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23 - SSZ Havlíčkův Brod 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'023 - SSZ Havlíčkův Brod ...'!$C$127:$K$274</definedName>
    <definedName name="_xlnm.Print_Area" localSheetId="1">'023 - SSZ Havlíčkův Brod ...'!$C$4:$J$76,'023 - SSZ Havlíčkův Brod ...'!$C$82:$J$109,'023 - SSZ Havlíčkův Brod ...'!$C$115:$K$274</definedName>
    <definedName name="_xlnm.Print_Titles" localSheetId="1">'023 - SSZ Havlíčkův Brod ...'!$127:$127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73"/>
  <c r="BH273"/>
  <c r="BG273"/>
  <c r="BF273"/>
  <c r="T273"/>
  <c r="T272"/>
  <c r="R273"/>
  <c r="R272"/>
  <c r="P273"/>
  <c r="P272"/>
  <c r="BI270"/>
  <c r="BH270"/>
  <c r="BG270"/>
  <c r="BF270"/>
  <c r="T270"/>
  <c r="T269"/>
  <c r="R270"/>
  <c r="R269"/>
  <c r="P270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0"/>
  <c r="BH260"/>
  <c r="BG260"/>
  <c r="BF260"/>
  <c r="T260"/>
  <c r="T259"/>
  <c r="R260"/>
  <c r="R259"/>
  <c r="P260"/>
  <c r="P259"/>
  <c r="BI257"/>
  <c r="BH257"/>
  <c r="BG257"/>
  <c r="BF257"/>
  <c r="T257"/>
  <c r="R257"/>
  <c r="P257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T137"/>
  <c r="R138"/>
  <c r="R137"/>
  <c r="P138"/>
  <c r="P137"/>
  <c r="BI134"/>
  <c r="BH134"/>
  <c r="BG134"/>
  <c r="BF134"/>
  <c r="T134"/>
  <c r="T133"/>
  <c r="R134"/>
  <c r="R133"/>
  <c r="P134"/>
  <c r="P133"/>
  <c r="BI131"/>
  <c r="BH131"/>
  <c r="BG131"/>
  <c r="BF131"/>
  <c r="T131"/>
  <c r="T130"/>
  <c r="T129"/>
  <c r="R131"/>
  <c r="R130"/>
  <c r="P131"/>
  <c r="P130"/>
  <c r="P129"/>
  <c r="J125"/>
  <c r="J124"/>
  <c r="F122"/>
  <c r="E120"/>
  <c r="J92"/>
  <c r="J91"/>
  <c r="F89"/>
  <c r="E87"/>
  <c r="J18"/>
  <c r="E18"/>
  <c r="F125"/>
  <c r="J17"/>
  <c r="J15"/>
  <c r="E15"/>
  <c r="F91"/>
  <c r="J14"/>
  <c r="J12"/>
  <c r="J122"/>
  <c r="E7"/>
  <c r="E118"/>
  <c i="1" r="L90"/>
  <c r="AM90"/>
  <c r="AM89"/>
  <c r="L89"/>
  <c r="AM87"/>
  <c r="L87"/>
  <c r="L85"/>
  <c r="L84"/>
  <c i="2" r="J228"/>
  <c r="J220"/>
  <c r="J192"/>
  <c r="BK188"/>
  <c r="J169"/>
  <c r="J162"/>
  <c r="J160"/>
  <c r="J153"/>
  <c r="J134"/>
  <c r="BK235"/>
  <c r="BK226"/>
  <c r="J223"/>
  <c r="J222"/>
  <c r="J203"/>
  <c r="BK201"/>
  <c r="J200"/>
  <c r="J194"/>
  <c r="J190"/>
  <c r="J184"/>
  <c r="BK176"/>
  <c r="BK174"/>
  <c r="BK172"/>
  <c r="BK162"/>
  <c r="J155"/>
  <c r="BK153"/>
  <c r="BK148"/>
  <c r="BK131"/>
  <c r="J250"/>
  <c r="J247"/>
  <c r="BK245"/>
  <c r="BK243"/>
  <c r="J241"/>
  <c r="BK239"/>
  <c r="BK237"/>
  <c r="J233"/>
  <c r="BK230"/>
  <c r="J224"/>
  <c r="J218"/>
  <c r="J216"/>
  <c r="J212"/>
  <c r="J208"/>
  <c r="BK205"/>
  <c r="BK200"/>
  <c r="BK184"/>
  <c r="BK182"/>
  <c r="BK180"/>
  <c r="BK160"/>
  <c r="J156"/>
  <c r="J154"/>
  <c r="J148"/>
  <c r="BK146"/>
  <c r="BK134"/>
  <c r="BK273"/>
  <c r="J273"/>
  <c r="J254"/>
  <c r="J201"/>
  <c r="J178"/>
  <c r="J167"/>
  <c r="J150"/>
  <c r="J146"/>
  <c r="BK144"/>
  <c r="BK138"/>
  <c i="1" r="AS94"/>
  <c i="2" r="BK270"/>
  <c r="J270"/>
  <c r="BK267"/>
  <c r="J267"/>
  <c r="BK265"/>
  <c r="J265"/>
  <c r="BK263"/>
  <c r="J263"/>
  <c r="BK260"/>
  <c r="J260"/>
  <c r="J257"/>
  <c r="BK255"/>
  <c r="J255"/>
  <c r="BK254"/>
  <c r="BK252"/>
  <c r="BK250"/>
  <c r="J248"/>
  <c r="BK247"/>
  <c r="J245"/>
  <c r="J243"/>
  <c r="BK241"/>
  <c r="J237"/>
  <c r="BK233"/>
  <c r="BK224"/>
  <c r="BK216"/>
  <c r="J214"/>
  <c r="J210"/>
  <c r="BK203"/>
  <c r="J198"/>
  <c r="J174"/>
  <c r="BK142"/>
  <c r="BK257"/>
  <c r="BK214"/>
  <c r="BK208"/>
  <c r="J206"/>
  <c r="BK198"/>
  <c r="BK196"/>
  <c r="BK194"/>
  <c r="BK192"/>
  <c r="BK190"/>
  <c r="J188"/>
  <c r="BK186"/>
  <c r="J182"/>
  <c r="J172"/>
  <c r="BK164"/>
  <c r="BK158"/>
  <c r="J142"/>
  <c r="J138"/>
  <c r="J131"/>
  <c r="J252"/>
  <c r="J235"/>
  <c r="BK222"/>
  <c r="BK220"/>
  <c r="J196"/>
  <c r="J180"/>
  <c r="BK178"/>
  <c r="J176"/>
  <c r="BK169"/>
  <c r="BK167"/>
  <c r="J158"/>
  <c r="BK156"/>
  <c r="BK155"/>
  <c r="BK150"/>
  <c r="BK248"/>
  <c r="J239"/>
  <c r="J230"/>
  <c r="BK228"/>
  <c r="J226"/>
  <c r="BK223"/>
  <c r="BK218"/>
  <c r="BK212"/>
  <c r="BK210"/>
  <c r="BK206"/>
  <c r="J205"/>
  <c r="J186"/>
  <c r="J164"/>
  <c r="BK154"/>
  <c r="J144"/>
  <c l="1" r="R262"/>
  <c r="P262"/>
  <c r="T262"/>
  <c r="R129"/>
  <c r="P171"/>
  <c r="BK171"/>
  <c r="J171"/>
  <c r="J103"/>
  <c r="T171"/>
  <c r="R232"/>
  <c r="P232"/>
  <c r="BK141"/>
  <c r="J141"/>
  <c r="J102"/>
  <c r="P141"/>
  <c r="P140"/>
  <c r="P128"/>
  <c i="1" r="AU95"/>
  <c i="2" r="R141"/>
  <c r="T141"/>
  <c r="T232"/>
  <c r="BK232"/>
  <c r="J232"/>
  <c r="J104"/>
  <c r="R171"/>
  <c r="F124"/>
  <c r="BE146"/>
  <c r="BE160"/>
  <c r="BE182"/>
  <c r="BE190"/>
  <c r="BE216"/>
  <c r="BE222"/>
  <c r="BE224"/>
  <c r="J89"/>
  <c r="BE192"/>
  <c r="BE200"/>
  <c r="BE206"/>
  <c r="BE218"/>
  <c r="BE228"/>
  <c r="BK269"/>
  <c r="J269"/>
  <c r="J107"/>
  <c r="BE134"/>
  <c r="BE156"/>
  <c r="BE201"/>
  <c r="BE205"/>
  <c r="BE257"/>
  <c r="BE260"/>
  <c r="BE138"/>
  <c r="BE148"/>
  <c r="BE153"/>
  <c r="BE154"/>
  <c r="BE155"/>
  <c r="BE158"/>
  <c r="BE162"/>
  <c r="BE167"/>
  <c r="BE169"/>
  <c r="BE184"/>
  <c r="BE186"/>
  <c r="BE223"/>
  <c r="BE226"/>
  <c r="BE230"/>
  <c r="BE241"/>
  <c r="BE245"/>
  <c r="BE247"/>
  <c r="BE250"/>
  <c r="BE254"/>
  <c r="BE255"/>
  <c r="BE263"/>
  <c r="BE265"/>
  <c r="BE267"/>
  <c r="BE270"/>
  <c r="BE131"/>
  <c r="BE172"/>
  <c r="BE174"/>
  <c r="BE188"/>
  <c r="BE252"/>
  <c r="E85"/>
  <c r="BE150"/>
  <c r="BE164"/>
  <c r="BE176"/>
  <c r="BE194"/>
  <c r="BE198"/>
  <c r="BE203"/>
  <c r="BE235"/>
  <c r="BE237"/>
  <c r="BE243"/>
  <c r="BE248"/>
  <c r="BE273"/>
  <c r="BK130"/>
  <c r="J130"/>
  <c r="J98"/>
  <c r="BK133"/>
  <c r="J133"/>
  <c r="J99"/>
  <c r="BK259"/>
  <c r="J259"/>
  <c r="J105"/>
  <c r="BE144"/>
  <c r="BE178"/>
  <c r="BE180"/>
  <c r="BE220"/>
  <c r="BE233"/>
  <c r="BK272"/>
  <c r="J272"/>
  <c r="J108"/>
  <c r="F92"/>
  <c r="BE142"/>
  <c r="BE196"/>
  <c r="BE208"/>
  <c r="BE210"/>
  <c r="BE212"/>
  <c r="BE214"/>
  <c r="BE239"/>
  <c r="BK137"/>
  <c r="J137"/>
  <c r="J100"/>
  <c r="J34"/>
  <c i="1" r="AW95"/>
  <c i="2" r="F35"/>
  <c i="1" r="BB95"/>
  <c r="BB94"/>
  <c r="W31"/>
  <c i="2" r="F34"/>
  <c i="1" r="BA95"/>
  <c r="BA94"/>
  <c r="AW94"/>
  <c r="AK30"/>
  <c i="2" r="F37"/>
  <c i="1" r="BD95"/>
  <c r="BD94"/>
  <c r="W33"/>
  <c i="2" r="F36"/>
  <c i="1" r="BC95"/>
  <c r="BC94"/>
  <c r="W32"/>
  <c r="AU94"/>
  <c i="2" l="1" r="R140"/>
  <c r="T140"/>
  <c r="T128"/>
  <c r="R128"/>
  <c r="BK262"/>
  <c r="J262"/>
  <c r="J106"/>
  <c r="BK129"/>
  <c r="J129"/>
  <c r="J97"/>
  <c r="BK140"/>
  <c r="J140"/>
  <c r="J101"/>
  <c i="1" r="AY94"/>
  <c i="2" r="J33"/>
  <c i="1" r="AV95"/>
  <c r="AT95"/>
  <c r="AX94"/>
  <c r="W30"/>
  <c i="2" r="F33"/>
  <c i="1" r="AZ95"/>
  <c r="AZ94"/>
  <c r="W29"/>
  <c i="2" l="1" r="BK128"/>
  <c r="J128"/>
  <c r="J96"/>
  <c i="1" r="AV94"/>
  <c r="AK29"/>
  <c i="2" l="1" r="J30"/>
  <c i="1" r="AG95"/>
  <c r="AN95"/>
  <c r="AT94"/>
  <c i="2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<sst xmlns="http://schemas.openxmlformats.org/spreadsheetml/2006/main">
  <si>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</si>
  <si>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</si>
  <si>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</si>
  <si>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</si>
  <si>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</si>
  <si>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{2586938f-056c-469e-8b75-775a37423856}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</si>
  <si>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</si>
  <si>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</si>
  <si>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</si>
  <si>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</si>
  <si>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</si>
  <si>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</si>
  <si>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</si>
  <si>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</si>
  <si>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023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</si>
  <si>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</si>
  <si>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</si>
  <si>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SSZ Havlíčkův Brod - Ledečská</t>
  </si>
  <si>
    <t>KSO:</t>
  </si>
  <si>
    <t>CC-CZ:</t>
  </si>
  <si>
    <t>Místo:</t>
  </si>
  <si>
    <t xml:space="preserve"> </t>
  </si>
  <si>
    <t>Datum:</t>
  </si>
  <si>
    <t>29. 1. 2020</t>
  </si>
  <si>
    <t>Zadavatel:</t>
  </si>
  <si>
    <t>IČ:</t>
  </si>
  <si>
    <t>DIČ:</t>
  </si>
  <si>
    <t>Uchazeč:</t>
  </si>
  <si>
    <t>Vyplň údaj</t>
  </si>
  <si>
    <t>Projektant:</t>
  </si>
  <si>
    <t>48029483</t>
  </si>
  <si>
    <t>AŽD Praha s.r.o.</t>
  </si>
  <si>
    <t>CZ48029483</t>
  </si>
  <si>
    <t>True</t>
  </si>
  <si>
    <t>Zpracovatel:</t>
  </si>
  <si>
    <t>Markéta Padychová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</si>
  <si>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</si>
  <si>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</si>
  <si>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</si>
  <si>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</si>
  <si>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</si>
  <si>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</si>
  <si>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</si>
  <si>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</si>
  <si>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</si>
  <si>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</si>
  <si>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</si>
  <si>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</si>
  <si>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</si>
  <si>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</si>
  <si>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</si>
  <si>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</si>
  <si>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</si>
  <si>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</si>
  <si>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</si>
  <si>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</si>
  <si>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</si>
  <si>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</si>
  <si>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</si>
  <si>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</si>
  <si>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</si>
  <si>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</si>
  <si>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</si>
  <si>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</si>
  <si>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</si>
  <si>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</si>
  <si>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</si>
  <si>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</si>
  <si>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</si>
  <si>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</si>
  <si>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</si>
  <si>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</si>
  <si>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</si>
  <si>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</si>
  <si>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</si>
  <si>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</si>
  <si>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</si>
  <si>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</si>
  <si>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</si>
  <si>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</si>
  <si>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</si>
  <si>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</si>
  <si>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</si>
  <si>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</si>
  <si>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{63c47c0a-310a-4639-933c-e58af55020e9}</t>
  </si>
  <si>
    <t>2</t>
  </si>
  <si>
    <t>KRYCÍ LIST SOUPISU PRACÍ</t>
  </si>
  <si>
    <t>Objekt:</t>
  </si>
  <si>
    <t>023 - SSZ Havlíčkův Brod - Ledečská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</si>
  <si>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</si>
  <si>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</si>
  <si>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</si>
  <si>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</si>
  <si>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</si>
  <si>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</si>
  <si>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</si>
  <si>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</si>
  <si>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</si>
  <si>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M - Práce a dodávky M</t>
  </si>
  <si>
    <t xml:space="preserve">    46-M - Zemní práce při extr.mont.pracích</t>
  </si>
  <si>
    <t xml:space="preserve">    22-M - Montáže technologických zařízení pro dopravní stavby</t>
  </si>
  <si>
    <t xml:space="preserve">    21-M - Elektromontáže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</si>
  <si>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</si>
  <si>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</si>
  <si>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</si>
  <si>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</si>
  <si>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</si>
  <si>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</si>
  <si>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</si>
  <si>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</si>
  <si>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</si>
  <si>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</si>
  <si>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</si>
  <si>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</si>
  <si>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</si>
  <si>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</si>
  <si>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</si>
  <si>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</si>
  <si>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</si>
  <si>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</si>
  <si>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</si>
  <si>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</si>
  <si>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</si>
  <si>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</si>
  <si>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171201221</t>
  </si>
  <si>
    <t>Poplatek za uložení na skládce (skládkovné) zeminy a kamení kód odpadu 17 05 04</t>
  </si>
  <si>
    <t>t</t>
  </si>
  <si>
    <t>4</t>
  </si>
  <si>
    <t>225038687</t>
  </si>
  <si>
    <t>PP</t>
  </si>
  <si>
    <t>Poplatek za uložení stavebního odpadu na skládce (skládkovné) zeminy a kamení zatříděného do Katalogu odpadů pod kódem 17 05 04</t>
  </si>
  <si>
    <t>9</t>
  </si>
  <si>
    <t>Ostatní konstrukce a práce, bourání</t>
  </si>
  <si>
    <t>915222111</t>
  </si>
  <si>
    <t>Přechodné svislé dopravní značení - pronájem, montáž a demontáž, projekt</t>
  </si>
  <si>
    <t>den</t>
  </si>
  <si>
    <t>-285081234</t>
  </si>
  <si>
    <t>Přechodné svislé dopravní značení</t>
  </si>
  <si>
    <t>PSC</t>
  </si>
  <si>
    <t xml:space="preserve">Poznámka k souboru cen:_x000d_
1. V cenách -2111 a -2121 jsou započteny i náklady na penetrační nátěr. </t>
  </si>
  <si>
    <t>997</t>
  </si>
  <si>
    <t>Přesun sutě</t>
  </si>
  <si>
    <t>3</t>
  </si>
  <si>
    <t>997002511</t>
  </si>
  <si>
    <t>Vodorovné přemístění suti a vybouraných hmot bez naložení ale se složením a urovnáním do 1 km</t>
  </si>
  <si>
    <t>-1891160266</t>
  </si>
  <si>
    <t xml:space="preserve">Vodorovné přemístění suti a vybouraných hmot  bez naložení, se složením a hrubým urovnáním na vzdálenost do 1 km</t>
  </si>
  <si>
    <t>M</t>
  </si>
  <si>
    <t>Práce a dodávky M</t>
  </si>
  <si>
    <t>46-M</t>
  </si>
  <si>
    <t>Zemní práce při extr.mont.pracích</t>
  </si>
  <si>
    <t>460010022</t>
  </si>
  <si>
    <t>Vytyčení trasy vedení kabelového podzemního podél silnice</t>
  </si>
  <si>
    <t>km</t>
  </si>
  <si>
    <t>64</t>
  </si>
  <si>
    <t>-270338569</t>
  </si>
  <si>
    <t xml:space="preserve">Vytyčení trasy  vedení kabelového (podzemního) podél silnice</t>
  </si>
  <si>
    <t>5</t>
  </si>
  <si>
    <t>460010025</t>
  </si>
  <si>
    <t>Vytyčení trasy inženýrských sítí v zastavěném prostoru</t>
  </si>
  <si>
    <t>1936725973</t>
  </si>
  <si>
    <t xml:space="preserve">Vytyčení trasy  inženýrských sítí v zastavěném prostoru</t>
  </si>
  <si>
    <t>6</t>
  </si>
  <si>
    <t>460030039</t>
  </si>
  <si>
    <t>Rozebrání dlažeb ručně z dlaždic zámkových do písku spáry nezalité</t>
  </si>
  <si>
    <t>m2</t>
  </si>
  <si>
    <t>-236424148</t>
  </si>
  <si>
    <t xml:space="preserve">Přípravné terénní práce  vytrhání dlažby včetně ručního rozebrání, vytřídění, odhozu na hromady nebo naložení na dopravní prostředek a očistění kostek nebo dlaždic z pískového podkladu z dlaždic zámkových, spáry nezalité</t>
  </si>
  <si>
    <t>7</t>
  </si>
  <si>
    <t>460150064</t>
  </si>
  <si>
    <t>Hloubení kabelových zapažených i nezapažených rýh ručně š 40 cm, hl 80 cm, v hornině tř 4</t>
  </si>
  <si>
    <t>m</t>
  </si>
  <si>
    <t>33019079</t>
  </si>
  <si>
    <t>Hloubení zapažených i nezapažených kabelových rýh ručně včetně urovnání dna s přemístěním výkopku do vzdálenosti 3 m od okraje jámy nebo naložením na dopravní prostředek šířky 40 cm, hloubky 80 cm, v hornině třídy 4</t>
  </si>
  <si>
    <t>8</t>
  </si>
  <si>
    <t>131313101</t>
  </si>
  <si>
    <t>Hloubení jam v soudržných horninách třídy těžitelnosti II, skupiny 4 ručně</t>
  </si>
  <si>
    <t>m3</t>
  </si>
  <si>
    <t>-1811429491</t>
  </si>
  <si>
    <t>Hloubení jam ručně zapažených i nezapažených s urovnáním dna do předepsaného profilu a spádu v hornině třídy těžitelnosti II skupiny 4 soudržných</t>
  </si>
  <si>
    <t xml:space="preserve">Poznámka k souboru cen:_x000d_
1. V cenách jsou započteny i náklady na přehození výkopku na přilehlém terénu na vzdálenost do 3 m od okraje jámy nebo naložení na dopravní prostředek. </t>
  </si>
  <si>
    <t>KF dem</t>
  </si>
  <si>
    <t>Demontáž stávající chráničky včetně příslušenství</t>
  </si>
  <si>
    <t>2128382556</t>
  </si>
  <si>
    <t>10</t>
  </si>
  <si>
    <t>KF mon</t>
  </si>
  <si>
    <t>Montáž chráničky Ø 110 včetně příslušenství</t>
  </si>
  <si>
    <t>515168876</t>
  </si>
  <si>
    <t>11</t>
  </si>
  <si>
    <t>KF 09110_UVFA</t>
  </si>
  <si>
    <t>KOPOFLEX® - UV stabilní ohebná dvouplášťová korungovaná chránička Ø 110 (černá) včetně příslušenství</t>
  </si>
  <si>
    <t>256</t>
  </si>
  <si>
    <t>-1045130868</t>
  </si>
  <si>
    <t>12</t>
  </si>
  <si>
    <t>899722113</t>
  </si>
  <si>
    <t>Krytí potrubí z plastů výstražnou fólií z PVC 34cm</t>
  </si>
  <si>
    <t>890104642</t>
  </si>
  <si>
    <t>Krytí potrubí z plastů výstražnou fólií z PVC šířky 34 cm</t>
  </si>
  <si>
    <t>13</t>
  </si>
  <si>
    <t>JTA.0013703.URS</t>
  </si>
  <si>
    <t>EXTRUNET - výstražná fólie z polyethylenu šíře 33cm s potiskem</t>
  </si>
  <si>
    <t>1791130986</t>
  </si>
  <si>
    <t>14</t>
  </si>
  <si>
    <t>460421101</t>
  </si>
  <si>
    <t>Lože kabelů z písku nebo štěrkopísku tl 10 cm nad kabel, bez zakrytí, šířky lože do 65 cm</t>
  </si>
  <si>
    <t>-222696247</t>
  </si>
  <si>
    <t xml:space="preserve">Kabelové lože včetně podsypu, zhutnění a urovnání povrchu  z písku nebo štěrkopísku tloušťky 10 cm nad kabel bez zakrytí, šířky do 65 cm</t>
  </si>
  <si>
    <t>58337310</t>
  </si>
  <si>
    <t>štěrkopísek frakce 0/4</t>
  </si>
  <si>
    <t>128</t>
  </si>
  <si>
    <t>950021808</t>
  </si>
  <si>
    <t>16</t>
  </si>
  <si>
    <t>174111101</t>
  </si>
  <si>
    <t>Zásyp jam, šachet rýh nebo kolem objektů sypaninou se zhutněním ručně</t>
  </si>
  <si>
    <t>1122820323</t>
  </si>
  <si>
    <t>Zásyp sypaninou z jakékoliv horniny ručně s uložením výkopku ve vrstvách se zhutněním jam, šachet, rýh nebo kolem objektů v těchto vykopávkách</t>
  </si>
  <si>
    <t xml:space="preserve">Poznámka k souboru cen:_x000d_
1. Ceny nelze použít pro zásyp rýh pro drenážní trativody pro lesnicko-technické meliorace a zemědělské. Zásyp těchto rýh se oceňuje cenami souboru cen 174 Zásyp rýh pro drény. 2. V cenách je započteno přemístění sypaniny ze vzdálenosti 10 m od kraje výkopu nebo zasypávaného prostoru, měřeno k těžišti skládky. 3. Objem zásypu je rozdíl objemu výkopu a objemu do něho vestavěných konstrukcí nebo uložených vedení i s jejich obklady a podklady. Objem potrubí do DN 180, příp. i s obalem, se od objemu zásypu neodečítá. Pro stanovení objemu zásypu se od objemu výkopu odečítá i objem obsypu potrubí oceňovaný cenami souboru cen 175 Obsyp potrubí, přichází-li v úvahu . 4. Odklizení zbylého výkopku po provedení zásypu zářezů se šikmými stěnami pro podzemní vedení nebo zásypu jam a rýh pro podzemní vedení se oceňuje cenami souboru cen 167 Nakládání výkopku nebo sypaniny a 162 Vodorovné přemístění výkopku. 5. Rozprostření zbylého výkopku podél výkopu a nad výkopem po provedení zásypů zářezů se šikmými stěnami pro podzemní vedení nebo zásypu jam a rýh pro podzemní vedení se oceňuje cenami souborů cen 171 Uložení sypaniny do násypů. </t>
  </si>
  <si>
    <t>17</t>
  </si>
  <si>
    <t>460560064</t>
  </si>
  <si>
    <t>Zásyp rýh ručně šířky 40 cm, hloubky 80 cm, z horniny třídy 4</t>
  </si>
  <si>
    <t>-170203198</t>
  </si>
  <si>
    <t>Zásyp kabelových rýh ručně s uložením výkopku ve vrstvách včetně zhutnění a urovnání povrchu šířky 40 cm hloubky 80 cm, v hornině třídy 4</t>
  </si>
  <si>
    <t>18</t>
  </si>
  <si>
    <t>465921125</t>
  </si>
  <si>
    <t>Kladení dlažby z desek a tvárnic hmotnosti do 60 kg na sucho spáry vyplněné pískem tl 15 cm</t>
  </si>
  <si>
    <t>595150782</t>
  </si>
  <si>
    <t xml:space="preserve">Kladení dlažby  z betonových nebo železobetonových desek a tvárnic na sucho na plochách vodorovných nebo ve sklonu hmotnosti do 60 kg s vyplněním spár pískem tl. přes 100 do 150 mm</t>
  </si>
  <si>
    <t>22-M</t>
  </si>
  <si>
    <t>Montáže technologických zařízení pro dopravní stavby</t>
  </si>
  <si>
    <t>19</t>
  </si>
  <si>
    <t>220960182-D</t>
  </si>
  <si>
    <t>Demontáž řadiče přes šest světelných skupin</t>
  </si>
  <si>
    <t>kus</t>
  </si>
  <si>
    <t>-1025674877</t>
  </si>
  <si>
    <t>Demontáž řadiče včetně usazení, zatažení kabelů do řadiče, připojení uzemnění přes šest světelných skupin</t>
  </si>
  <si>
    <t>20</t>
  </si>
  <si>
    <t>220960182</t>
  </si>
  <si>
    <t>Montáž řadiče přes šest světelných skupin</t>
  </si>
  <si>
    <t>-2086478007</t>
  </si>
  <si>
    <t>Montáž řadiče včetně usazení, zatažení kabelů do řadiče, připojení uzemnění přes šest světelných skupin</t>
  </si>
  <si>
    <t>220960222</t>
  </si>
  <si>
    <t>Programování řadiče MR přes deset světelných skupin</t>
  </si>
  <si>
    <t>1810397759</t>
  </si>
  <si>
    <t>22</t>
  </si>
  <si>
    <t>Pol197</t>
  </si>
  <si>
    <t>Řadič MR-11 1BOX, 4VS, 2FEIG, 31800J</t>
  </si>
  <si>
    <t>ks</t>
  </si>
  <si>
    <t>-550766882</t>
  </si>
  <si>
    <t>23</t>
  </si>
  <si>
    <t>220960192</t>
  </si>
  <si>
    <t>Regulace a aktivace jedné signální skupiny mikroprocesorového řadiče</t>
  </si>
  <si>
    <t>-1212666631</t>
  </si>
  <si>
    <t>24</t>
  </si>
  <si>
    <t>220960196</t>
  </si>
  <si>
    <t>Regulace a aktivace každé další signální skupiny s použitím montážní plošiny</t>
  </si>
  <si>
    <t>1940787252</t>
  </si>
  <si>
    <t>25</t>
  </si>
  <si>
    <t>220960197</t>
  </si>
  <si>
    <t>Regulace a aktivace každé další signální skupiny bez použití montážní plošiny</t>
  </si>
  <si>
    <t>-430877243</t>
  </si>
  <si>
    <t>26</t>
  </si>
  <si>
    <t>220830013-D</t>
  </si>
  <si>
    <t>Demontáž světelného návěstidla jednostranného stožárového se 3 svítilnami</t>
  </si>
  <si>
    <t>20455300</t>
  </si>
  <si>
    <t>Demontáž světelného návěstidla stožárového jednostranného se 3 svitilnami</t>
  </si>
  <si>
    <t>27</t>
  </si>
  <si>
    <t>220830013</t>
  </si>
  <si>
    <t>Montáž světelného návěstidla jednostranného stožárového se 3 svítilnami</t>
  </si>
  <si>
    <t>-304553791</t>
  </si>
  <si>
    <t>Montáž světelného návěstidla stožárového jednostranného se 3 svitilnami</t>
  </si>
  <si>
    <t>28</t>
  </si>
  <si>
    <t>Pol63</t>
  </si>
  <si>
    <t>Návěstidlo Mondial M 300-3 tříkomorové bez symbolu</t>
  </si>
  <si>
    <t>-145971232</t>
  </si>
  <si>
    <t>29</t>
  </si>
  <si>
    <t>Pol142</t>
  </si>
  <si>
    <t>Návěstidlo ML 300-3 LED, 230V / 8, 9W se symbolem - tříkomorové</t>
  </si>
  <si>
    <t>352920381</t>
  </si>
  <si>
    <t>30</t>
  </si>
  <si>
    <t>Pol116</t>
  </si>
  <si>
    <t>Návěstidlo ML 200-3 LED, 230V / 8, 9W - třísvětlové</t>
  </si>
  <si>
    <t>517141650</t>
  </si>
  <si>
    <t>Návěstidlo ML 200-3 LED, 230V / 8, 9W - třísvětlové s prací</t>
  </si>
  <si>
    <t>31</t>
  </si>
  <si>
    <t>220830012-D</t>
  </si>
  <si>
    <t>Demontáž světelného návěstidla jednostranného stožárového se 2 svítilnami</t>
  </si>
  <si>
    <t>1064219034</t>
  </si>
  <si>
    <t>Demontáž světelného návěstidla stožárového jednostranného se 2 svítilnami</t>
  </si>
  <si>
    <t>32</t>
  </si>
  <si>
    <t>220830012</t>
  </si>
  <si>
    <t>Montáž světelného návěstidla jednostranného stožárového se 2 svítilnami</t>
  </si>
  <si>
    <t>-986536372</t>
  </si>
  <si>
    <t>Montáž světelného návěstidla stožárového jednostranného se 2 svítilnami</t>
  </si>
  <si>
    <t>33</t>
  </si>
  <si>
    <t>Pol132</t>
  </si>
  <si>
    <t>Návěstidlo ML 200-2 LED, 230V / 8, 9W se symbolem - červená+zelená - chodecké návěstidlo</t>
  </si>
  <si>
    <t>-2112280997</t>
  </si>
  <si>
    <t>34</t>
  </si>
  <si>
    <t>220830011-D</t>
  </si>
  <si>
    <t>Demontáž světelného návěstidla jednostranného stožárového s 1 svítilnou</t>
  </si>
  <si>
    <t>987144144</t>
  </si>
  <si>
    <t>Demontáž světelného návěstidla stožárového jednostranného s 1 svítilnou</t>
  </si>
  <si>
    <t>35</t>
  </si>
  <si>
    <t>220830011</t>
  </si>
  <si>
    <t>Montáž světelného návěstidla jednostranného stožárového s 1 svítilnou</t>
  </si>
  <si>
    <t>-1399161006</t>
  </si>
  <si>
    <t>Montáž světelného návěstidla stožárového jednostranného s 1 svítilnou</t>
  </si>
  <si>
    <t>36</t>
  </si>
  <si>
    <t>Pol120</t>
  </si>
  <si>
    <t>Návěstidlo ML 300-1 LED, 230V / 8W se symbolem - žlutá</t>
  </si>
  <si>
    <t>798335569</t>
  </si>
  <si>
    <t>37</t>
  </si>
  <si>
    <t>Pol128</t>
  </si>
  <si>
    <t>Návěstidlo ML 200-1 LED, 230V / 8W se symbolem - žlutá</t>
  </si>
  <si>
    <t>535960427</t>
  </si>
  <si>
    <t>38</t>
  </si>
  <si>
    <t>Pol130</t>
  </si>
  <si>
    <t>Návěstidlo ML 200-1 LED, 230V / 9W se symbolem - zelená</t>
  </si>
  <si>
    <t>981437386</t>
  </si>
  <si>
    <t>39</t>
  </si>
  <si>
    <t>220960141-D</t>
  </si>
  <si>
    <t>Demontáž kontrastního rámu pro jednokomorové návěstidlo</t>
  </si>
  <si>
    <t>-996627170</t>
  </si>
  <si>
    <t>Demontáž kontrastního rámu s použitím montážní plošiny pro jednokomorové návěstidlo</t>
  </si>
  <si>
    <t>40</t>
  </si>
  <si>
    <t>220960141</t>
  </si>
  <si>
    <t>Montáž kontrastního rámu pro jednokomorové návěstidlo</t>
  </si>
  <si>
    <t>1340822040</t>
  </si>
  <si>
    <t>Montáž kontrastního rámu s použitím montážní plošiny pro jednokomorové návěstidlo</t>
  </si>
  <si>
    <t>41</t>
  </si>
  <si>
    <t>Pol183</t>
  </si>
  <si>
    <t>Rám kontrastní M 210-1, 22726A</t>
  </si>
  <si>
    <t>1214168769</t>
  </si>
  <si>
    <t>42</t>
  </si>
  <si>
    <t>220960126-D</t>
  </si>
  <si>
    <t>Demontáž tlačítka pro chodce na stožár</t>
  </si>
  <si>
    <t>-2112558247</t>
  </si>
  <si>
    <t>Demontáž doplňků na stožár včetně vyměření místa pro upevnění, vyvrtání děr pro upevnění a protažení kabelu, montáže tlačítka nebo spínače, zapojení na svorkovnici ve stožáru tlačítka pro chodce</t>
  </si>
  <si>
    <t>43</t>
  </si>
  <si>
    <t>Pol171</t>
  </si>
  <si>
    <t>Tlačítko chodecké EK424 čekej 1 kontakt</t>
  </si>
  <si>
    <t>1061497001</t>
  </si>
  <si>
    <t>44</t>
  </si>
  <si>
    <t>220960126</t>
  </si>
  <si>
    <t>Montáž tlačítka pro chodce na stožár</t>
  </si>
  <si>
    <t>1565097304</t>
  </si>
  <si>
    <t>Montáž doplňků na stožár včetně vyměření místa pro upevnění, vyvrtání děr pro upevnění a protažení kabelu, montáže tlačítka nebo spínače, zapojení na svorkovnici ve stožáru tlačítka pro chodce</t>
  </si>
  <si>
    <t>45</t>
  </si>
  <si>
    <t>220960133-D</t>
  </si>
  <si>
    <t>Demontáž stožárové svorkovnice</t>
  </si>
  <si>
    <t>-1282929984</t>
  </si>
  <si>
    <t>46</t>
  </si>
  <si>
    <t>220960133</t>
  </si>
  <si>
    <t>Montáž a zapojení stožárové svorkovnice</t>
  </si>
  <si>
    <t>432856120</t>
  </si>
  <si>
    <t>47</t>
  </si>
  <si>
    <t>Pol8</t>
  </si>
  <si>
    <t>Stožárová svorkovnice IP 20, 24+3+3 se svorkami wago</t>
  </si>
  <si>
    <t>324898872</t>
  </si>
  <si>
    <t>48</t>
  </si>
  <si>
    <t>220960120</t>
  </si>
  <si>
    <t>Montáž dopravního videodetektoru na výložník</t>
  </si>
  <si>
    <t>579403779</t>
  </si>
  <si>
    <t>Montáž dopravního detektoru včetně rozměření a označení místa pro vyvrtání otvorů, vyvrtání otvorů, vyříznutí závitů, montáže skříňky se zapojením, nastavení a vyzkoušení, připojení uzemnění videodetektoru na výložník</t>
  </si>
  <si>
    <t>49</t>
  </si>
  <si>
    <t>220960125</t>
  </si>
  <si>
    <t>Nastavení dopravního videodetektoru na výložníku</t>
  </si>
  <si>
    <t>-1392120406</t>
  </si>
  <si>
    <t>Nastavení dopravního detektoru videodetektoru na výložníku</t>
  </si>
  <si>
    <t>50</t>
  </si>
  <si>
    <t>Pol179</t>
  </si>
  <si>
    <t>Detektor Icoms TM60 230V</t>
  </si>
  <si>
    <t>1476639223</t>
  </si>
  <si>
    <t>21-M</t>
  </si>
  <si>
    <t>Elektromontáže</t>
  </si>
  <si>
    <t>51</t>
  </si>
  <si>
    <t>Kabeláž dem</t>
  </si>
  <si>
    <t>Demontáž stávající kabeláže</t>
  </si>
  <si>
    <t>-1745088772</t>
  </si>
  <si>
    <t>52</t>
  </si>
  <si>
    <t>210813111</t>
  </si>
  <si>
    <t>Montáž kabel Cu plný kulatý do 1 kV 24x1,5 mm2 uložený pevně (CYKY)</t>
  </si>
  <si>
    <t>-54824060</t>
  </si>
  <si>
    <t>53</t>
  </si>
  <si>
    <t>341310009</t>
  </si>
  <si>
    <t>kabel NYY-J 24x1,5 0,6/1kV</t>
  </si>
  <si>
    <t>1486524882</t>
  </si>
  <si>
    <t>54</t>
  </si>
  <si>
    <t>210813081</t>
  </si>
  <si>
    <t>Montáž kabel Cu plný kulatý do 1 kV 12x1,5 mm2 uložený pevně (CYKY)</t>
  </si>
  <si>
    <t>568788701</t>
  </si>
  <si>
    <t>Montáž izolovaných kabelů měděných do 1 kV bez ukončení plných a kulatých (CYKY, CHKE-R,...) uložených pevně počtu a průřezu žil 12x1,5 mm2</t>
  </si>
  <si>
    <t>55</t>
  </si>
  <si>
    <t>341310008</t>
  </si>
  <si>
    <t>kabel NYY-J 12x1,5 0,6/1kV</t>
  </si>
  <si>
    <t>-2087415655</t>
  </si>
  <si>
    <t>56</t>
  </si>
  <si>
    <t>210813011</t>
  </si>
  <si>
    <t>Montáž kabel Cu plný kulatý do 1 kV 3x1,5 až 6 mm2 uložený pevně (CYKY)</t>
  </si>
  <si>
    <t>-1952716978</t>
  </si>
  <si>
    <t>Montáž izolovaných kabelů měděných do 1 kV bez ukončení plných a kulatých (CYKY, CHKE-R,...) uložených pevně počtu a průřezu žil 3x1,5 až 6 mm2</t>
  </si>
  <si>
    <t>57</t>
  </si>
  <si>
    <t>341310007</t>
  </si>
  <si>
    <t>kabel NYY-J 3x1,5 0,6/1kV</t>
  </si>
  <si>
    <t>-751234075</t>
  </si>
  <si>
    <t>58</t>
  </si>
  <si>
    <t>741122142</t>
  </si>
  <si>
    <t>Montáž kabel CMSM 5x1,0 až 2,5 mm2 zatažený v trubkách</t>
  </si>
  <si>
    <t>-1647899070</t>
  </si>
  <si>
    <t>59</t>
  </si>
  <si>
    <t>210100001</t>
  </si>
  <si>
    <t>Ukončení vodičů v rozváděči nebo na přístroji včetně zapojení průřezu žíly do 2,5 mm2</t>
  </si>
  <si>
    <t>355421102</t>
  </si>
  <si>
    <t xml:space="preserve">Ukončení vodičů izolovaných s označením a zapojením  v rozváděči nebo na přístroji průřezu žíly do 2,5 mm2</t>
  </si>
  <si>
    <t>60</t>
  </si>
  <si>
    <t>Pol270</t>
  </si>
  <si>
    <t>kabel CMSM-G 5x1,0</t>
  </si>
  <si>
    <t>2065303982</t>
  </si>
  <si>
    <t>61</t>
  </si>
  <si>
    <t>220300533</t>
  </si>
  <si>
    <t>Ukončení kabel CMSM do 7 žil 1,50 mm2 na svorkovnici WAGO</t>
  </si>
  <si>
    <t>-1312379229</t>
  </si>
  <si>
    <t>Ukončení vodiče na svorkovnici [WAGO] na kabelu CMSM do 7 žil 1,50 mm2</t>
  </si>
  <si>
    <t>62</t>
  </si>
  <si>
    <t>741122122</t>
  </si>
  <si>
    <t>Montáž kabel CMSM 3x1,0 až 6 mm2 zatažený v trubkách</t>
  </si>
  <si>
    <t>-1821644345</t>
  </si>
  <si>
    <t>63</t>
  </si>
  <si>
    <t>Pol269</t>
  </si>
  <si>
    <t>kabel CMSM-G 3x1,0</t>
  </si>
  <si>
    <t>2143700704</t>
  </si>
  <si>
    <t>220300523</t>
  </si>
  <si>
    <t>Ukončení kabel CMSM do 4 žil 1,50 mm2 na svorkovnici WAGO</t>
  </si>
  <si>
    <t>1140631117</t>
  </si>
  <si>
    <t>Ukončení vodiče na svorkovnici [WAGO] na kabelu CMSM do 4 žil 1,50 mm2</t>
  </si>
  <si>
    <t>741</t>
  </si>
  <si>
    <t>Elektroinstalace - silnoproud</t>
  </si>
  <si>
    <t>65</t>
  </si>
  <si>
    <t>741810003</t>
  </si>
  <si>
    <t>Celková prohlídka elektrického rozvodu a zařízení do 1 milionu Kč</t>
  </si>
  <si>
    <t>-1446870989</t>
  </si>
  <si>
    <t>Zkoušky a prohlídky elektrických rozvodů a zařízení celková prohlídka a vyhotovení revizní zprávy pro objem montážních prací přes 500 do 1000 tis. Kč</t>
  </si>
  <si>
    <t>VRN</t>
  </si>
  <si>
    <t>Vedlejší rozpočtové náklady</t>
  </si>
  <si>
    <t>66</t>
  </si>
  <si>
    <t>0001</t>
  </si>
  <si>
    <t>Vyhotovení DPS/ DSP</t>
  </si>
  <si>
    <t>kpl</t>
  </si>
  <si>
    <t>-1375140351</t>
  </si>
  <si>
    <t>Vyhotovení DPS</t>
  </si>
  <si>
    <t>67</t>
  </si>
  <si>
    <t>0002</t>
  </si>
  <si>
    <t>Mimostaveništní doprava</t>
  </si>
  <si>
    <t>892833506</t>
  </si>
  <si>
    <t>68</t>
  </si>
  <si>
    <t>0003</t>
  </si>
  <si>
    <t>Ostatní materiál - drobný montážní mteriál</t>
  </si>
  <si>
    <t>1466295981</t>
  </si>
  <si>
    <t>Ostatní materiál</t>
  </si>
  <si>
    <t>VRN1</t>
  </si>
  <si>
    <t>Průzkumné, geodetické a projektové práce</t>
  </si>
  <si>
    <t>69</t>
  </si>
  <si>
    <t>012002000</t>
  </si>
  <si>
    <t>Geodetické práce</t>
  </si>
  <si>
    <t>1024</t>
  </si>
  <si>
    <t>-1763109785</t>
  </si>
  <si>
    <t>VRN9</t>
  </si>
  <si>
    <t>Ostatní náklady</t>
  </si>
  <si>
    <t>70</t>
  </si>
  <si>
    <t>092103001</t>
  </si>
  <si>
    <t>Náklady na zkušební provoz</t>
  </si>
  <si>
    <t>1244653241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</si>
</sst>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3" fillId="0" borderId="0" xfId="0" applyFont="1" applyAlignment="1" applyProtection="1">
      <alignment vertical="center" wrapText="1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30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32</v>
      </c>
      <c r="AO17" s="19"/>
      <c r="AP17" s="19"/>
      <c r="AQ17" s="19"/>
      <c r="AR17" s="17"/>
      <c r="BE17" s="28"/>
      <c r="BS17" s="14" t="s">
        <v>33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33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41</v>
      </c>
      <c r="E29" s="44"/>
      <c r="F29" s="29" t="s">
        <v>42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43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44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45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46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47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48</v>
      </c>
      <c r="U35" s="51"/>
      <c r="V35" s="51"/>
      <c r="W35" s="51"/>
      <c r="X35" s="53" t="s">
        <v>49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51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52</v>
      </c>
      <c r="AI60" s="39"/>
      <c r="AJ60" s="39"/>
      <c r="AK60" s="39"/>
      <c r="AL60" s="39"/>
      <c r="AM60" s="61" t="s">
        <v>53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54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55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52</v>
      </c>
      <c r="AI75" s="39"/>
      <c r="AJ75" s="39"/>
      <c r="AK75" s="39"/>
      <c r="AL75" s="39"/>
      <c r="AM75" s="61" t="s">
        <v>53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023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SSZ Havlíčkův Brod - Ledečská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29. 1. 2020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>AŽD Praha s.r.o.</v>
      </c>
      <c r="AN89" s="68"/>
      <c r="AO89" s="68"/>
      <c r="AP89" s="68"/>
      <c r="AQ89" s="37"/>
      <c r="AR89" s="41"/>
      <c r="AS89" s="78" t="s">
        <v>57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34</v>
      </c>
      <c r="AJ90" s="37"/>
      <c r="AK90" s="37"/>
      <c r="AL90" s="37"/>
      <c r="AM90" s="77" t="str">
        <f>IF(E20="","",E20)</f>
        <v>Markéta Padychová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58</v>
      </c>
      <c r="D92" s="91"/>
      <c r="E92" s="91"/>
      <c r="F92" s="91"/>
      <c r="G92" s="91"/>
      <c r="H92" s="92"/>
      <c r="I92" s="93" t="s">
        <v>59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60</v>
      </c>
      <c r="AH92" s="91"/>
      <c r="AI92" s="91"/>
      <c r="AJ92" s="91"/>
      <c r="AK92" s="91"/>
      <c r="AL92" s="91"/>
      <c r="AM92" s="91"/>
      <c r="AN92" s="93" t="s">
        <v>61</v>
      </c>
      <c r="AO92" s="91"/>
      <c r="AP92" s="95"/>
      <c r="AQ92" s="96" t="s">
        <v>62</v>
      </c>
      <c r="AR92" s="41"/>
      <c r="AS92" s="97" t="s">
        <v>63</v>
      </c>
      <c r="AT92" s="98" t="s">
        <v>64</v>
      </c>
      <c r="AU92" s="98" t="s">
        <v>65</v>
      </c>
      <c r="AV92" s="98" t="s">
        <v>66</v>
      </c>
      <c r="AW92" s="98" t="s">
        <v>67</v>
      </c>
      <c r="AX92" s="98" t="s">
        <v>68</v>
      </c>
      <c r="AY92" s="98" t="s">
        <v>69</v>
      </c>
      <c r="AZ92" s="98" t="s">
        <v>70</v>
      </c>
      <c r="BA92" s="98" t="s">
        <v>71</v>
      </c>
      <c r="BB92" s="98" t="s">
        <v>72</v>
      </c>
      <c r="BC92" s="98" t="s">
        <v>73</v>
      </c>
      <c r="BD92" s="99" t="s">
        <v>74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75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76</v>
      </c>
      <c r="BT94" s="114" t="s">
        <v>77</v>
      </c>
      <c r="BU94" s="115" t="s">
        <v>78</v>
      </c>
      <c r="BV94" s="114" t="s">
        <v>79</v>
      </c>
      <c r="BW94" s="114" t="s">
        <v>5</v>
      </c>
      <c r="BX94" s="114" t="s">
        <v>80</v>
      </c>
      <c r="CL94" s="114" t="s">
        <v>1</v>
      </c>
    </row>
    <row r="95" s="7" customFormat="1" ht="16.5" customHeight="1">
      <c r="A95" s="116" t="s">
        <v>81</v>
      </c>
      <c r="B95" s="117"/>
      <c r="C95" s="118"/>
      <c r="D95" s="119" t="s">
        <v>14</v>
      </c>
      <c r="E95" s="119"/>
      <c r="F95" s="119"/>
      <c r="G95" s="119"/>
      <c r="H95" s="119"/>
      <c r="I95" s="120"/>
      <c r="J95" s="119" t="s">
        <v>17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'023 - SSZ Havlíčkův Brod 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82</v>
      </c>
      <c r="AR95" s="123"/>
      <c r="AS95" s="124">
        <v>0</v>
      </c>
      <c r="AT95" s="125">
        <f>ROUND(SUM(AV95:AW95),2)</f>
        <v>0</v>
      </c>
      <c r="AU95" s="126">
        <f>'023 - SSZ Havlíčkův Brod ...'!P128</f>
        <v>0</v>
      </c>
      <c r="AV95" s="125">
        <f>'023 - SSZ Havlíčkův Brod ...'!J33</f>
        <v>0</v>
      </c>
      <c r="AW95" s="125">
        <f>'023 - SSZ Havlíčkův Brod ...'!J34</f>
        <v>0</v>
      </c>
      <c r="AX95" s="125">
        <f>'023 - SSZ Havlíčkův Brod ...'!J35</f>
        <v>0</v>
      </c>
      <c r="AY95" s="125">
        <f>'023 - SSZ Havlíčkův Brod ...'!J36</f>
        <v>0</v>
      </c>
      <c r="AZ95" s="125">
        <f>'023 - SSZ Havlíčkův Brod ...'!F33</f>
        <v>0</v>
      </c>
      <c r="BA95" s="125">
        <f>'023 - SSZ Havlíčkův Brod ...'!F34</f>
        <v>0</v>
      </c>
      <c r="BB95" s="125">
        <f>'023 - SSZ Havlíčkův Brod ...'!F35</f>
        <v>0</v>
      </c>
      <c r="BC95" s="125">
        <f>'023 - SSZ Havlíčkův Brod ...'!F36</f>
        <v>0</v>
      </c>
      <c r="BD95" s="127">
        <f>'023 - SSZ Havlíčkův Brod ...'!F37</f>
        <v>0</v>
      </c>
      <c r="BE95" s="7"/>
      <c r="BT95" s="128" t="s">
        <v>83</v>
      </c>
      <c r="BV95" s="128" t="s">
        <v>79</v>
      </c>
      <c r="BW95" s="128" t="s">
        <v>84</v>
      </c>
      <c r="BX95" s="128" t="s">
        <v>5</v>
      </c>
      <c r="CL95" s="128" t="s">
        <v>1</v>
      </c>
      <c r="CM95" s="128" t="s">
        <v>85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iZWL5LlVn61IaGX0WnSqGW7ou1WJda2yClLM66ydGOYPpkFqxW4+W+iR6DU0kUIr8ekBD9ycb5qg7GLVd+N7qA==" hashValue="d+iu9j2OH66r00H/7cfKiBAPdfuNPwxBAJMX+UmiEsHCjebvbs881XTo7wM4Ox07xOAi/eWv99riFQlyykDrH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23 - SSZ Havlíčkův Brod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9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17"/>
      <c r="AT3" s="14" t="s">
        <v>85</v>
      </c>
    </row>
    <row r="4" s="1" customFormat="1" ht="24.96" customHeight="1">
      <c r="B4" s="17"/>
      <c r="D4" s="133" t="s">
        <v>86</v>
      </c>
      <c r="I4" s="129"/>
      <c r="L4" s="17"/>
      <c r="M4" s="134" t="s">
        <v>10</v>
      </c>
      <c r="AT4" s="14" t="s">
        <v>4</v>
      </c>
    </row>
    <row r="5" s="1" customFormat="1" ht="6.96" customHeight="1">
      <c r="B5" s="17"/>
      <c r="I5" s="129"/>
      <c r="L5" s="17"/>
    </row>
    <row r="6" s="1" customFormat="1" ht="12" customHeight="1">
      <c r="B6" s="17"/>
      <c r="D6" s="135" t="s">
        <v>16</v>
      </c>
      <c r="I6" s="129"/>
      <c r="L6" s="17"/>
    </row>
    <row r="7" s="1" customFormat="1" ht="16.5" customHeight="1">
      <c r="B7" s="17"/>
      <c r="E7" s="136" t="str">
        <f>'Rekapitulace stavby'!K6</f>
        <v>SSZ Havlíčkův Brod - Ledečská</v>
      </c>
      <c r="F7" s="135"/>
      <c r="G7" s="135"/>
      <c r="H7" s="135"/>
      <c r="I7" s="129"/>
      <c r="L7" s="17"/>
    </row>
    <row r="8" s="2" customFormat="1" ht="12" customHeight="1">
      <c r="A8" s="35"/>
      <c r="B8" s="41"/>
      <c r="C8" s="35"/>
      <c r="D8" s="135" t="s">
        <v>87</v>
      </c>
      <c r="E8" s="35"/>
      <c r="F8" s="35"/>
      <c r="G8" s="35"/>
      <c r="H8" s="35"/>
      <c r="I8" s="137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8" t="s">
        <v>88</v>
      </c>
      <c r="F9" s="35"/>
      <c r="G9" s="35"/>
      <c r="H9" s="35"/>
      <c r="I9" s="137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137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5" t="s">
        <v>18</v>
      </c>
      <c r="E11" s="35"/>
      <c r="F11" s="139" t="s">
        <v>1</v>
      </c>
      <c r="G11" s="35"/>
      <c r="H11" s="35"/>
      <c r="I11" s="140" t="s">
        <v>19</v>
      </c>
      <c r="J11" s="139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5" t="s">
        <v>20</v>
      </c>
      <c r="E12" s="35"/>
      <c r="F12" s="139" t="s">
        <v>21</v>
      </c>
      <c r="G12" s="35"/>
      <c r="H12" s="35"/>
      <c r="I12" s="140" t="s">
        <v>22</v>
      </c>
      <c r="J12" s="141" t="str">
        <f>'Rekapitulace stavby'!AN8</f>
        <v>29. 1. 2020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137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5" t="s">
        <v>24</v>
      </c>
      <c r="E14" s="35"/>
      <c r="F14" s="35"/>
      <c r="G14" s="35"/>
      <c r="H14" s="35"/>
      <c r="I14" s="140" t="s">
        <v>25</v>
      </c>
      <c r="J14" s="139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39" t="str">
        <f>IF('Rekapitulace stavby'!E11="","",'Rekapitulace stavby'!E11)</f>
        <v xml:space="preserve"> </v>
      </c>
      <c r="F15" s="35"/>
      <c r="G15" s="35"/>
      <c r="H15" s="35"/>
      <c r="I15" s="140" t="s">
        <v>26</v>
      </c>
      <c r="J15" s="139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137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5" t="s">
        <v>27</v>
      </c>
      <c r="E17" s="35"/>
      <c r="F17" s="35"/>
      <c r="G17" s="35"/>
      <c r="H17" s="35"/>
      <c r="I17" s="140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39"/>
      <c r="G18" s="139"/>
      <c r="H18" s="139"/>
      <c r="I18" s="140" t="s">
        <v>26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137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5" t="s">
        <v>29</v>
      </c>
      <c r="E20" s="35"/>
      <c r="F20" s="35"/>
      <c r="G20" s="35"/>
      <c r="H20" s="35"/>
      <c r="I20" s="140" t="s">
        <v>25</v>
      </c>
      <c r="J20" s="139" t="s">
        <v>30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39" t="s">
        <v>31</v>
      </c>
      <c r="F21" s="35"/>
      <c r="G21" s="35"/>
      <c r="H21" s="35"/>
      <c r="I21" s="140" t="s">
        <v>26</v>
      </c>
      <c r="J21" s="139" t="s">
        <v>32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137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5" t="s">
        <v>34</v>
      </c>
      <c r="E23" s="35"/>
      <c r="F23" s="35"/>
      <c r="G23" s="35"/>
      <c r="H23" s="35"/>
      <c r="I23" s="140" t="s">
        <v>25</v>
      </c>
      <c r="J23" s="139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39" t="s">
        <v>35</v>
      </c>
      <c r="F24" s="35"/>
      <c r="G24" s="35"/>
      <c r="H24" s="35"/>
      <c r="I24" s="140" t="s">
        <v>26</v>
      </c>
      <c r="J24" s="139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137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5" t="s">
        <v>36</v>
      </c>
      <c r="E26" s="35"/>
      <c r="F26" s="35"/>
      <c r="G26" s="35"/>
      <c r="H26" s="35"/>
      <c r="I26" s="137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5"/>
      <c r="J27" s="142"/>
      <c r="K27" s="142"/>
      <c r="L27" s="146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137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7"/>
      <c r="E29" s="147"/>
      <c r="F29" s="147"/>
      <c r="G29" s="147"/>
      <c r="H29" s="147"/>
      <c r="I29" s="148"/>
      <c r="J29" s="147"/>
      <c r="K29" s="147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9" t="s">
        <v>37</v>
      </c>
      <c r="E30" s="35"/>
      <c r="F30" s="35"/>
      <c r="G30" s="35"/>
      <c r="H30" s="35"/>
      <c r="I30" s="137"/>
      <c r="J30" s="150">
        <f>ROUND(J128,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7"/>
      <c r="E31" s="147"/>
      <c r="F31" s="147"/>
      <c r="G31" s="147"/>
      <c r="H31" s="147"/>
      <c r="I31" s="148"/>
      <c r="J31" s="147"/>
      <c r="K31" s="147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1" t="s">
        <v>39</v>
      </c>
      <c r="G32" s="35"/>
      <c r="H32" s="35"/>
      <c r="I32" s="152" t="s">
        <v>38</v>
      </c>
      <c r="J32" s="151" t="s">
        <v>40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3" t="s">
        <v>41</v>
      </c>
      <c r="E33" s="135" t="s">
        <v>42</v>
      </c>
      <c r="F33" s="154">
        <f>ROUND((SUM(BE128:BE274)),  2)</f>
        <v>0</v>
      </c>
      <c r="G33" s="35"/>
      <c r="H33" s="35"/>
      <c r="I33" s="155">
        <v>0.20999999999999999</v>
      </c>
      <c r="J33" s="154">
        <f>ROUND(((SUM(BE128:BE274))*I33),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5" t="s">
        <v>43</v>
      </c>
      <c r="F34" s="154">
        <f>ROUND((SUM(BF128:BF274)),  2)</f>
        <v>0</v>
      </c>
      <c r="G34" s="35"/>
      <c r="H34" s="35"/>
      <c r="I34" s="155">
        <v>0.14999999999999999</v>
      </c>
      <c r="J34" s="154">
        <f>ROUND(((SUM(BF128:BF274))*I34),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5" t="s">
        <v>44</v>
      </c>
      <c r="F35" s="154">
        <f>ROUND((SUM(BG128:BG274)),  2)</f>
        <v>0</v>
      </c>
      <c r="G35" s="35"/>
      <c r="H35" s="35"/>
      <c r="I35" s="155">
        <v>0.20999999999999999</v>
      </c>
      <c r="J35" s="154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5" t="s">
        <v>45</v>
      </c>
      <c r="F36" s="154">
        <f>ROUND((SUM(BH128:BH274)),  2)</f>
        <v>0</v>
      </c>
      <c r="G36" s="35"/>
      <c r="H36" s="35"/>
      <c r="I36" s="155">
        <v>0.14999999999999999</v>
      </c>
      <c r="J36" s="154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5" t="s">
        <v>46</v>
      </c>
      <c r="F37" s="154">
        <f>ROUND((SUM(BI128:BI274)),  2)</f>
        <v>0</v>
      </c>
      <c r="G37" s="35"/>
      <c r="H37" s="35"/>
      <c r="I37" s="155">
        <v>0</v>
      </c>
      <c r="J37" s="154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137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6"/>
      <c r="D39" s="157" t="s">
        <v>47</v>
      </c>
      <c r="E39" s="158"/>
      <c r="F39" s="158"/>
      <c r="G39" s="159" t="s">
        <v>48</v>
      </c>
      <c r="H39" s="160" t="s">
        <v>49</v>
      </c>
      <c r="I39" s="161"/>
      <c r="J39" s="162">
        <f>SUM(J30:J37)</f>
        <v>0</v>
      </c>
      <c r="K39" s="163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137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I41" s="129"/>
      <c r="L41" s="17"/>
    </row>
    <row r="42" s="1" customFormat="1" ht="14.4" customHeight="1">
      <c r="B42" s="17"/>
      <c r="I42" s="129"/>
      <c r="L42" s="17"/>
    </row>
    <row r="43" s="1" customFormat="1" ht="14.4" customHeight="1">
      <c r="B43" s="17"/>
      <c r="I43" s="129"/>
      <c r="L43" s="17"/>
    </row>
    <row r="44" s="1" customFormat="1" ht="14.4" customHeight="1">
      <c r="B44" s="17"/>
      <c r="I44" s="129"/>
      <c r="L44" s="17"/>
    </row>
    <row r="45" s="1" customFormat="1" ht="14.4" customHeight="1">
      <c r="B45" s="17"/>
      <c r="I45" s="129"/>
      <c r="L45" s="17"/>
    </row>
    <row r="46" s="1" customFormat="1" ht="14.4" customHeight="1">
      <c r="B46" s="17"/>
      <c r="I46" s="129"/>
      <c r="L46" s="17"/>
    </row>
    <row r="47" s="1" customFormat="1" ht="14.4" customHeight="1">
      <c r="B47" s="17"/>
      <c r="I47" s="129"/>
      <c r="L47" s="17"/>
    </row>
    <row r="48" s="1" customFormat="1" ht="14.4" customHeight="1">
      <c r="B48" s="17"/>
      <c r="I48" s="129"/>
      <c r="L48" s="17"/>
    </row>
    <row r="49" s="1" customFormat="1" ht="14.4" customHeight="1">
      <c r="B49" s="17"/>
      <c r="I49" s="129"/>
      <c r="L49" s="17"/>
    </row>
    <row r="50" s="2" customFormat="1" ht="14.4" customHeight="1">
      <c r="B50" s="60"/>
      <c r="D50" s="164" t="s">
        <v>50</v>
      </c>
      <c r="E50" s="165"/>
      <c r="F50" s="165"/>
      <c r="G50" s="164" t="s">
        <v>51</v>
      </c>
      <c r="H50" s="165"/>
      <c r="I50" s="166"/>
      <c r="J50" s="165"/>
      <c r="K50" s="16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7" t="s">
        <v>52</v>
      </c>
      <c r="E61" s="168"/>
      <c r="F61" s="169" t="s">
        <v>53</v>
      </c>
      <c r="G61" s="167" t="s">
        <v>52</v>
      </c>
      <c r="H61" s="168"/>
      <c r="I61" s="170"/>
      <c r="J61" s="171" t="s">
        <v>53</v>
      </c>
      <c r="K61" s="168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4" t="s">
        <v>54</v>
      </c>
      <c r="E65" s="172"/>
      <c r="F65" s="172"/>
      <c r="G65" s="164" t="s">
        <v>55</v>
      </c>
      <c r="H65" s="172"/>
      <c r="I65" s="173"/>
      <c r="J65" s="172"/>
      <c r="K65" s="172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7" t="s">
        <v>52</v>
      </c>
      <c r="E76" s="168"/>
      <c r="F76" s="169" t="s">
        <v>53</v>
      </c>
      <c r="G76" s="167" t="s">
        <v>52</v>
      </c>
      <c r="H76" s="168"/>
      <c r="I76" s="170"/>
      <c r="J76" s="171" t="s">
        <v>53</v>
      </c>
      <c r="K76" s="168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4"/>
      <c r="C77" s="175"/>
      <c r="D77" s="175"/>
      <c r="E77" s="175"/>
      <c r="F77" s="175"/>
      <c r="G77" s="175"/>
      <c r="H77" s="175"/>
      <c r="I77" s="176"/>
      <c r="J77" s="175"/>
      <c r="K77" s="175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7"/>
      <c r="C81" s="178"/>
      <c r="D81" s="178"/>
      <c r="E81" s="178"/>
      <c r="F81" s="178"/>
      <c r="G81" s="178"/>
      <c r="H81" s="178"/>
      <c r="I81" s="179"/>
      <c r="J81" s="178"/>
      <c r="K81" s="178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89</v>
      </c>
      <c r="D82" s="37"/>
      <c r="E82" s="37"/>
      <c r="F82" s="37"/>
      <c r="G82" s="37"/>
      <c r="H82" s="37"/>
      <c r="I82" s="1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0" t="str">
        <f>E7</f>
        <v>SSZ Havlíčkův Brod - Ledečská</v>
      </c>
      <c r="F85" s="29"/>
      <c r="G85" s="29"/>
      <c r="H85" s="29"/>
      <c r="I85" s="1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87</v>
      </c>
      <c r="D86" s="37"/>
      <c r="E86" s="37"/>
      <c r="F86" s="37"/>
      <c r="G86" s="37"/>
      <c r="H86" s="37"/>
      <c r="I86" s="1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023 - SSZ Havlíčkův Brod - Ledečská</v>
      </c>
      <c r="F87" s="37"/>
      <c r="G87" s="37"/>
      <c r="H87" s="37"/>
      <c r="I87" s="1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140" t="s">
        <v>22</v>
      </c>
      <c r="J89" s="76" t="str">
        <f>IF(J12="","",J12)</f>
        <v>29. 1. 2020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1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140" t="s">
        <v>29</v>
      </c>
      <c r="J91" s="33" t="str">
        <f>E21</f>
        <v>AŽD Praha s.r.o.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140" t="s">
        <v>34</v>
      </c>
      <c r="J92" s="33" t="str">
        <f>E24</f>
        <v>Markéta Padychová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1" t="s">
        <v>90</v>
      </c>
      <c r="D94" s="182"/>
      <c r="E94" s="182"/>
      <c r="F94" s="182"/>
      <c r="G94" s="182"/>
      <c r="H94" s="182"/>
      <c r="I94" s="183"/>
      <c r="J94" s="184" t="s">
        <v>91</v>
      </c>
      <c r="K94" s="182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1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92</v>
      </c>
      <c r="D96" s="37"/>
      <c r="E96" s="37"/>
      <c r="F96" s="37"/>
      <c r="G96" s="37"/>
      <c r="H96" s="37"/>
      <c r="I96" s="137"/>
      <c r="J96" s="107">
        <f>J128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93</v>
      </c>
    </row>
    <row r="97" s="9" customFormat="1" ht="24.96" customHeight="1">
      <c r="A97" s="9"/>
      <c r="B97" s="186"/>
      <c r="C97" s="187"/>
      <c r="D97" s="188" t="s">
        <v>94</v>
      </c>
      <c r="E97" s="189"/>
      <c r="F97" s="189"/>
      <c r="G97" s="189"/>
      <c r="H97" s="189"/>
      <c r="I97" s="190"/>
      <c r="J97" s="191">
        <f>J129</f>
        <v>0</v>
      </c>
      <c r="K97" s="187"/>
      <c r="L97" s="19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3"/>
      <c r="C98" s="194"/>
      <c r="D98" s="195" t="s">
        <v>95</v>
      </c>
      <c r="E98" s="196"/>
      <c r="F98" s="196"/>
      <c r="G98" s="196"/>
      <c r="H98" s="196"/>
      <c r="I98" s="197"/>
      <c r="J98" s="198">
        <f>J130</f>
        <v>0</v>
      </c>
      <c r="K98" s="19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3"/>
      <c r="C99" s="194"/>
      <c r="D99" s="195" t="s">
        <v>96</v>
      </c>
      <c r="E99" s="196"/>
      <c r="F99" s="196"/>
      <c r="G99" s="196"/>
      <c r="H99" s="196"/>
      <c r="I99" s="197"/>
      <c r="J99" s="198">
        <f>J133</f>
        <v>0</v>
      </c>
      <c r="K99" s="19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3"/>
      <c r="C100" s="194"/>
      <c r="D100" s="195" t="s">
        <v>97</v>
      </c>
      <c r="E100" s="196"/>
      <c r="F100" s="196"/>
      <c r="G100" s="196"/>
      <c r="H100" s="196"/>
      <c r="I100" s="197"/>
      <c r="J100" s="198">
        <f>J137</f>
        <v>0</v>
      </c>
      <c r="K100" s="19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98</v>
      </c>
      <c r="E101" s="189"/>
      <c r="F101" s="189"/>
      <c r="G101" s="189"/>
      <c r="H101" s="189"/>
      <c r="I101" s="190"/>
      <c r="J101" s="191">
        <f>J140</f>
        <v>0</v>
      </c>
      <c r="K101" s="187"/>
      <c r="L101" s="19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3"/>
      <c r="C102" s="194"/>
      <c r="D102" s="195" t="s">
        <v>99</v>
      </c>
      <c r="E102" s="196"/>
      <c r="F102" s="196"/>
      <c r="G102" s="196"/>
      <c r="H102" s="196"/>
      <c r="I102" s="197"/>
      <c r="J102" s="198">
        <f>J141</f>
        <v>0</v>
      </c>
      <c r="K102" s="19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3"/>
      <c r="C103" s="194"/>
      <c r="D103" s="195" t="s">
        <v>100</v>
      </c>
      <c r="E103" s="196"/>
      <c r="F103" s="196"/>
      <c r="G103" s="196"/>
      <c r="H103" s="196"/>
      <c r="I103" s="197"/>
      <c r="J103" s="198">
        <f>J171</f>
        <v>0</v>
      </c>
      <c r="K103" s="19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3"/>
      <c r="C104" s="194"/>
      <c r="D104" s="195" t="s">
        <v>101</v>
      </c>
      <c r="E104" s="196"/>
      <c r="F104" s="196"/>
      <c r="G104" s="196"/>
      <c r="H104" s="196"/>
      <c r="I104" s="197"/>
      <c r="J104" s="198">
        <f>J232</f>
        <v>0</v>
      </c>
      <c r="K104" s="19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3"/>
      <c r="C105" s="194"/>
      <c r="D105" s="195" t="s">
        <v>102</v>
      </c>
      <c r="E105" s="196"/>
      <c r="F105" s="196"/>
      <c r="G105" s="196"/>
      <c r="H105" s="196"/>
      <c r="I105" s="197"/>
      <c r="J105" s="198">
        <f>J259</f>
        <v>0</v>
      </c>
      <c r="K105" s="19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6"/>
      <c r="C106" s="187"/>
      <c r="D106" s="188" t="s">
        <v>103</v>
      </c>
      <c r="E106" s="189"/>
      <c r="F106" s="189"/>
      <c r="G106" s="189"/>
      <c r="H106" s="189"/>
      <c r="I106" s="190"/>
      <c r="J106" s="191">
        <f>J262</f>
        <v>0</v>
      </c>
      <c r="K106" s="187"/>
      <c r="L106" s="19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3"/>
      <c r="C107" s="194"/>
      <c r="D107" s="195" t="s">
        <v>104</v>
      </c>
      <c r="E107" s="196"/>
      <c r="F107" s="196"/>
      <c r="G107" s="196"/>
      <c r="H107" s="196"/>
      <c r="I107" s="197"/>
      <c r="J107" s="198">
        <f>J269</f>
        <v>0</v>
      </c>
      <c r="K107" s="19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3"/>
      <c r="C108" s="194"/>
      <c r="D108" s="195" t="s">
        <v>105</v>
      </c>
      <c r="E108" s="196"/>
      <c r="F108" s="196"/>
      <c r="G108" s="196"/>
      <c r="H108" s="196"/>
      <c r="I108" s="197"/>
      <c r="J108" s="198">
        <f>J272</f>
        <v>0</v>
      </c>
      <c r="K108" s="19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1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3"/>
      <c r="C110" s="64"/>
      <c r="D110" s="64"/>
      <c r="E110" s="64"/>
      <c r="F110" s="64"/>
      <c r="G110" s="64"/>
      <c r="H110" s="64"/>
      <c r="I110" s="176"/>
      <c r="J110" s="64"/>
      <c r="K110" s="64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65"/>
      <c r="C114" s="66"/>
      <c r="D114" s="66"/>
      <c r="E114" s="66"/>
      <c r="F114" s="66"/>
      <c r="G114" s="66"/>
      <c r="H114" s="66"/>
      <c r="I114" s="179"/>
      <c r="J114" s="66"/>
      <c r="K114" s="66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106</v>
      </c>
      <c r="D115" s="37"/>
      <c r="E115" s="37"/>
      <c r="F115" s="37"/>
      <c r="G115" s="37"/>
      <c r="H115" s="37"/>
      <c r="I115" s="1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16</v>
      </c>
      <c r="D117" s="37"/>
      <c r="E117" s="37"/>
      <c r="F117" s="37"/>
      <c r="G117" s="37"/>
      <c r="H117" s="37"/>
      <c r="I117" s="1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80" t="str">
        <f>E7</f>
        <v>SSZ Havlíčkův Brod - Ledečská</v>
      </c>
      <c r="F118" s="29"/>
      <c r="G118" s="29"/>
      <c r="H118" s="29"/>
      <c r="I118" s="1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87</v>
      </c>
      <c r="D119" s="37"/>
      <c r="E119" s="37"/>
      <c r="F119" s="37"/>
      <c r="G119" s="37"/>
      <c r="H119" s="37"/>
      <c r="I119" s="1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3" t="str">
        <f>E9</f>
        <v>023 - SSZ Havlíčkův Brod - Ledečská</v>
      </c>
      <c r="F120" s="37"/>
      <c r="G120" s="37"/>
      <c r="H120" s="37"/>
      <c r="I120" s="1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1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20</v>
      </c>
      <c r="D122" s="37"/>
      <c r="E122" s="37"/>
      <c r="F122" s="24" t="str">
        <f>F12</f>
        <v xml:space="preserve"> </v>
      </c>
      <c r="G122" s="37"/>
      <c r="H122" s="37"/>
      <c r="I122" s="140" t="s">
        <v>22</v>
      </c>
      <c r="J122" s="76" t="str">
        <f>IF(J12="","",J12)</f>
        <v>29. 1. 2020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1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24</v>
      </c>
      <c r="D124" s="37"/>
      <c r="E124" s="37"/>
      <c r="F124" s="24" t="str">
        <f>E15</f>
        <v xml:space="preserve"> </v>
      </c>
      <c r="G124" s="37"/>
      <c r="H124" s="37"/>
      <c r="I124" s="140" t="s">
        <v>29</v>
      </c>
      <c r="J124" s="33" t="str">
        <f>E21</f>
        <v>AŽD Praha s.r.o.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IF(E18="","",E18)</f>
        <v>Vyplň údaj</v>
      </c>
      <c r="G125" s="37"/>
      <c r="H125" s="37"/>
      <c r="I125" s="140" t="s">
        <v>34</v>
      </c>
      <c r="J125" s="33" t="str">
        <f>E24</f>
        <v>Markéta Padychová</v>
      </c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1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200"/>
      <c r="B127" s="201"/>
      <c r="C127" s="202" t="s">
        <v>107</v>
      </c>
      <c r="D127" s="203" t="s">
        <v>62</v>
      </c>
      <c r="E127" s="203" t="s">
        <v>58</v>
      </c>
      <c r="F127" s="203" t="s">
        <v>59</v>
      </c>
      <c r="G127" s="203" t="s">
        <v>108</v>
      </c>
      <c r="H127" s="203" t="s">
        <v>109</v>
      </c>
      <c r="I127" s="204" t="s">
        <v>110</v>
      </c>
      <c r="J127" s="205" t="s">
        <v>91</v>
      </c>
      <c r="K127" s="206" t="s">
        <v>111</v>
      </c>
      <c r="L127" s="207"/>
      <c r="M127" s="97" t="s">
        <v>1</v>
      </c>
      <c r="N127" s="98" t="s">
        <v>41</v>
      </c>
      <c r="O127" s="98" t="s">
        <v>112</v>
      </c>
      <c r="P127" s="98" t="s">
        <v>113</v>
      </c>
      <c r="Q127" s="98" t="s">
        <v>114</v>
      </c>
      <c r="R127" s="98" t="s">
        <v>115</v>
      </c>
      <c r="S127" s="98" t="s">
        <v>116</v>
      </c>
      <c r="T127" s="99" t="s">
        <v>117</v>
      </c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</row>
    <row r="128" s="2" customFormat="1" ht="22.8" customHeight="1">
      <c r="A128" s="35"/>
      <c r="B128" s="36"/>
      <c r="C128" s="104" t="s">
        <v>118</v>
      </c>
      <c r="D128" s="37"/>
      <c r="E128" s="37"/>
      <c r="F128" s="37"/>
      <c r="G128" s="37"/>
      <c r="H128" s="37"/>
      <c r="I128" s="137"/>
      <c r="J128" s="208">
        <f>BK128</f>
        <v>0</v>
      </c>
      <c r="K128" s="37"/>
      <c r="L128" s="41"/>
      <c r="M128" s="100"/>
      <c r="N128" s="209"/>
      <c r="O128" s="101"/>
      <c r="P128" s="210">
        <f>P129+P140+P262</f>
        <v>0</v>
      </c>
      <c r="Q128" s="101"/>
      <c r="R128" s="210">
        <f>R129+R140+R262</f>
        <v>37.506706790000003</v>
      </c>
      <c r="S128" s="101"/>
      <c r="T128" s="211">
        <f>T129+T140+T262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76</v>
      </c>
      <c r="AU128" s="14" t="s">
        <v>93</v>
      </c>
      <c r="BK128" s="212">
        <f>BK129+BK140+BK262</f>
        <v>0</v>
      </c>
    </row>
    <row r="129" s="12" customFormat="1" ht="25.92" customHeight="1">
      <c r="A129" s="12"/>
      <c r="B129" s="213"/>
      <c r="C129" s="214"/>
      <c r="D129" s="215" t="s">
        <v>76</v>
      </c>
      <c r="E129" s="216" t="s">
        <v>119</v>
      </c>
      <c r="F129" s="216" t="s">
        <v>120</v>
      </c>
      <c r="G129" s="214"/>
      <c r="H129" s="214"/>
      <c r="I129" s="217"/>
      <c r="J129" s="218">
        <f>BK129</f>
        <v>0</v>
      </c>
      <c r="K129" s="214"/>
      <c r="L129" s="219"/>
      <c r="M129" s="220"/>
      <c r="N129" s="221"/>
      <c r="O129" s="221"/>
      <c r="P129" s="222">
        <f>P130+P133+P137</f>
        <v>0</v>
      </c>
      <c r="Q129" s="221"/>
      <c r="R129" s="222">
        <f>R130+R133+R137</f>
        <v>0.028140000000000002</v>
      </c>
      <c r="S129" s="221"/>
      <c r="T129" s="223">
        <f>T130+T133+T137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4" t="s">
        <v>83</v>
      </c>
      <c r="AT129" s="225" t="s">
        <v>76</v>
      </c>
      <c r="AU129" s="225" t="s">
        <v>77</v>
      </c>
      <c r="AY129" s="224" t="s">
        <v>121</v>
      </c>
      <c r="BK129" s="226">
        <f>BK130+BK133+BK137</f>
        <v>0</v>
      </c>
    </row>
    <row r="130" s="12" customFormat="1" ht="22.8" customHeight="1">
      <c r="A130" s="12"/>
      <c r="B130" s="213"/>
      <c r="C130" s="214"/>
      <c r="D130" s="215" t="s">
        <v>76</v>
      </c>
      <c r="E130" s="227" t="s">
        <v>83</v>
      </c>
      <c r="F130" s="227" t="s">
        <v>122</v>
      </c>
      <c r="G130" s="214"/>
      <c r="H130" s="214"/>
      <c r="I130" s="217"/>
      <c r="J130" s="228">
        <f>BK130</f>
        <v>0</v>
      </c>
      <c r="K130" s="214"/>
      <c r="L130" s="219"/>
      <c r="M130" s="220"/>
      <c r="N130" s="221"/>
      <c r="O130" s="221"/>
      <c r="P130" s="222">
        <f>SUM(P131:P132)</f>
        <v>0</v>
      </c>
      <c r="Q130" s="221"/>
      <c r="R130" s="222">
        <f>SUM(R131:R132)</f>
        <v>0</v>
      </c>
      <c r="S130" s="221"/>
      <c r="T130" s="223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4" t="s">
        <v>83</v>
      </c>
      <c r="AT130" s="225" t="s">
        <v>76</v>
      </c>
      <c r="AU130" s="225" t="s">
        <v>83</v>
      </c>
      <c r="AY130" s="224" t="s">
        <v>121</v>
      </c>
      <c r="BK130" s="226">
        <f>SUM(BK131:BK132)</f>
        <v>0</v>
      </c>
    </row>
    <row r="131" s="2" customFormat="1" ht="21.75" customHeight="1">
      <c r="A131" s="35"/>
      <c r="B131" s="36"/>
      <c r="C131" s="229" t="s">
        <v>83</v>
      </c>
      <c r="D131" s="229" t="s">
        <v>123</v>
      </c>
      <c r="E131" s="230" t="s">
        <v>124</v>
      </c>
      <c r="F131" s="231" t="s">
        <v>125</v>
      </c>
      <c r="G131" s="232" t="s">
        <v>126</v>
      </c>
      <c r="H131" s="233">
        <v>37.506999999999998</v>
      </c>
      <c r="I131" s="234"/>
      <c r="J131" s="235">
        <f>ROUND(I131*H131,2)</f>
        <v>0</v>
      </c>
      <c r="K131" s="236"/>
      <c r="L131" s="41"/>
      <c r="M131" s="237" t="s">
        <v>1</v>
      </c>
      <c r="N131" s="238" t="s">
        <v>42</v>
      </c>
      <c r="O131" s="88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41" t="s">
        <v>127</v>
      </c>
      <c r="AT131" s="241" t="s">
        <v>123</v>
      </c>
      <c r="AU131" s="241" t="s">
        <v>85</v>
      </c>
      <c r="AY131" s="14" t="s">
        <v>121</v>
      </c>
      <c r="BE131" s="242">
        <f>IF(N131="základní",J131,0)</f>
        <v>0</v>
      </c>
      <c r="BF131" s="242">
        <f>IF(N131="snížená",J131,0)</f>
        <v>0</v>
      </c>
      <c r="BG131" s="242">
        <f>IF(N131="zákl. přenesená",J131,0)</f>
        <v>0</v>
      </c>
      <c r="BH131" s="242">
        <f>IF(N131="sníž. přenesená",J131,0)</f>
        <v>0</v>
      </c>
      <c r="BI131" s="242">
        <f>IF(N131="nulová",J131,0)</f>
        <v>0</v>
      </c>
      <c r="BJ131" s="14" t="s">
        <v>83</v>
      </c>
      <c r="BK131" s="242">
        <f>ROUND(I131*H131,2)</f>
        <v>0</v>
      </c>
      <c r="BL131" s="14" t="s">
        <v>127</v>
      </c>
      <c r="BM131" s="241" t="s">
        <v>128</v>
      </c>
    </row>
    <row r="132" s="2" customFormat="1">
      <c r="A132" s="35"/>
      <c r="B132" s="36"/>
      <c r="C132" s="37"/>
      <c r="D132" s="243" t="s">
        <v>129</v>
      </c>
      <c r="E132" s="37"/>
      <c r="F132" s="244" t="s">
        <v>130</v>
      </c>
      <c r="G132" s="37"/>
      <c r="H132" s="37"/>
      <c r="I132" s="137"/>
      <c r="J132" s="37"/>
      <c r="K132" s="37"/>
      <c r="L132" s="41"/>
      <c r="M132" s="245"/>
      <c r="N132" s="246"/>
      <c r="O132" s="88"/>
      <c r="P132" s="88"/>
      <c r="Q132" s="88"/>
      <c r="R132" s="88"/>
      <c r="S132" s="88"/>
      <c r="T132" s="89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4" t="s">
        <v>129</v>
      </c>
      <c r="AU132" s="14" t="s">
        <v>85</v>
      </c>
    </row>
    <row r="133" s="12" customFormat="1" ht="22.8" customHeight="1">
      <c r="A133" s="12"/>
      <c r="B133" s="213"/>
      <c r="C133" s="214"/>
      <c r="D133" s="215" t="s">
        <v>76</v>
      </c>
      <c r="E133" s="227" t="s">
        <v>131</v>
      </c>
      <c r="F133" s="227" t="s">
        <v>132</v>
      </c>
      <c r="G133" s="214"/>
      <c r="H133" s="214"/>
      <c r="I133" s="217"/>
      <c r="J133" s="228">
        <f>BK133</f>
        <v>0</v>
      </c>
      <c r="K133" s="214"/>
      <c r="L133" s="219"/>
      <c r="M133" s="220"/>
      <c r="N133" s="221"/>
      <c r="O133" s="221"/>
      <c r="P133" s="222">
        <f>SUM(P134:P136)</f>
        <v>0</v>
      </c>
      <c r="Q133" s="221"/>
      <c r="R133" s="222">
        <f>SUM(R134:R136)</f>
        <v>0.028140000000000002</v>
      </c>
      <c r="S133" s="221"/>
      <c r="T133" s="223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4" t="s">
        <v>83</v>
      </c>
      <c r="AT133" s="225" t="s">
        <v>76</v>
      </c>
      <c r="AU133" s="225" t="s">
        <v>83</v>
      </c>
      <c r="AY133" s="224" t="s">
        <v>121</v>
      </c>
      <c r="BK133" s="226">
        <f>SUM(BK134:BK136)</f>
        <v>0</v>
      </c>
    </row>
    <row r="134" s="2" customFormat="1" ht="21.75" customHeight="1">
      <c r="A134" s="35"/>
      <c r="B134" s="36"/>
      <c r="C134" s="229" t="s">
        <v>85</v>
      </c>
      <c r="D134" s="229" t="s">
        <v>123</v>
      </c>
      <c r="E134" s="230" t="s">
        <v>133</v>
      </c>
      <c r="F134" s="231" t="s">
        <v>134</v>
      </c>
      <c r="G134" s="232" t="s">
        <v>135</v>
      </c>
      <c r="H134" s="233">
        <v>14</v>
      </c>
      <c r="I134" s="234"/>
      <c r="J134" s="235">
        <f>ROUND(I134*H134,2)</f>
        <v>0</v>
      </c>
      <c r="K134" s="236"/>
      <c r="L134" s="41"/>
      <c r="M134" s="237" t="s">
        <v>1</v>
      </c>
      <c r="N134" s="238" t="s">
        <v>42</v>
      </c>
      <c r="O134" s="88"/>
      <c r="P134" s="239">
        <f>O134*H134</f>
        <v>0</v>
      </c>
      <c r="Q134" s="239">
        <v>0.0020100000000000001</v>
      </c>
      <c r="R134" s="239">
        <f>Q134*H134</f>
        <v>0.028140000000000002</v>
      </c>
      <c r="S134" s="239">
        <v>0</v>
      </c>
      <c r="T134" s="240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41" t="s">
        <v>127</v>
      </c>
      <c r="AT134" s="241" t="s">
        <v>123</v>
      </c>
      <c r="AU134" s="241" t="s">
        <v>85</v>
      </c>
      <c r="AY134" s="14" t="s">
        <v>121</v>
      </c>
      <c r="BE134" s="242">
        <f>IF(N134="základní",J134,0)</f>
        <v>0</v>
      </c>
      <c r="BF134" s="242">
        <f>IF(N134="snížená",J134,0)</f>
        <v>0</v>
      </c>
      <c r="BG134" s="242">
        <f>IF(N134="zákl. přenesená",J134,0)</f>
        <v>0</v>
      </c>
      <c r="BH134" s="242">
        <f>IF(N134="sníž. přenesená",J134,0)</f>
        <v>0</v>
      </c>
      <c r="BI134" s="242">
        <f>IF(N134="nulová",J134,0)</f>
        <v>0</v>
      </c>
      <c r="BJ134" s="14" t="s">
        <v>83</v>
      </c>
      <c r="BK134" s="242">
        <f>ROUND(I134*H134,2)</f>
        <v>0</v>
      </c>
      <c r="BL134" s="14" t="s">
        <v>127</v>
      </c>
      <c r="BM134" s="241" t="s">
        <v>136</v>
      </c>
    </row>
    <row r="135" s="2" customFormat="1">
      <c r="A135" s="35"/>
      <c r="B135" s="36"/>
      <c r="C135" s="37"/>
      <c r="D135" s="243" t="s">
        <v>129</v>
      </c>
      <c r="E135" s="37"/>
      <c r="F135" s="244" t="s">
        <v>137</v>
      </c>
      <c r="G135" s="37"/>
      <c r="H135" s="37"/>
      <c r="I135" s="137"/>
      <c r="J135" s="37"/>
      <c r="K135" s="37"/>
      <c r="L135" s="41"/>
      <c r="M135" s="245"/>
      <c r="N135" s="246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129</v>
      </c>
      <c r="AU135" s="14" t="s">
        <v>85</v>
      </c>
    </row>
    <row r="136" s="2" customFormat="1">
      <c r="A136" s="35"/>
      <c r="B136" s="36"/>
      <c r="C136" s="37"/>
      <c r="D136" s="243" t="s">
        <v>138</v>
      </c>
      <c r="E136" s="37"/>
      <c r="F136" s="247" t="s">
        <v>139</v>
      </c>
      <c r="G136" s="37"/>
      <c r="H136" s="37"/>
      <c r="I136" s="137"/>
      <c r="J136" s="37"/>
      <c r="K136" s="37"/>
      <c r="L136" s="41"/>
      <c r="M136" s="245"/>
      <c r="N136" s="246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138</v>
      </c>
      <c r="AU136" s="14" t="s">
        <v>85</v>
      </c>
    </row>
    <row r="137" s="12" customFormat="1" ht="22.8" customHeight="1">
      <c r="A137" s="12"/>
      <c r="B137" s="213"/>
      <c r="C137" s="214"/>
      <c r="D137" s="215" t="s">
        <v>76</v>
      </c>
      <c r="E137" s="227" t="s">
        <v>140</v>
      </c>
      <c r="F137" s="227" t="s">
        <v>141</v>
      </c>
      <c r="G137" s="214"/>
      <c r="H137" s="214"/>
      <c r="I137" s="217"/>
      <c r="J137" s="228">
        <f>BK137</f>
        <v>0</v>
      </c>
      <c r="K137" s="214"/>
      <c r="L137" s="219"/>
      <c r="M137" s="220"/>
      <c r="N137" s="221"/>
      <c r="O137" s="221"/>
      <c r="P137" s="222">
        <f>SUM(P138:P139)</f>
        <v>0</v>
      </c>
      <c r="Q137" s="221"/>
      <c r="R137" s="222">
        <f>SUM(R138:R139)</f>
        <v>0</v>
      </c>
      <c r="S137" s="221"/>
      <c r="T137" s="223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4" t="s">
        <v>83</v>
      </c>
      <c r="AT137" s="225" t="s">
        <v>76</v>
      </c>
      <c r="AU137" s="225" t="s">
        <v>83</v>
      </c>
      <c r="AY137" s="224" t="s">
        <v>121</v>
      </c>
      <c r="BK137" s="226">
        <f>SUM(BK138:BK139)</f>
        <v>0</v>
      </c>
    </row>
    <row r="138" s="2" customFormat="1" ht="21.75" customHeight="1">
      <c r="A138" s="35"/>
      <c r="B138" s="36"/>
      <c r="C138" s="229" t="s">
        <v>142</v>
      </c>
      <c r="D138" s="229" t="s">
        <v>123</v>
      </c>
      <c r="E138" s="230" t="s">
        <v>143</v>
      </c>
      <c r="F138" s="231" t="s">
        <v>144</v>
      </c>
      <c r="G138" s="232" t="s">
        <v>126</v>
      </c>
      <c r="H138" s="233">
        <v>54.240000000000002</v>
      </c>
      <c r="I138" s="234"/>
      <c r="J138" s="235">
        <f>ROUND(I138*H138,2)</f>
        <v>0</v>
      </c>
      <c r="K138" s="236"/>
      <c r="L138" s="41"/>
      <c r="M138" s="237" t="s">
        <v>1</v>
      </c>
      <c r="N138" s="238" t="s">
        <v>42</v>
      </c>
      <c r="O138" s="88"/>
      <c r="P138" s="239">
        <f>O138*H138</f>
        <v>0</v>
      </c>
      <c r="Q138" s="239">
        <v>0</v>
      </c>
      <c r="R138" s="239">
        <f>Q138*H138</f>
        <v>0</v>
      </c>
      <c r="S138" s="239">
        <v>0</v>
      </c>
      <c r="T138" s="240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41" t="s">
        <v>127</v>
      </c>
      <c r="AT138" s="241" t="s">
        <v>123</v>
      </c>
      <c r="AU138" s="241" t="s">
        <v>85</v>
      </c>
      <c r="AY138" s="14" t="s">
        <v>121</v>
      </c>
      <c r="BE138" s="242">
        <f>IF(N138="základní",J138,0)</f>
        <v>0</v>
      </c>
      <c r="BF138" s="242">
        <f>IF(N138="snížená",J138,0)</f>
        <v>0</v>
      </c>
      <c r="BG138" s="242">
        <f>IF(N138="zákl. přenesená",J138,0)</f>
        <v>0</v>
      </c>
      <c r="BH138" s="242">
        <f>IF(N138="sníž. přenesená",J138,0)</f>
        <v>0</v>
      </c>
      <c r="BI138" s="242">
        <f>IF(N138="nulová",J138,0)</f>
        <v>0</v>
      </c>
      <c r="BJ138" s="14" t="s">
        <v>83</v>
      </c>
      <c r="BK138" s="242">
        <f>ROUND(I138*H138,2)</f>
        <v>0</v>
      </c>
      <c r="BL138" s="14" t="s">
        <v>127</v>
      </c>
      <c r="BM138" s="241" t="s">
        <v>145</v>
      </c>
    </row>
    <row r="139" s="2" customFormat="1">
      <c r="A139" s="35"/>
      <c r="B139" s="36"/>
      <c r="C139" s="37"/>
      <c r="D139" s="243" t="s">
        <v>129</v>
      </c>
      <c r="E139" s="37"/>
      <c r="F139" s="244" t="s">
        <v>146</v>
      </c>
      <c r="G139" s="37"/>
      <c r="H139" s="37"/>
      <c r="I139" s="137"/>
      <c r="J139" s="37"/>
      <c r="K139" s="37"/>
      <c r="L139" s="41"/>
      <c r="M139" s="245"/>
      <c r="N139" s="246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129</v>
      </c>
      <c r="AU139" s="14" t="s">
        <v>85</v>
      </c>
    </row>
    <row r="140" s="12" customFormat="1" ht="25.92" customHeight="1">
      <c r="A140" s="12"/>
      <c r="B140" s="213"/>
      <c r="C140" s="214"/>
      <c r="D140" s="215" t="s">
        <v>76</v>
      </c>
      <c r="E140" s="216" t="s">
        <v>147</v>
      </c>
      <c r="F140" s="216" t="s">
        <v>148</v>
      </c>
      <c r="G140" s="214"/>
      <c r="H140" s="214"/>
      <c r="I140" s="217"/>
      <c r="J140" s="218">
        <f>BK140</f>
        <v>0</v>
      </c>
      <c r="K140" s="214"/>
      <c r="L140" s="219"/>
      <c r="M140" s="220"/>
      <c r="N140" s="221"/>
      <c r="O140" s="221"/>
      <c r="P140" s="222">
        <f>P141+P171+P232+P259</f>
        <v>0</v>
      </c>
      <c r="Q140" s="221"/>
      <c r="R140" s="222">
        <f>R141+R171+R232+R259</f>
        <v>37.478566790000002</v>
      </c>
      <c r="S140" s="221"/>
      <c r="T140" s="223">
        <f>T141+T171+T232+T259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4" t="s">
        <v>142</v>
      </c>
      <c r="AT140" s="225" t="s">
        <v>76</v>
      </c>
      <c r="AU140" s="225" t="s">
        <v>77</v>
      </c>
      <c r="AY140" s="224" t="s">
        <v>121</v>
      </c>
      <c r="BK140" s="226">
        <f>BK141+BK171+BK232+BK259</f>
        <v>0</v>
      </c>
    </row>
    <row r="141" s="12" customFormat="1" ht="22.8" customHeight="1">
      <c r="A141" s="12"/>
      <c r="B141" s="213"/>
      <c r="C141" s="214"/>
      <c r="D141" s="215" t="s">
        <v>76</v>
      </c>
      <c r="E141" s="227" t="s">
        <v>149</v>
      </c>
      <c r="F141" s="227" t="s">
        <v>150</v>
      </c>
      <c r="G141" s="214"/>
      <c r="H141" s="214"/>
      <c r="I141" s="217"/>
      <c r="J141" s="228">
        <f>BK141</f>
        <v>0</v>
      </c>
      <c r="K141" s="214"/>
      <c r="L141" s="219"/>
      <c r="M141" s="220"/>
      <c r="N141" s="221"/>
      <c r="O141" s="221"/>
      <c r="P141" s="222">
        <f>SUM(P142:P170)</f>
        <v>0</v>
      </c>
      <c r="Q141" s="221"/>
      <c r="R141" s="222">
        <f>SUM(R142:R170)</f>
        <v>37.35756679</v>
      </c>
      <c r="S141" s="221"/>
      <c r="T141" s="223">
        <f>SUM(T142:T170)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4" t="s">
        <v>142</v>
      </c>
      <c r="AT141" s="225" t="s">
        <v>76</v>
      </c>
      <c r="AU141" s="225" t="s">
        <v>83</v>
      </c>
      <c r="AY141" s="224" t="s">
        <v>121</v>
      </c>
      <c r="BK141" s="226">
        <f>SUM(BK142:BK170)</f>
        <v>0</v>
      </c>
    </row>
    <row r="142" s="2" customFormat="1" ht="21.75" customHeight="1">
      <c r="A142" s="35"/>
      <c r="B142" s="36"/>
      <c r="C142" s="229" t="s">
        <v>127</v>
      </c>
      <c r="D142" s="229" t="s">
        <v>123</v>
      </c>
      <c r="E142" s="230" t="s">
        <v>151</v>
      </c>
      <c r="F142" s="231" t="s">
        <v>152</v>
      </c>
      <c r="G142" s="232" t="s">
        <v>153</v>
      </c>
      <c r="H142" s="233">
        <v>0.113</v>
      </c>
      <c r="I142" s="234"/>
      <c r="J142" s="235">
        <f>ROUND(I142*H142,2)</f>
        <v>0</v>
      </c>
      <c r="K142" s="236"/>
      <c r="L142" s="41"/>
      <c r="M142" s="237" t="s">
        <v>1</v>
      </c>
      <c r="N142" s="238" t="s">
        <v>42</v>
      </c>
      <c r="O142" s="88"/>
      <c r="P142" s="239">
        <f>O142*H142</f>
        <v>0</v>
      </c>
      <c r="Q142" s="239">
        <v>0.0019300000000000001</v>
      </c>
      <c r="R142" s="239">
        <f>Q142*H142</f>
        <v>0.00021809000000000002</v>
      </c>
      <c r="S142" s="239">
        <v>0</v>
      </c>
      <c r="T142" s="240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41" t="s">
        <v>154</v>
      </c>
      <c r="AT142" s="241" t="s">
        <v>123</v>
      </c>
      <c r="AU142" s="241" t="s">
        <v>85</v>
      </c>
      <c r="AY142" s="14" t="s">
        <v>121</v>
      </c>
      <c r="BE142" s="242">
        <f>IF(N142="základní",J142,0)</f>
        <v>0</v>
      </c>
      <c r="BF142" s="242">
        <f>IF(N142="snížená",J142,0)</f>
        <v>0</v>
      </c>
      <c r="BG142" s="242">
        <f>IF(N142="zákl. přenesená",J142,0)</f>
        <v>0</v>
      </c>
      <c r="BH142" s="242">
        <f>IF(N142="sníž. přenesená",J142,0)</f>
        <v>0</v>
      </c>
      <c r="BI142" s="242">
        <f>IF(N142="nulová",J142,0)</f>
        <v>0</v>
      </c>
      <c r="BJ142" s="14" t="s">
        <v>83</v>
      </c>
      <c r="BK142" s="242">
        <f>ROUND(I142*H142,2)</f>
        <v>0</v>
      </c>
      <c r="BL142" s="14" t="s">
        <v>154</v>
      </c>
      <c r="BM142" s="241" t="s">
        <v>155</v>
      </c>
    </row>
    <row r="143" s="2" customFormat="1">
      <c r="A143" s="35"/>
      <c r="B143" s="36"/>
      <c r="C143" s="37"/>
      <c r="D143" s="243" t="s">
        <v>129</v>
      </c>
      <c r="E143" s="37"/>
      <c r="F143" s="244" t="s">
        <v>156</v>
      </c>
      <c r="G143" s="37"/>
      <c r="H143" s="37"/>
      <c r="I143" s="137"/>
      <c r="J143" s="37"/>
      <c r="K143" s="37"/>
      <c r="L143" s="41"/>
      <c r="M143" s="245"/>
      <c r="N143" s="246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129</v>
      </c>
      <c r="AU143" s="14" t="s">
        <v>85</v>
      </c>
    </row>
    <row r="144" s="2" customFormat="1" ht="16.5" customHeight="1">
      <c r="A144" s="35"/>
      <c r="B144" s="36"/>
      <c r="C144" s="229" t="s">
        <v>157</v>
      </c>
      <c r="D144" s="229" t="s">
        <v>123</v>
      </c>
      <c r="E144" s="230" t="s">
        <v>158</v>
      </c>
      <c r="F144" s="231" t="s">
        <v>159</v>
      </c>
      <c r="G144" s="232" t="s">
        <v>153</v>
      </c>
      <c r="H144" s="233">
        <v>0.113</v>
      </c>
      <c r="I144" s="234"/>
      <c r="J144" s="235">
        <f>ROUND(I144*H144,2)</f>
        <v>0</v>
      </c>
      <c r="K144" s="236"/>
      <c r="L144" s="41"/>
      <c r="M144" s="237" t="s">
        <v>1</v>
      </c>
      <c r="N144" s="238" t="s">
        <v>42</v>
      </c>
      <c r="O144" s="88"/>
      <c r="P144" s="239">
        <f>O144*H144</f>
        <v>0</v>
      </c>
      <c r="Q144" s="239">
        <v>0.0099000000000000008</v>
      </c>
      <c r="R144" s="239">
        <f>Q144*H144</f>
        <v>0.0011187</v>
      </c>
      <c r="S144" s="239">
        <v>0</v>
      </c>
      <c r="T144" s="240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41" t="s">
        <v>154</v>
      </c>
      <c r="AT144" s="241" t="s">
        <v>123</v>
      </c>
      <c r="AU144" s="241" t="s">
        <v>85</v>
      </c>
      <c r="AY144" s="14" t="s">
        <v>121</v>
      </c>
      <c r="BE144" s="242">
        <f>IF(N144="základní",J144,0)</f>
        <v>0</v>
      </c>
      <c r="BF144" s="242">
        <f>IF(N144="snížená",J144,0)</f>
        <v>0</v>
      </c>
      <c r="BG144" s="242">
        <f>IF(N144="zákl. přenesená",J144,0)</f>
        <v>0</v>
      </c>
      <c r="BH144" s="242">
        <f>IF(N144="sníž. přenesená",J144,0)</f>
        <v>0</v>
      </c>
      <c r="BI144" s="242">
        <f>IF(N144="nulová",J144,0)</f>
        <v>0</v>
      </c>
      <c r="BJ144" s="14" t="s">
        <v>83</v>
      </c>
      <c r="BK144" s="242">
        <f>ROUND(I144*H144,2)</f>
        <v>0</v>
      </c>
      <c r="BL144" s="14" t="s">
        <v>154</v>
      </c>
      <c r="BM144" s="241" t="s">
        <v>160</v>
      </c>
    </row>
    <row r="145" s="2" customFormat="1">
      <c r="A145" s="35"/>
      <c r="B145" s="36"/>
      <c r="C145" s="37"/>
      <c r="D145" s="243" t="s">
        <v>129</v>
      </c>
      <c r="E145" s="37"/>
      <c r="F145" s="244" t="s">
        <v>161</v>
      </c>
      <c r="G145" s="37"/>
      <c r="H145" s="37"/>
      <c r="I145" s="137"/>
      <c r="J145" s="37"/>
      <c r="K145" s="37"/>
      <c r="L145" s="41"/>
      <c r="M145" s="245"/>
      <c r="N145" s="246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129</v>
      </c>
      <c r="AU145" s="14" t="s">
        <v>85</v>
      </c>
    </row>
    <row r="146" s="2" customFormat="1" ht="21.75" customHeight="1">
      <c r="A146" s="35"/>
      <c r="B146" s="36"/>
      <c r="C146" s="229" t="s">
        <v>162</v>
      </c>
      <c r="D146" s="229" t="s">
        <v>123</v>
      </c>
      <c r="E146" s="230" t="s">
        <v>163</v>
      </c>
      <c r="F146" s="231" t="s">
        <v>164</v>
      </c>
      <c r="G146" s="232" t="s">
        <v>165</v>
      </c>
      <c r="H146" s="233">
        <v>45.200000000000003</v>
      </c>
      <c r="I146" s="234"/>
      <c r="J146" s="235">
        <f>ROUND(I146*H146,2)</f>
        <v>0</v>
      </c>
      <c r="K146" s="236"/>
      <c r="L146" s="41"/>
      <c r="M146" s="237" t="s">
        <v>1</v>
      </c>
      <c r="N146" s="238" t="s">
        <v>42</v>
      </c>
      <c r="O146" s="88"/>
      <c r="P146" s="239">
        <f>O146*H146</f>
        <v>0</v>
      </c>
      <c r="Q146" s="239">
        <v>0</v>
      </c>
      <c r="R146" s="239">
        <f>Q146*H146</f>
        <v>0</v>
      </c>
      <c r="S146" s="239">
        <v>0</v>
      </c>
      <c r="T146" s="240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41" t="s">
        <v>154</v>
      </c>
      <c r="AT146" s="241" t="s">
        <v>123</v>
      </c>
      <c r="AU146" s="241" t="s">
        <v>85</v>
      </c>
      <c r="AY146" s="14" t="s">
        <v>121</v>
      </c>
      <c r="BE146" s="242">
        <f>IF(N146="základní",J146,0)</f>
        <v>0</v>
      </c>
      <c r="BF146" s="242">
        <f>IF(N146="snížená",J146,0)</f>
        <v>0</v>
      </c>
      <c r="BG146" s="242">
        <f>IF(N146="zákl. přenesená",J146,0)</f>
        <v>0</v>
      </c>
      <c r="BH146" s="242">
        <f>IF(N146="sníž. přenesená",J146,0)</f>
        <v>0</v>
      </c>
      <c r="BI146" s="242">
        <f>IF(N146="nulová",J146,0)</f>
        <v>0</v>
      </c>
      <c r="BJ146" s="14" t="s">
        <v>83</v>
      </c>
      <c r="BK146" s="242">
        <f>ROUND(I146*H146,2)</f>
        <v>0</v>
      </c>
      <c r="BL146" s="14" t="s">
        <v>154</v>
      </c>
      <c r="BM146" s="241" t="s">
        <v>166</v>
      </c>
    </row>
    <row r="147" s="2" customFormat="1">
      <c r="A147" s="35"/>
      <c r="B147" s="36"/>
      <c r="C147" s="37"/>
      <c r="D147" s="243" t="s">
        <v>129</v>
      </c>
      <c r="E147" s="37"/>
      <c r="F147" s="244" t="s">
        <v>167</v>
      </c>
      <c r="G147" s="37"/>
      <c r="H147" s="37"/>
      <c r="I147" s="137"/>
      <c r="J147" s="37"/>
      <c r="K147" s="37"/>
      <c r="L147" s="41"/>
      <c r="M147" s="245"/>
      <c r="N147" s="246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129</v>
      </c>
      <c r="AU147" s="14" t="s">
        <v>85</v>
      </c>
    </row>
    <row r="148" s="2" customFormat="1" ht="21.75" customHeight="1">
      <c r="A148" s="35"/>
      <c r="B148" s="36"/>
      <c r="C148" s="229" t="s">
        <v>168</v>
      </c>
      <c r="D148" s="229" t="s">
        <v>123</v>
      </c>
      <c r="E148" s="230" t="s">
        <v>169</v>
      </c>
      <c r="F148" s="231" t="s">
        <v>170</v>
      </c>
      <c r="G148" s="232" t="s">
        <v>171</v>
      </c>
      <c r="H148" s="233">
        <v>113</v>
      </c>
      <c r="I148" s="234"/>
      <c r="J148" s="235">
        <f>ROUND(I148*H148,2)</f>
        <v>0</v>
      </c>
      <c r="K148" s="236"/>
      <c r="L148" s="41"/>
      <c r="M148" s="237" t="s">
        <v>1</v>
      </c>
      <c r="N148" s="238" t="s">
        <v>42</v>
      </c>
      <c r="O148" s="88"/>
      <c r="P148" s="239">
        <f>O148*H148</f>
        <v>0</v>
      </c>
      <c r="Q148" s="239">
        <v>0</v>
      </c>
      <c r="R148" s="239">
        <f>Q148*H148</f>
        <v>0</v>
      </c>
      <c r="S148" s="239">
        <v>0</v>
      </c>
      <c r="T148" s="240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41" t="s">
        <v>154</v>
      </c>
      <c r="AT148" s="241" t="s">
        <v>123</v>
      </c>
      <c r="AU148" s="241" t="s">
        <v>85</v>
      </c>
      <c r="AY148" s="14" t="s">
        <v>121</v>
      </c>
      <c r="BE148" s="242">
        <f>IF(N148="základní",J148,0)</f>
        <v>0</v>
      </c>
      <c r="BF148" s="242">
        <f>IF(N148="snížená",J148,0)</f>
        <v>0</v>
      </c>
      <c r="BG148" s="242">
        <f>IF(N148="zákl. přenesená",J148,0)</f>
        <v>0</v>
      </c>
      <c r="BH148" s="242">
        <f>IF(N148="sníž. přenesená",J148,0)</f>
        <v>0</v>
      </c>
      <c r="BI148" s="242">
        <f>IF(N148="nulová",J148,0)</f>
        <v>0</v>
      </c>
      <c r="BJ148" s="14" t="s">
        <v>83</v>
      </c>
      <c r="BK148" s="242">
        <f>ROUND(I148*H148,2)</f>
        <v>0</v>
      </c>
      <c r="BL148" s="14" t="s">
        <v>154</v>
      </c>
      <c r="BM148" s="241" t="s">
        <v>172</v>
      </c>
    </row>
    <row r="149" s="2" customFormat="1">
      <c r="A149" s="35"/>
      <c r="B149" s="36"/>
      <c r="C149" s="37"/>
      <c r="D149" s="243" t="s">
        <v>129</v>
      </c>
      <c r="E149" s="37"/>
      <c r="F149" s="244" t="s">
        <v>173</v>
      </c>
      <c r="G149" s="37"/>
      <c r="H149" s="37"/>
      <c r="I149" s="137"/>
      <c r="J149" s="37"/>
      <c r="K149" s="37"/>
      <c r="L149" s="41"/>
      <c r="M149" s="245"/>
      <c r="N149" s="246"/>
      <c r="O149" s="88"/>
      <c r="P149" s="88"/>
      <c r="Q149" s="88"/>
      <c r="R149" s="88"/>
      <c r="S149" s="88"/>
      <c r="T149" s="89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129</v>
      </c>
      <c r="AU149" s="14" t="s">
        <v>85</v>
      </c>
    </row>
    <row r="150" s="2" customFormat="1" ht="21.75" customHeight="1">
      <c r="A150" s="35"/>
      <c r="B150" s="36"/>
      <c r="C150" s="229" t="s">
        <v>174</v>
      </c>
      <c r="D150" s="229" t="s">
        <v>123</v>
      </c>
      <c r="E150" s="230" t="s">
        <v>175</v>
      </c>
      <c r="F150" s="231" t="s">
        <v>176</v>
      </c>
      <c r="G150" s="232" t="s">
        <v>177</v>
      </c>
      <c r="H150" s="233">
        <v>4.3200000000000003</v>
      </c>
      <c r="I150" s="234"/>
      <c r="J150" s="235">
        <f>ROUND(I150*H150,2)</f>
        <v>0</v>
      </c>
      <c r="K150" s="236"/>
      <c r="L150" s="41"/>
      <c r="M150" s="237" t="s">
        <v>1</v>
      </c>
      <c r="N150" s="238" t="s">
        <v>42</v>
      </c>
      <c r="O150" s="88"/>
      <c r="P150" s="239">
        <f>O150*H150</f>
        <v>0</v>
      </c>
      <c r="Q150" s="239">
        <v>0</v>
      </c>
      <c r="R150" s="239">
        <f>Q150*H150</f>
        <v>0</v>
      </c>
      <c r="S150" s="239">
        <v>0</v>
      </c>
      <c r="T150" s="24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41" t="s">
        <v>154</v>
      </c>
      <c r="AT150" s="241" t="s">
        <v>123</v>
      </c>
      <c r="AU150" s="241" t="s">
        <v>85</v>
      </c>
      <c r="AY150" s="14" t="s">
        <v>121</v>
      </c>
      <c r="BE150" s="242">
        <f>IF(N150="základní",J150,0)</f>
        <v>0</v>
      </c>
      <c r="BF150" s="242">
        <f>IF(N150="snížená",J150,0)</f>
        <v>0</v>
      </c>
      <c r="BG150" s="242">
        <f>IF(N150="zákl. přenesená",J150,0)</f>
        <v>0</v>
      </c>
      <c r="BH150" s="242">
        <f>IF(N150="sníž. přenesená",J150,0)</f>
        <v>0</v>
      </c>
      <c r="BI150" s="242">
        <f>IF(N150="nulová",J150,0)</f>
        <v>0</v>
      </c>
      <c r="BJ150" s="14" t="s">
        <v>83</v>
      </c>
      <c r="BK150" s="242">
        <f>ROUND(I150*H150,2)</f>
        <v>0</v>
      </c>
      <c r="BL150" s="14" t="s">
        <v>154</v>
      </c>
      <c r="BM150" s="241" t="s">
        <v>178</v>
      </c>
    </row>
    <row r="151" s="2" customFormat="1">
      <c r="A151" s="35"/>
      <c r="B151" s="36"/>
      <c r="C151" s="37"/>
      <c r="D151" s="243" t="s">
        <v>129</v>
      </c>
      <c r="E151" s="37"/>
      <c r="F151" s="244" t="s">
        <v>179</v>
      </c>
      <c r="G151" s="37"/>
      <c r="H151" s="37"/>
      <c r="I151" s="137"/>
      <c r="J151" s="37"/>
      <c r="K151" s="37"/>
      <c r="L151" s="41"/>
      <c r="M151" s="245"/>
      <c r="N151" s="246"/>
      <c r="O151" s="88"/>
      <c r="P151" s="88"/>
      <c r="Q151" s="88"/>
      <c r="R151" s="88"/>
      <c r="S151" s="88"/>
      <c r="T151" s="89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129</v>
      </c>
      <c r="AU151" s="14" t="s">
        <v>85</v>
      </c>
    </row>
    <row r="152" s="2" customFormat="1">
      <c r="A152" s="35"/>
      <c r="B152" s="36"/>
      <c r="C152" s="37"/>
      <c r="D152" s="243" t="s">
        <v>138</v>
      </c>
      <c r="E152" s="37"/>
      <c r="F152" s="247" t="s">
        <v>180</v>
      </c>
      <c r="G152" s="37"/>
      <c r="H152" s="37"/>
      <c r="I152" s="137"/>
      <c r="J152" s="37"/>
      <c r="K152" s="37"/>
      <c r="L152" s="41"/>
      <c r="M152" s="245"/>
      <c r="N152" s="246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138</v>
      </c>
      <c r="AU152" s="14" t="s">
        <v>85</v>
      </c>
    </row>
    <row r="153" s="2" customFormat="1" ht="16.5" customHeight="1">
      <c r="A153" s="35"/>
      <c r="B153" s="36"/>
      <c r="C153" s="229" t="s">
        <v>131</v>
      </c>
      <c r="D153" s="229" t="s">
        <v>123</v>
      </c>
      <c r="E153" s="230" t="s">
        <v>181</v>
      </c>
      <c r="F153" s="231" t="s">
        <v>182</v>
      </c>
      <c r="G153" s="232" t="s">
        <v>171</v>
      </c>
      <c r="H153" s="233">
        <v>113</v>
      </c>
      <c r="I153" s="234"/>
      <c r="J153" s="235">
        <f>ROUND(I153*H153,2)</f>
        <v>0</v>
      </c>
      <c r="K153" s="236"/>
      <c r="L153" s="41"/>
      <c r="M153" s="237" t="s">
        <v>1</v>
      </c>
      <c r="N153" s="238" t="s">
        <v>42</v>
      </c>
      <c r="O153" s="88"/>
      <c r="P153" s="239">
        <f>O153*H153</f>
        <v>0</v>
      </c>
      <c r="Q153" s="239">
        <v>0</v>
      </c>
      <c r="R153" s="239">
        <f>Q153*H153</f>
        <v>0</v>
      </c>
      <c r="S153" s="239">
        <v>0</v>
      </c>
      <c r="T153" s="24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41" t="s">
        <v>154</v>
      </c>
      <c r="AT153" s="241" t="s">
        <v>123</v>
      </c>
      <c r="AU153" s="241" t="s">
        <v>85</v>
      </c>
      <c r="AY153" s="14" t="s">
        <v>121</v>
      </c>
      <c r="BE153" s="242">
        <f>IF(N153="základní",J153,0)</f>
        <v>0</v>
      </c>
      <c r="BF153" s="242">
        <f>IF(N153="snížená",J153,0)</f>
        <v>0</v>
      </c>
      <c r="BG153" s="242">
        <f>IF(N153="zákl. přenesená",J153,0)</f>
        <v>0</v>
      </c>
      <c r="BH153" s="242">
        <f>IF(N153="sníž. přenesená",J153,0)</f>
        <v>0</v>
      </c>
      <c r="BI153" s="242">
        <f>IF(N153="nulová",J153,0)</f>
        <v>0</v>
      </c>
      <c r="BJ153" s="14" t="s">
        <v>83</v>
      </c>
      <c r="BK153" s="242">
        <f>ROUND(I153*H153,2)</f>
        <v>0</v>
      </c>
      <c r="BL153" s="14" t="s">
        <v>154</v>
      </c>
      <c r="BM153" s="241" t="s">
        <v>183</v>
      </c>
    </row>
    <row r="154" s="2" customFormat="1" ht="16.5" customHeight="1">
      <c r="A154" s="35"/>
      <c r="B154" s="36"/>
      <c r="C154" s="229" t="s">
        <v>184</v>
      </c>
      <c r="D154" s="229" t="s">
        <v>123</v>
      </c>
      <c r="E154" s="230" t="s">
        <v>185</v>
      </c>
      <c r="F154" s="231" t="s">
        <v>186</v>
      </c>
      <c r="G154" s="232" t="s">
        <v>171</v>
      </c>
      <c r="H154" s="233">
        <v>113</v>
      </c>
      <c r="I154" s="234"/>
      <c r="J154" s="235">
        <f>ROUND(I154*H154,2)</f>
        <v>0</v>
      </c>
      <c r="K154" s="236"/>
      <c r="L154" s="41"/>
      <c r="M154" s="237" t="s">
        <v>1</v>
      </c>
      <c r="N154" s="238" t="s">
        <v>42</v>
      </c>
      <c r="O154" s="88"/>
      <c r="P154" s="239">
        <f>O154*H154</f>
        <v>0</v>
      </c>
      <c r="Q154" s="239">
        <v>0</v>
      </c>
      <c r="R154" s="239">
        <f>Q154*H154</f>
        <v>0</v>
      </c>
      <c r="S154" s="239">
        <v>0</v>
      </c>
      <c r="T154" s="24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41" t="s">
        <v>154</v>
      </c>
      <c r="AT154" s="241" t="s">
        <v>123</v>
      </c>
      <c r="AU154" s="241" t="s">
        <v>85</v>
      </c>
      <c r="AY154" s="14" t="s">
        <v>121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4" t="s">
        <v>83</v>
      </c>
      <c r="BK154" s="242">
        <f>ROUND(I154*H154,2)</f>
        <v>0</v>
      </c>
      <c r="BL154" s="14" t="s">
        <v>154</v>
      </c>
      <c r="BM154" s="241" t="s">
        <v>187</v>
      </c>
    </row>
    <row r="155" s="2" customFormat="1" ht="33" customHeight="1">
      <c r="A155" s="35"/>
      <c r="B155" s="36"/>
      <c r="C155" s="248" t="s">
        <v>188</v>
      </c>
      <c r="D155" s="248" t="s">
        <v>147</v>
      </c>
      <c r="E155" s="249" t="s">
        <v>189</v>
      </c>
      <c r="F155" s="250" t="s">
        <v>190</v>
      </c>
      <c r="G155" s="251" t="s">
        <v>171</v>
      </c>
      <c r="H155" s="252">
        <v>113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42</v>
      </c>
      <c r="O155" s="88"/>
      <c r="P155" s="239">
        <f>O155*H155</f>
        <v>0</v>
      </c>
      <c r="Q155" s="239">
        <v>0</v>
      </c>
      <c r="R155" s="239">
        <f>Q155*H155</f>
        <v>0</v>
      </c>
      <c r="S155" s="239">
        <v>0</v>
      </c>
      <c r="T155" s="24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41" t="s">
        <v>191</v>
      </c>
      <c r="AT155" s="241" t="s">
        <v>147</v>
      </c>
      <c r="AU155" s="241" t="s">
        <v>85</v>
      </c>
      <c r="AY155" s="14" t="s">
        <v>121</v>
      </c>
      <c r="BE155" s="242">
        <f>IF(N155="základní",J155,0)</f>
        <v>0</v>
      </c>
      <c r="BF155" s="242">
        <f>IF(N155="snížená",J155,0)</f>
        <v>0</v>
      </c>
      <c r="BG155" s="242">
        <f>IF(N155="zákl. přenesená",J155,0)</f>
        <v>0</v>
      </c>
      <c r="BH155" s="242">
        <f>IF(N155="sníž. přenesená",J155,0)</f>
        <v>0</v>
      </c>
      <c r="BI155" s="242">
        <f>IF(N155="nulová",J155,0)</f>
        <v>0</v>
      </c>
      <c r="BJ155" s="14" t="s">
        <v>83</v>
      </c>
      <c r="BK155" s="242">
        <f>ROUND(I155*H155,2)</f>
        <v>0</v>
      </c>
      <c r="BL155" s="14" t="s">
        <v>154</v>
      </c>
      <c r="BM155" s="241" t="s">
        <v>192</v>
      </c>
    </row>
    <row r="156" s="2" customFormat="1" ht="16.5" customHeight="1">
      <c r="A156" s="35"/>
      <c r="B156" s="36"/>
      <c r="C156" s="229" t="s">
        <v>193</v>
      </c>
      <c r="D156" s="229" t="s">
        <v>123</v>
      </c>
      <c r="E156" s="230" t="s">
        <v>194</v>
      </c>
      <c r="F156" s="231" t="s">
        <v>195</v>
      </c>
      <c r="G156" s="232" t="s">
        <v>171</v>
      </c>
      <c r="H156" s="233">
        <v>113</v>
      </c>
      <c r="I156" s="234"/>
      <c r="J156" s="235">
        <f>ROUND(I156*H156,2)</f>
        <v>0</v>
      </c>
      <c r="K156" s="236"/>
      <c r="L156" s="41"/>
      <c r="M156" s="237" t="s">
        <v>1</v>
      </c>
      <c r="N156" s="238" t="s">
        <v>42</v>
      </c>
      <c r="O156" s="88"/>
      <c r="P156" s="239">
        <f>O156*H156</f>
        <v>0</v>
      </c>
      <c r="Q156" s="239">
        <v>9.0000000000000006E-05</v>
      </c>
      <c r="R156" s="239">
        <f>Q156*H156</f>
        <v>0.01017</v>
      </c>
      <c r="S156" s="239">
        <v>0</v>
      </c>
      <c r="T156" s="24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41" t="s">
        <v>154</v>
      </c>
      <c r="AT156" s="241" t="s">
        <v>123</v>
      </c>
      <c r="AU156" s="241" t="s">
        <v>85</v>
      </c>
      <c r="AY156" s="14" t="s">
        <v>121</v>
      </c>
      <c r="BE156" s="242">
        <f>IF(N156="základní",J156,0)</f>
        <v>0</v>
      </c>
      <c r="BF156" s="242">
        <f>IF(N156="snížená",J156,0)</f>
        <v>0</v>
      </c>
      <c r="BG156" s="242">
        <f>IF(N156="zákl. přenesená",J156,0)</f>
        <v>0</v>
      </c>
      <c r="BH156" s="242">
        <f>IF(N156="sníž. přenesená",J156,0)</f>
        <v>0</v>
      </c>
      <c r="BI156" s="242">
        <f>IF(N156="nulová",J156,0)</f>
        <v>0</v>
      </c>
      <c r="BJ156" s="14" t="s">
        <v>83</v>
      </c>
      <c r="BK156" s="242">
        <f>ROUND(I156*H156,2)</f>
        <v>0</v>
      </c>
      <c r="BL156" s="14" t="s">
        <v>154</v>
      </c>
      <c r="BM156" s="241" t="s">
        <v>196</v>
      </c>
    </row>
    <row r="157" s="2" customFormat="1">
      <c r="A157" s="35"/>
      <c r="B157" s="36"/>
      <c r="C157" s="37"/>
      <c r="D157" s="243" t="s">
        <v>129</v>
      </c>
      <c r="E157" s="37"/>
      <c r="F157" s="244" t="s">
        <v>197</v>
      </c>
      <c r="G157" s="37"/>
      <c r="H157" s="37"/>
      <c r="I157" s="137"/>
      <c r="J157" s="37"/>
      <c r="K157" s="37"/>
      <c r="L157" s="41"/>
      <c r="M157" s="245"/>
      <c r="N157" s="246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129</v>
      </c>
      <c r="AU157" s="14" t="s">
        <v>85</v>
      </c>
    </row>
    <row r="158" s="2" customFormat="1" ht="21.75" customHeight="1">
      <c r="A158" s="35"/>
      <c r="B158" s="36"/>
      <c r="C158" s="248" t="s">
        <v>198</v>
      </c>
      <c r="D158" s="248" t="s">
        <v>147</v>
      </c>
      <c r="E158" s="249" t="s">
        <v>199</v>
      </c>
      <c r="F158" s="250" t="s">
        <v>200</v>
      </c>
      <c r="G158" s="251" t="s">
        <v>171</v>
      </c>
      <c r="H158" s="252">
        <v>113</v>
      </c>
      <c r="I158" s="253"/>
      <c r="J158" s="254">
        <f>ROUND(I158*H158,2)</f>
        <v>0</v>
      </c>
      <c r="K158" s="255"/>
      <c r="L158" s="256"/>
      <c r="M158" s="257" t="s">
        <v>1</v>
      </c>
      <c r="N158" s="258" t="s">
        <v>42</v>
      </c>
      <c r="O158" s="88"/>
      <c r="P158" s="239">
        <f>O158*H158</f>
        <v>0</v>
      </c>
      <c r="Q158" s="239">
        <v>0</v>
      </c>
      <c r="R158" s="239">
        <f>Q158*H158</f>
        <v>0</v>
      </c>
      <c r="S158" s="239">
        <v>0</v>
      </c>
      <c r="T158" s="24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41" t="s">
        <v>191</v>
      </c>
      <c r="AT158" s="241" t="s">
        <v>147</v>
      </c>
      <c r="AU158" s="241" t="s">
        <v>85</v>
      </c>
      <c r="AY158" s="14" t="s">
        <v>121</v>
      </c>
      <c r="BE158" s="242">
        <f>IF(N158="základní",J158,0)</f>
        <v>0</v>
      </c>
      <c r="BF158" s="242">
        <f>IF(N158="snížená",J158,0)</f>
        <v>0</v>
      </c>
      <c r="BG158" s="242">
        <f>IF(N158="zákl. přenesená",J158,0)</f>
        <v>0</v>
      </c>
      <c r="BH158" s="242">
        <f>IF(N158="sníž. přenesená",J158,0)</f>
        <v>0</v>
      </c>
      <c r="BI158" s="242">
        <f>IF(N158="nulová",J158,0)</f>
        <v>0</v>
      </c>
      <c r="BJ158" s="14" t="s">
        <v>83</v>
      </c>
      <c r="BK158" s="242">
        <f>ROUND(I158*H158,2)</f>
        <v>0</v>
      </c>
      <c r="BL158" s="14" t="s">
        <v>154</v>
      </c>
      <c r="BM158" s="241" t="s">
        <v>201</v>
      </c>
    </row>
    <row r="159" s="2" customFormat="1">
      <c r="A159" s="35"/>
      <c r="B159" s="36"/>
      <c r="C159" s="37"/>
      <c r="D159" s="243" t="s">
        <v>129</v>
      </c>
      <c r="E159" s="37"/>
      <c r="F159" s="244" t="s">
        <v>200</v>
      </c>
      <c r="G159" s="37"/>
      <c r="H159" s="37"/>
      <c r="I159" s="137"/>
      <c r="J159" s="37"/>
      <c r="K159" s="37"/>
      <c r="L159" s="41"/>
      <c r="M159" s="245"/>
      <c r="N159" s="246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129</v>
      </c>
      <c r="AU159" s="14" t="s">
        <v>85</v>
      </c>
    </row>
    <row r="160" s="2" customFormat="1" ht="21.75" customHeight="1">
      <c r="A160" s="35"/>
      <c r="B160" s="36"/>
      <c r="C160" s="229" t="s">
        <v>202</v>
      </c>
      <c r="D160" s="229" t="s">
        <v>123</v>
      </c>
      <c r="E160" s="230" t="s">
        <v>203</v>
      </c>
      <c r="F160" s="231" t="s">
        <v>204</v>
      </c>
      <c r="G160" s="232" t="s">
        <v>171</v>
      </c>
      <c r="H160" s="233">
        <v>113</v>
      </c>
      <c r="I160" s="234"/>
      <c r="J160" s="235">
        <f>ROUND(I160*H160,2)</f>
        <v>0</v>
      </c>
      <c r="K160" s="236"/>
      <c r="L160" s="41"/>
      <c r="M160" s="237" t="s">
        <v>1</v>
      </c>
      <c r="N160" s="238" t="s">
        <v>42</v>
      </c>
      <c r="O160" s="88"/>
      <c r="P160" s="239">
        <f>O160*H160</f>
        <v>0</v>
      </c>
      <c r="Q160" s="239">
        <v>0.20300000000000001</v>
      </c>
      <c r="R160" s="239">
        <f>Q160*H160</f>
        <v>22.939</v>
      </c>
      <c r="S160" s="239">
        <v>0</v>
      </c>
      <c r="T160" s="240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41" t="s">
        <v>154</v>
      </c>
      <c r="AT160" s="241" t="s">
        <v>123</v>
      </c>
      <c r="AU160" s="241" t="s">
        <v>85</v>
      </c>
      <c r="AY160" s="14" t="s">
        <v>121</v>
      </c>
      <c r="BE160" s="242">
        <f>IF(N160="základní",J160,0)</f>
        <v>0</v>
      </c>
      <c r="BF160" s="242">
        <f>IF(N160="snížená",J160,0)</f>
        <v>0</v>
      </c>
      <c r="BG160" s="242">
        <f>IF(N160="zákl. přenesená",J160,0)</f>
        <v>0</v>
      </c>
      <c r="BH160" s="242">
        <f>IF(N160="sníž. přenesená",J160,0)</f>
        <v>0</v>
      </c>
      <c r="BI160" s="242">
        <f>IF(N160="nulová",J160,0)</f>
        <v>0</v>
      </c>
      <c r="BJ160" s="14" t="s">
        <v>83</v>
      </c>
      <c r="BK160" s="242">
        <f>ROUND(I160*H160,2)</f>
        <v>0</v>
      </c>
      <c r="BL160" s="14" t="s">
        <v>154</v>
      </c>
      <c r="BM160" s="241" t="s">
        <v>205</v>
      </c>
    </row>
    <row r="161" s="2" customFormat="1">
      <c r="A161" s="35"/>
      <c r="B161" s="36"/>
      <c r="C161" s="37"/>
      <c r="D161" s="243" t="s">
        <v>129</v>
      </c>
      <c r="E161" s="37"/>
      <c r="F161" s="244" t="s">
        <v>206</v>
      </c>
      <c r="G161" s="37"/>
      <c r="H161" s="37"/>
      <c r="I161" s="137"/>
      <c r="J161" s="37"/>
      <c r="K161" s="37"/>
      <c r="L161" s="41"/>
      <c r="M161" s="245"/>
      <c r="N161" s="246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129</v>
      </c>
      <c r="AU161" s="14" t="s">
        <v>85</v>
      </c>
    </row>
    <row r="162" s="2" customFormat="1" ht="16.5" customHeight="1">
      <c r="A162" s="35"/>
      <c r="B162" s="36"/>
      <c r="C162" s="248" t="s">
        <v>8</v>
      </c>
      <c r="D162" s="248" t="s">
        <v>147</v>
      </c>
      <c r="E162" s="249" t="s">
        <v>207</v>
      </c>
      <c r="F162" s="250" t="s">
        <v>208</v>
      </c>
      <c r="G162" s="251" t="s">
        <v>126</v>
      </c>
      <c r="H162" s="252">
        <v>13.32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42</v>
      </c>
      <c r="O162" s="88"/>
      <c r="P162" s="239">
        <f>O162*H162</f>
        <v>0</v>
      </c>
      <c r="Q162" s="239">
        <v>1</v>
      </c>
      <c r="R162" s="239">
        <f>Q162*H162</f>
        <v>13.32</v>
      </c>
      <c r="S162" s="239">
        <v>0</v>
      </c>
      <c r="T162" s="24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41" t="s">
        <v>209</v>
      </c>
      <c r="AT162" s="241" t="s">
        <v>147</v>
      </c>
      <c r="AU162" s="241" t="s">
        <v>85</v>
      </c>
      <c r="AY162" s="14" t="s">
        <v>121</v>
      </c>
      <c r="BE162" s="242">
        <f>IF(N162="základní",J162,0)</f>
        <v>0</v>
      </c>
      <c r="BF162" s="242">
        <f>IF(N162="snížená",J162,0)</f>
        <v>0</v>
      </c>
      <c r="BG162" s="242">
        <f>IF(N162="zákl. přenesená",J162,0)</f>
        <v>0</v>
      </c>
      <c r="BH162" s="242">
        <f>IF(N162="sníž. přenesená",J162,0)</f>
        <v>0</v>
      </c>
      <c r="BI162" s="242">
        <f>IF(N162="nulová",J162,0)</f>
        <v>0</v>
      </c>
      <c r="BJ162" s="14" t="s">
        <v>83</v>
      </c>
      <c r="BK162" s="242">
        <f>ROUND(I162*H162,2)</f>
        <v>0</v>
      </c>
      <c r="BL162" s="14" t="s">
        <v>209</v>
      </c>
      <c r="BM162" s="241" t="s">
        <v>210</v>
      </c>
    </row>
    <row r="163" s="2" customFormat="1">
      <c r="A163" s="35"/>
      <c r="B163" s="36"/>
      <c r="C163" s="37"/>
      <c r="D163" s="243" t="s">
        <v>129</v>
      </c>
      <c r="E163" s="37"/>
      <c r="F163" s="244" t="s">
        <v>208</v>
      </c>
      <c r="G163" s="37"/>
      <c r="H163" s="37"/>
      <c r="I163" s="137"/>
      <c r="J163" s="37"/>
      <c r="K163" s="37"/>
      <c r="L163" s="41"/>
      <c r="M163" s="245"/>
      <c r="N163" s="246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129</v>
      </c>
      <c r="AU163" s="14" t="s">
        <v>85</v>
      </c>
    </row>
    <row r="164" s="2" customFormat="1" ht="21.75" customHeight="1">
      <c r="A164" s="35"/>
      <c r="B164" s="36"/>
      <c r="C164" s="229" t="s">
        <v>211</v>
      </c>
      <c r="D164" s="229" t="s">
        <v>123</v>
      </c>
      <c r="E164" s="230" t="s">
        <v>212</v>
      </c>
      <c r="F164" s="231" t="s">
        <v>213</v>
      </c>
      <c r="G164" s="232" t="s">
        <v>177</v>
      </c>
      <c r="H164" s="233">
        <v>4.3200000000000003</v>
      </c>
      <c r="I164" s="234"/>
      <c r="J164" s="235">
        <f>ROUND(I164*H164,2)</f>
        <v>0</v>
      </c>
      <c r="K164" s="236"/>
      <c r="L164" s="41"/>
      <c r="M164" s="237" t="s">
        <v>1</v>
      </c>
      <c r="N164" s="238" t="s">
        <v>42</v>
      </c>
      <c r="O164" s="88"/>
      <c r="P164" s="239">
        <f>O164*H164</f>
        <v>0</v>
      </c>
      <c r="Q164" s="239">
        <v>0</v>
      </c>
      <c r="R164" s="239">
        <f>Q164*H164</f>
        <v>0</v>
      </c>
      <c r="S164" s="239">
        <v>0</v>
      </c>
      <c r="T164" s="24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41" t="s">
        <v>154</v>
      </c>
      <c r="AT164" s="241" t="s">
        <v>123</v>
      </c>
      <c r="AU164" s="241" t="s">
        <v>85</v>
      </c>
      <c r="AY164" s="14" t="s">
        <v>121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4" t="s">
        <v>83</v>
      </c>
      <c r="BK164" s="242">
        <f>ROUND(I164*H164,2)</f>
        <v>0</v>
      </c>
      <c r="BL164" s="14" t="s">
        <v>154</v>
      </c>
      <c r="BM164" s="241" t="s">
        <v>214</v>
      </c>
    </row>
    <row r="165" s="2" customFormat="1">
      <c r="A165" s="35"/>
      <c r="B165" s="36"/>
      <c r="C165" s="37"/>
      <c r="D165" s="243" t="s">
        <v>129</v>
      </c>
      <c r="E165" s="37"/>
      <c r="F165" s="244" t="s">
        <v>215</v>
      </c>
      <c r="G165" s="37"/>
      <c r="H165" s="37"/>
      <c r="I165" s="137"/>
      <c r="J165" s="37"/>
      <c r="K165" s="37"/>
      <c r="L165" s="41"/>
      <c r="M165" s="245"/>
      <c r="N165" s="246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129</v>
      </c>
      <c r="AU165" s="14" t="s">
        <v>85</v>
      </c>
    </row>
    <row r="166" s="2" customFormat="1">
      <c r="A166" s="35"/>
      <c r="B166" s="36"/>
      <c r="C166" s="37"/>
      <c r="D166" s="243" t="s">
        <v>138</v>
      </c>
      <c r="E166" s="37"/>
      <c r="F166" s="247" t="s">
        <v>216</v>
      </c>
      <c r="G166" s="37"/>
      <c r="H166" s="37"/>
      <c r="I166" s="137"/>
      <c r="J166" s="37"/>
      <c r="K166" s="37"/>
      <c r="L166" s="41"/>
      <c r="M166" s="245"/>
      <c r="N166" s="246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138</v>
      </c>
      <c r="AU166" s="14" t="s">
        <v>85</v>
      </c>
    </row>
    <row r="167" s="2" customFormat="1" ht="21.75" customHeight="1">
      <c r="A167" s="35"/>
      <c r="B167" s="36"/>
      <c r="C167" s="229" t="s">
        <v>217</v>
      </c>
      <c r="D167" s="229" t="s">
        <v>123</v>
      </c>
      <c r="E167" s="230" t="s">
        <v>218</v>
      </c>
      <c r="F167" s="231" t="s">
        <v>219</v>
      </c>
      <c r="G167" s="232" t="s">
        <v>171</v>
      </c>
      <c r="H167" s="233">
        <v>113</v>
      </c>
      <c r="I167" s="234"/>
      <c r="J167" s="235">
        <f>ROUND(I167*H167,2)</f>
        <v>0</v>
      </c>
      <c r="K167" s="236"/>
      <c r="L167" s="41"/>
      <c r="M167" s="237" t="s">
        <v>1</v>
      </c>
      <c r="N167" s="238" t="s">
        <v>42</v>
      </c>
      <c r="O167" s="88"/>
      <c r="P167" s="239">
        <f>O167*H167</f>
        <v>0</v>
      </c>
      <c r="Q167" s="239">
        <v>0</v>
      </c>
      <c r="R167" s="239">
        <f>Q167*H167</f>
        <v>0</v>
      </c>
      <c r="S167" s="239">
        <v>0</v>
      </c>
      <c r="T167" s="24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41" t="s">
        <v>154</v>
      </c>
      <c r="AT167" s="241" t="s">
        <v>123</v>
      </c>
      <c r="AU167" s="241" t="s">
        <v>85</v>
      </c>
      <c r="AY167" s="14" t="s">
        <v>121</v>
      </c>
      <c r="BE167" s="242">
        <f>IF(N167="základní",J167,0)</f>
        <v>0</v>
      </c>
      <c r="BF167" s="242">
        <f>IF(N167="snížená",J167,0)</f>
        <v>0</v>
      </c>
      <c r="BG167" s="242">
        <f>IF(N167="zákl. přenesená",J167,0)</f>
        <v>0</v>
      </c>
      <c r="BH167" s="242">
        <f>IF(N167="sníž. přenesená",J167,0)</f>
        <v>0</v>
      </c>
      <c r="BI167" s="242">
        <f>IF(N167="nulová",J167,0)</f>
        <v>0</v>
      </c>
      <c r="BJ167" s="14" t="s">
        <v>83</v>
      </c>
      <c r="BK167" s="242">
        <f>ROUND(I167*H167,2)</f>
        <v>0</v>
      </c>
      <c r="BL167" s="14" t="s">
        <v>154</v>
      </c>
      <c r="BM167" s="241" t="s">
        <v>220</v>
      </c>
    </row>
    <row r="168" s="2" customFormat="1">
      <c r="A168" s="35"/>
      <c r="B168" s="36"/>
      <c r="C168" s="37"/>
      <c r="D168" s="243" t="s">
        <v>129</v>
      </c>
      <c r="E168" s="37"/>
      <c r="F168" s="244" t="s">
        <v>221</v>
      </c>
      <c r="G168" s="37"/>
      <c r="H168" s="37"/>
      <c r="I168" s="137"/>
      <c r="J168" s="37"/>
      <c r="K168" s="37"/>
      <c r="L168" s="41"/>
      <c r="M168" s="245"/>
      <c r="N168" s="246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129</v>
      </c>
      <c r="AU168" s="14" t="s">
        <v>85</v>
      </c>
    </row>
    <row r="169" s="2" customFormat="1" ht="21.75" customHeight="1">
      <c r="A169" s="35"/>
      <c r="B169" s="36"/>
      <c r="C169" s="229" t="s">
        <v>222</v>
      </c>
      <c r="D169" s="229" t="s">
        <v>123</v>
      </c>
      <c r="E169" s="230" t="s">
        <v>223</v>
      </c>
      <c r="F169" s="231" t="s">
        <v>224</v>
      </c>
      <c r="G169" s="232" t="s">
        <v>165</v>
      </c>
      <c r="H169" s="233">
        <v>45.200000000000003</v>
      </c>
      <c r="I169" s="234"/>
      <c r="J169" s="235">
        <f>ROUND(I169*H169,2)</f>
        <v>0</v>
      </c>
      <c r="K169" s="236"/>
      <c r="L169" s="41"/>
      <c r="M169" s="237" t="s">
        <v>1</v>
      </c>
      <c r="N169" s="238" t="s">
        <v>42</v>
      </c>
      <c r="O169" s="88"/>
      <c r="P169" s="239">
        <f>O169*H169</f>
        <v>0</v>
      </c>
      <c r="Q169" s="239">
        <v>0.024049999999999998</v>
      </c>
      <c r="R169" s="239">
        <f>Q169*H169</f>
        <v>1.0870599999999999</v>
      </c>
      <c r="S169" s="239">
        <v>0</v>
      </c>
      <c r="T169" s="24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41" t="s">
        <v>154</v>
      </c>
      <c r="AT169" s="241" t="s">
        <v>123</v>
      </c>
      <c r="AU169" s="241" t="s">
        <v>85</v>
      </c>
      <c r="AY169" s="14" t="s">
        <v>121</v>
      </c>
      <c r="BE169" s="242">
        <f>IF(N169="základní",J169,0)</f>
        <v>0</v>
      </c>
      <c r="BF169" s="242">
        <f>IF(N169="snížená",J169,0)</f>
        <v>0</v>
      </c>
      <c r="BG169" s="242">
        <f>IF(N169="zákl. přenesená",J169,0)</f>
        <v>0</v>
      </c>
      <c r="BH169" s="242">
        <f>IF(N169="sníž. přenesená",J169,0)</f>
        <v>0</v>
      </c>
      <c r="BI169" s="242">
        <f>IF(N169="nulová",J169,0)</f>
        <v>0</v>
      </c>
      <c r="BJ169" s="14" t="s">
        <v>83</v>
      </c>
      <c r="BK169" s="242">
        <f>ROUND(I169*H169,2)</f>
        <v>0</v>
      </c>
      <c r="BL169" s="14" t="s">
        <v>154</v>
      </c>
      <c r="BM169" s="241" t="s">
        <v>225</v>
      </c>
    </row>
    <row r="170" s="2" customFormat="1">
      <c r="A170" s="35"/>
      <c r="B170" s="36"/>
      <c r="C170" s="37"/>
      <c r="D170" s="243" t="s">
        <v>129</v>
      </c>
      <c r="E170" s="37"/>
      <c r="F170" s="244" t="s">
        <v>226</v>
      </c>
      <c r="G170" s="37"/>
      <c r="H170" s="37"/>
      <c r="I170" s="137"/>
      <c r="J170" s="37"/>
      <c r="K170" s="37"/>
      <c r="L170" s="41"/>
      <c r="M170" s="245"/>
      <c r="N170" s="246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129</v>
      </c>
      <c r="AU170" s="14" t="s">
        <v>85</v>
      </c>
    </row>
    <row r="171" s="12" customFormat="1" ht="22.8" customHeight="1">
      <c r="A171" s="12"/>
      <c r="B171" s="213"/>
      <c r="C171" s="214"/>
      <c r="D171" s="215" t="s">
        <v>76</v>
      </c>
      <c r="E171" s="227" t="s">
        <v>227</v>
      </c>
      <c r="F171" s="227" t="s">
        <v>228</v>
      </c>
      <c r="G171" s="214"/>
      <c r="H171" s="214"/>
      <c r="I171" s="217"/>
      <c r="J171" s="228">
        <f>BK171</f>
        <v>0</v>
      </c>
      <c r="K171" s="214"/>
      <c r="L171" s="219"/>
      <c r="M171" s="220"/>
      <c r="N171" s="221"/>
      <c r="O171" s="221"/>
      <c r="P171" s="222">
        <f>SUM(P172:P231)</f>
        <v>0</v>
      </c>
      <c r="Q171" s="221"/>
      <c r="R171" s="222">
        <f>SUM(R172:R231)</f>
        <v>0.121</v>
      </c>
      <c r="S171" s="221"/>
      <c r="T171" s="223">
        <f>SUM(T172:T231)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4" t="s">
        <v>142</v>
      </c>
      <c r="AT171" s="225" t="s">
        <v>76</v>
      </c>
      <c r="AU171" s="225" t="s">
        <v>83</v>
      </c>
      <c r="AY171" s="224" t="s">
        <v>121</v>
      </c>
      <c r="BK171" s="226">
        <f>SUM(BK172:BK231)</f>
        <v>0</v>
      </c>
    </row>
    <row r="172" s="2" customFormat="1" ht="16.5" customHeight="1">
      <c r="A172" s="35"/>
      <c r="B172" s="36"/>
      <c r="C172" s="229" t="s">
        <v>229</v>
      </c>
      <c r="D172" s="229" t="s">
        <v>123</v>
      </c>
      <c r="E172" s="230" t="s">
        <v>230</v>
      </c>
      <c r="F172" s="231" t="s">
        <v>231</v>
      </c>
      <c r="G172" s="232" t="s">
        <v>232</v>
      </c>
      <c r="H172" s="233">
        <v>1</v>
      </c>
      <c r="I172" s="234"/>
      <c r="J172" s="235">
        <f>ROUND(I172*H172,2)</f>
        <v>0</v>
      </c>
      <c r="K172" s="236"/>
      <c r="L172" s="41"/>
      <c r="M172" s="237" t="s">
        <v>1</v>
      </c>
      <c r="N172" s="238" t="s">
        <v>42</v>
      </c>
      <c r="O172" s="88"/>
      <c r="P172" s="239">
        <f>O172*H172</f>
        <v>0</v>
      </c>
      <c r="Q172" s="239">
        <v>0.0015</v>
      </c>
      <c r="R172" s="239">
        <f>Q172*H172</f>
        <v>0.0015</v>
      </c>
      <c r="S172" s="239">
        <v>0</v>
      </c>
      <c r="T172" s="240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41" t="s">
        <v>154</v>
      </c>
      <c r="AT172" s="241" t="s">
        <v>123</v>
      </c>
      <c r="AU172" s="241" t="s">
        <v>85</v>
      </c>
      <c r="AY172" s="14" t="s">
        <v>121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4" t="s">
        <v>83</v>
      </c>
      <c r="BK172" s="242">
        <f>ROUND(I172*H172,2)</f>
        <v>0</v>
      </c>
      <c r="BL172" s="14" t="s">
        <v>154</v>
      </c>
      <c r="BM172" s="241" t="s">
        <v>233</v>
      </c>
    </row>
    <row r="173" s="2" customFormat="1">
      <c r="A173" s="35"/>
      <c r="B173" s="36"/>
      <c r="C173" s="37"/>
      <c r="D173" s="243" t="s">
        <v>129</v>
      </c>
      <c r="E173" s="37"/>
      <c r="F173" s="244" t="s">
        <v>234</v>
      </c>
      <c r="G173" s="37"/>
      <c r="H173" s="37"/>
      <c r="I173" s="137"/>
      <c r="J173" s="37"/>
      <c r="K173" s="37"/>
      <c r="L173" s="41"/>
      <c r="M173" s="245"/>
      <c r="N173" s="246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129</v>
      </c>
      <c r="AU173" s="14" t="s">
        <v>85</v>
      </c>
    </row>
    <row r="174" s="2" customFormat="1" ht="16.5" customHeight="1">
      <c r="A174" s="35"/>
      <c r="B174" s="36"/>
      <c r="C174" s="229" t="s">
        <v>235</v>
      </c>
      <c r="D174" s="229" t="s">
        <v>123</v>
      </c>
      <c r="E174" s="230" t="s">
        <v>236</v>
      </c>
      <c r="F174" s="231" t="s">
        <v>237</v>
      </c>
      <c r="G174" s="232" t="s">
        <v>232</v>
      </c>
      <c r="H174" s="233">
        <v>1</v>
      </c>
      <c r="I174" s="234"/>
      <c r="J174" s="235">
        <f>ROUND(I174*H174,2)</f>
        <v>0</v>
      </c>
      <c r="K174" s="236"/>
      <c r="L174" s="41"/>
      <c r="M174" s="237" t="s">
        <v>1</v>
      </c>
      <c r="N174" s="238" t="s">
        <v>42</v>
      </c>
      <c r="O174" s="88"/>
      <c r="P174" s="239">
        <f>O174*H174</f>
        <v>0</v>
      </c>
      <c r="Q174" s="239">
        <v>0.0015</v>
      </c>
      <c r="R174" s="239">
        <f>Q174*H174</f>
        <v>0.0015</v>
      </c>
      <c r="S174" s="239">
        <v>0</v>
      </c>
      <c r="T174" s="24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41" t="s">
        <v>154</v>
      </c>
      <c r="AT174" s="241" t="s">
        <v>123</v>
      </c>
      <c r="AU174" s="241" t="s">
        <v>85</v>
      </c>
      <c r="AY174" s="14" t="s">
        <v>121</v>
      </c>
      <c r="BE174" s="242">
        <f>IF(N174="základní",J174,0)</f>
        <v>0</v>
      </c>
      <c r="BF174" s="242">
        <f>IF(N174="snížená",J174,0)</f>
        <v>0</v>
      </c>
      <c r="BG174" s="242">
        <f>IF(N174="zákl. přenesená",J174,0)</f>
        <v>0</v>
      </c>
      <c r="BH174" s="242">
        <f>IF(N174="sníž. přenesená",J174,0)</f>
        <v>0</v>
      </c>
      <c r="BI174" s="242">
        <f>IF(N174="nulová",J174,0)</f>
        <v>0</v>
      </c>
      <c r="BJ174" s="14" t="s">
        <v>83</v>
      </c>
      <c r="BK174" s="242">
        <f>ROUND(I174*H174,2)</f>
        <v>0</v>
      </c>
      <c r="BL174" s="14" t="s">
        <v>154</v>
      </c>
      <c r="BM174" s="241" t="s">
        <v>238</v>
      </c>
    </row>
    <row r="175" s="2" customFormat="1">
      <c r="A175" s="35"/>
      <c r="B175" s="36"/>
      <c r="C175" s="37"/>
      <c r="D175" s="243" t="s">
        <v>129</v>
      </c>
      <c r="E175" s="37"/>
      <c r="F175" s="244" t="s">
        <v>239</v>
      </c>
      <c r="G175" s="37"/>
      <c r="H175" s="37"/>
      <c r="I175" s="137"/>
      <c r="J175" s="37"/>
      <c r="K175" s="37"/>
      <c r="L175" s="41"/>
      <c r="M175" s="245"/>
      <c r="N175" s="246"/>
      <c r="O175" s="88"/>
      <c r="P175" s="88"/>
      <c r="Q175" s="88"/>
      <c r="R175" s="88"/>
      <c r="S175" s="88"/>
      <c r="T175" s="89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4" t="s">
        <v>129</v>
      </c>
      <c r="AU175" s="14" t="s">
        <v>85</v>
      </c>
    </row>
    <row r="176" s="2" customFormat="1" ht="16.5" customHeight="1">
      <c r="A176" s="35"/>
      <c r="B176" s="36"/>
      <c r="C176" s="229" t="s">
        <v>7</v>
      </c>
      <c r="D176" s="229" t="s">
        <v>123</v>
      </c>
      <c r="E176" s="230" t="s">
        <v>240</v>
      </c>
      <c r="F176" s="231" t="s">
        <v>241</v>
      </c>
      <c r="G176" s="232" t="s">
        <v>232</v>
      </c>
      <c r="H176" s="233">
        <v>1</v>
      </c>
      <c r="I176" s="234"/>
      <c r="J176" s="235">
        <f>ROUND(I176*H176,2)</f>
        <v>0</v>
      </c>
      <c r="K176" s="236"/>
      <c r="L176" s="41"/>
      <c r="M176" s="237" t="s">
        <v>1</v>
      </c>
      <c r="N176" s="238" t="s">
        <v>42</v>
      </c>
      <c r="O176" s="88"/>
      <c r="P176" s="239">
        <f>O176*H176</f>
        <v>0</v>
      </c>
      <c r="Q176" s="239">
        <v>0</v>
      </c>
      <c r="R176" s="239">
        <f>Q176*H176</f>
        <v>0</v>
      </c>
      <c r="S176" s="239">
        <v>0</v>
      </c>
      <c r="T176" s="24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41" t="s">
        <v>154</v>
      </c>
      <c r="AT176" s="241" t="s">
        <v>123</v>
      </c>
      <c r="AU176" s="241" t="s">
        <v>85</v>
      </c>
      <c r="AY176" s="14" t="s">
        <v>121</v>
      </c>
      <c r="BE176" s="242">
        <f>IF(N176="základní",J176,0)</f>
        <v>0</v>
      </c>
      <c r="BF176" s="242">
        <f>IF(N176="snížená",J176,0)</f>
        <v>0</v>
      </c>
      <c r="BG176" s="242">
        <f>IF(N176="zákl. přenesená",J176,0)</f>
        <v>0</v>
      </c>
      <c r="BH176" s="242">
        <f>IF(N176="sníž. přenesená",J176,0)</f>
        <v>0</v>
      </c>
      <c r="BI176" s="242">
        <f>IF(N176="nulová",J176,0)</f>
        <v>0</v>
      </c>
      <c r="BJ176" s="14" t="s">
        <v>83</v>
      </c>
      <c r="BK176" s="242">
        <f>ROUND(I176*H176,2)</f>
        <v>0</v>
      </c>
      <c r="BL176" s="14" t="s">
        <v>154</v>
      </c>
      <c r="BM176" s="241" t="s">
        <v>242</v>
      </c>
    </row>
    <row r="177" s="2" customFormat="1">
      <c r="A177" s="35"/>
      <c r="B177" s="36"/>
      <c r="C177" s="37"/>
      <c r="D177" s="243" t="s">
        <v>129</v>
      </c>
      <c r="E177" s="37"/>
      <c r="F177" s="244" t="s">
        <v>241</v>
      </c>
      <c r="G177" s="37"/>
      <c r="H177" s="37"/>
      <c r="I177" s="137"/>
      <c r="J177" s="37"/>
      <c r="K177" s="37"/>
      <c r="L177" s="41"/>
      <c r="M177" s="245"/>
      <c r="N177" s="246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129</v>
      </c>
      <c r="AU177" s="14" t="s">
        <v>85</v>
      </c>
    </row>
    <row r="178" s="2" customFormat="1" ht="16.5" customHeight="1">
      <c r="A178" s="35"/>
      <c r="B178" s="36"/>
      <c r="C178" s="248" t="s">
        <v>243</v>
      </c>
      <c r="D178" s="248" t="s">
        <v>147</v>
      </c>
      <c r="E178" s="249" t="s">
        <v>244</v>
      </c>
      <c r="F178" s="250" t="s">
        <v>245</v>
      </c>
      <c r="G178" s="251" t="s">
        <v>246</v>
      </c>
      <c r="H178" s="252">
        <v>1</v>
      </c>
      <c r="I178" s="253"/>
      <c r="J178" s="254">
        <f>ROUND(I178*H178,2)</f>
        <v>0</v>
      </c>
      <c r="K178" s="255"/>
      <c r="L178" s="256"/>
      <c r="M178" s="257" t="s">
        <v>1</v>
      </c>
      <c r="N178" s="258" t="s">
        <v>42</v>
      </c>
      <c r="O178" s="88"/>
      <c r="P178" s="239">
        <f>O178*H178</f>
        <v>0</v>
      </c>
      <c r="Q178" s="239">
        <v>0</v>
      </c>
      <c r="R178" s="239">
        <f>Q178*H178</f>
        <v>0</v>
      </c>
      <c r="S178" s="239">
        <v>0</v>
      </c>
      <c r="T178" s="24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41" t="s">
        <v>174</v>
      </c>
      <c r="AT178" s="241" t="s">
        <v>147</v>
      </c>
      <c r="AU178" s="241" t="s">
        <v>85</v>
      </c>
      <c r="AY178" s="14" t="s">
        <v>121</v>
      </c>
      <c r="BE178" s="242">
        <f>IF(N178="základní",J178,0)</f>
        <v>0</v>
      </c>
      <c r="BF178" s="242">
        <f>IF(N178="snížená",J178,0)</f>
        <v>0</v>
      </c>
      <c r="BG178" s="242">
        <f>IF(N178="zákl. přenesená",J178,0)</f>
        <v>0</v>
      </c>
      <c r="BH178" s="242">
        <f>IF(N178="sníž. přenesená",J178,0)</f>
        <v>0</v>
      </c>
      <c r="BI178" s="242">
        <f>IF(N178="nulová",J178,0)</f>
        <v>0</v>
      </c>
      <c r="BJ178" s="14" t="s">
        <v>83</v>
      </c>
      <c r="BK178" s="242">
        <f>ROUND(I178*H178,2)</f>
        <v>0</v>
      </c>
      <c r="BL178" s="14" t="s">
        <v>127</v>
      </c>
      <c r="BM178" s="241" t="s">
        <v>247</v>
      </c>
    </row>
    <row r="179" s="2" customFormat="1">
      <c r="A179" s="35"/>
      <c r="B179" s="36"/>
      <c r="C179" s="37"/>
      <c r="D179" s="243" t="s">
        <v>129</v>
      </c>
      <c r="E179" s="37"/>
      <c r="F179" s="244" t="s">
        <v>245</v>
      </c>
      <c r="G179" s="37"/>
      <c r="H179" s="37"/>
      <c r="I179" s="137"/>
      <c r="J179" s="37"/>
      <c r="K179" s="37"/>
      <c r="L179" s="41"/>
      <c r="M179" s="245"/>
      <c r="N179" s="246"/>
      <c r="O179" s="88"/>
      <c r="P179" s="88"/>
      <c r="Q179" s="88"/>
      <c r="R179" s="88"/>
      <c r="S179" s="88"/>
      <c r="T179" s="89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4" t="s">
        <v>129</v>
      </c>
      <c r="AU179" s="14" t="s">
        <v>85</v>
      </c>
    </row>
    <row r="180" s="2" customFormat="1" ht="21.75" customHeight="1">
      <c r="A180" s="35"/>
      <c r="B180" s="36"/>
      <c r="C180" s="229" t="s">
        <v>248</v>
      </c>
      <c r="D180" s="229" t="s">
        <v>123</v>
      </c>
      <c r="E180" s="230" t="s">
        <v>249</v>
      </c>
      <c r="F180" s="231" t="s">
        <v>250</v>
      </c>
      <c r="G180" s="232" t="s">
        <v>232</v>
      </c>
      <c r="H180" s="233">
        <v>1</v>
      </c>
      <c r="I180" s="234"/>
      <c r="J180" s="235">
        <f>ROUND(I180*H180,2)</f>
        <v>0</v>
      </c>
      <c r="K180" s="236"/>
      <c r="L180" s="41"/>
      <c r="M180" s="237" t="s">
        <v>1</v>
      </c>
      <c r="N180" s="238" t="s">
        <v>42</v>
      </c>
      <c r="O180" s="88"/>
      <c r="P180" s="239">
        <f>O180*H180</f>
        <v>0</v>
      </c>
      <c r="Q180" s="239">
        <v>0</v>
      </c>
      <c r="R180" s="239">
        <f>Q180*H180</f>
        <v>0</v>
      </c>
      <c r="S180" s="239">
        <v>0</v>
      </c>
      <c r="T180" s="240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41" t="s">
        <v>154</v>
      </c>
      <c r="AT180" s="241" t="s">
        <v>123</v>
      </c>
      <c r="AU180" s="241" t="s">
        <v>85</v>
      </c>
      <c r="AY180" s="14" t="s">
        <v>121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4" t="s">
        <v>83</v>
      </c>
      <c r="BK180" s="242">
        <f>ROUND(I180*H180,2)</f>
        <v>0</v>
      </c>
      <c r="BL180" s="14" t="s">
        <v>154</v>
      </c>
      <c r="BM180" s="241" t="s">
        <v>251</v>
      </c>
    </row>
    <row r="181" s="2" customFormat="1">
      <c r="A181" s="35"/>
      <c r="B181" s="36"/>
      <c r="C181" s="37"/>
      <c r="D181" s="243" t="s">
        <v>129</v>
      </c>
      <c r="E181" s="37"/>
      <c r="F181" s="244" t="s">
        <v>250</v>
      </c>
      <c r="G181" s="37"/>
      <c r="H181" s="37"/>
      <c r="I181" s="137"/>
      <c r="J181" s="37"/>
      <c r="K181" s="37"/>
      <c r="L181" s="41"/>
      <c r="M181" s="245"/>
      <c r="N181" s="246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129</v>
      </c>
      <c r="AU181" s="14" t="s">
        <v>85</v>
      </c>
    </row>
    <row r="182" s="2" customFormat="1" ht="21.75" customHeight="1">
      <c r="A182" s="35"/>
      <c r="B182" s="36"/>
      <c r="C182" s="229" t="s">
        <v>252</v>
      </c>
      <c r="D182" s="229" t="s">
        <v>123</v>
      </c>
      <c r="E182" s="230" t="s">
        <v>253</v>
      </c>
      <c r="F182" s="231" t="s">
        <v>254</v>
      </c>
      <c r="G182" s="232" t="s">
        <v>232</v>
      </c>
      <c r="H182" s="233">
        <v>5</v>
      </c>
      <c r="I182" s="234"/>
      <c r="J182" s="235">
        <f>ROUND(I182*H182,2)</f>
        <v>0</v>
      </c>
      <c r="K182" s="236"/>
      <c r="L182" s="41"/>
      <c r="M182" s="237" t="s">
        <v>1</v>
      </c>
      <c r="N182" s="238" t="s">
        <v>42</v>
      </c>
      <c r="O182" s="88"/>
      <c r="P182" s="239">
        <f>O182*H182</f>
        <v>0</v>
      </c>
      <c r="Q182" s="239">
        <v>0</v>
      </c>
      <c r="R182" s="239">
        <f>Q182*H182</f>
        <v>0</v>
      </c>
      <c r="S182" s="239">
        <v>0</v>
      </c>
      <c r="T182" s="24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41" t="s">
        <v>154</v>
      </c>
      <c r="AT182" s="241" t="s">
        <v>123</v>
      </c>
      <c r="AU182" s="241" t="s">
        <v>85</v>
      </c>
      <c r="AY182" s="14" t="s">
        <v>121</v>
      </c>
      <c r="BE182" s="242">
        <f>IF(N182="základní",J182,0)</f>
        <v>0</v>
      </c>
      <c r="BF182" s="242">
        <f>IF(N182="snížená",J182,0)</f>
        <v>0</v>
      </c>
      <c r="BG182" s="242">
        <f>IF(N182="zákl. přenesená",J182,0)</f>
        <v>0</v>
      </c>
      <c r="BH182" s="242">
        <f>IF(N182="sníž. přenesená",J182,0)</f>
        <v>0</v>
      </c>
      <c r="BI182" s="242">
        <f>IF(N182="nulová",J182,0)</f>
        <v>0</v>
      </c>
      <c r="BJ182" s="14" t="s">
        <v>83</v>
      </c>
      <c r="BK182" s="242">
        <f>ROUND(I182*H182,2)</f>
        <v>0</v>
      </c>
      <c r="BL182" s="14" t="s">
        <v>154</v>
      </c>
      <c r="BM182" s="241" t="s">
        <v>255</v>
      </c>
    </row>
    <row r="183" s="2" customFormat="1">
      <c r="A183" s="35"/>
      <c r="B183" s="36"/>
      <c r="C183" s="37"/>
      <c r="D183" s="243" t="s">
        <v>129</v>
      </c>
      <c r="E183" s="37"/>
      <c r="F183" s="244" t="s">
        <v>254</v>
      </c>
      <c r="G183" s="37"/>
      <c r="H183" s="37"/>
      <c r="I183" s="137"/>
      <c r="J183" s="37"/>
      <c r="K183" s="37"/>
      <c r="L183" s="41"/>
      <c r="M183" s="245"/>
      <c r="N183" s="246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129</v>
      </c>
      <c r="AU183" s="14" t="s">
        <v>85</v>
      </c>
    </row>
    <row r="184" s="2" customFormat="1" ht="21.75" customHeight="1">
      <c r="A184" s="35"/>
      <c r="B184" s="36"/>
      <c r="C184" s="229" t="s">
        <v>256</v>
      </c>
      <c r="D184" s="229" t="s">
        <v>123</v>
      </c>
      <c r="E184" s="230" t="s">
        <v>257</v>
      </c>
      <c r="F184" s="231" t="s">
        <v>258</v>
      </c>
      <c r="G184" s="232" t="s">
        <v>232</v>
      </c>
      <c r="H184" s="233">
        <v>13</v>
      </c>
      <c r="I184" s="234"/>
      <c r="J184" s="235">
        <f>ROUND(I184*H184,2)</f>
        <v>0</v>
      </c>
      <c r="K184" s="236"/>
      <c r="L184" s="41"/>
      <c r="M184" s="237" t="s">
        <v>1</v>
      </c>
      <c r="N184" s="238" t="s">
        <v>42</v>
      </c>
      <c r="O184" s="88"/>
      <c r="P184" s="239">
        <f>O184*H184</f>
        <v>0</v>
      </c>
      <c r="Q184" s="239">
        <v>0</v>
      </c>
      <c r="R184" s="239">
        <f>Q184*H184</f>
        <v>0</v>
      </c>
      <c r="S184" s="239">
        <v>0</v>
      </c>
      <c r="T184" s="240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41" t="s">
        <v>154</v>
      </c>
      <c r="AT184" s="241" t="s">
        <v>123</v>
      </c>
      <c r="AU184" s="241" t="s">
        <v>85</v>
      </c>
      <c r="AY184" s="14" t="s">
        <v>121</v>
      </c>
      <c r="BE184" s="242">
        <f>IF(N184="základní",J184,0)</f>
        <v>0</v>
      </c>
      <c r="BF184" s="242">
        <f>IF(N184="snížená",J184,0)</f>
        <v>0</v>
      </c>
      <c r="BG184" s="242">
        <f>IF(N184="zákl. přenesená",J184,0)</f>
        <v>0</v>
      </c>
      <c r="BH184" s="242">
        <f>IF(N184="sníž. přenesená",J184,0)</f>
        <v>0</v>
      </c>
      <c r="BI184" s="242">
        <f>IF(N184="nulová",J184,0)</f>
        <v>0</v>
      </c>
      <c r="BJ184" s="14" t="s">
        <v>83</v>
      </c>
      <c r="BK184" s="242">
        <f>ROUND(I184*H184,2)</f>
        <v>0</v>
      </c>
      <c r="BL184" s="14" t="s">
        <v>154</v>
      </c>
      <c r="BM184" s="241" t="s">
        <v>259</v>
      </c>
    </row>
    <row r="185" s="2" customFormat="1">
      <c r="A185" s="35"/>
      <c r="B185" s="36"/>
      <c r="C185" s="37"/>
      <c r="D185" s="243" t="s">
        <v>129</v>
      </c>
      <c r="E185" s="37"/>
      <c r="F185" s="244" t="s">
        <v>258</v>
      </c>
      <c r="G185" s="37"/>
      <c r="H185" s="37"/>
      <c r="I185" s="137"/>
      <c r="J185" s="37"/>
      <c r="K185" s="37"/>
      <c r="L185" s="41"/>
      <c r="M185" s="245"/>
      <c r="N185" s="246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129</v>
      </c>
      <c r="AU185" s="14" t="s">
        <v>85</v>
      </c>
    </row>
    <row r="186" s="2" customFormat="1" ht="21.75" customHeight="1">
      <c r="A186" s="35"/>
      <c r="B186" s="36"/>
      <c r="C186" s="229" t="s">
        <v>260</v>
      </c>
      <c r="D186" s="229" t="s">
        <v>123</v>
      </c>
      <c r="E186" s="230" t="s">
        <v>261</v>
      </c>
      <c r="F186" s="231" t="s">
        <v>262</v>
      </c>
      <c r="G186" s="232" t="s">
        <v>232</v>
      </c>
      <c r="H186" s="233">
        <v>11</v>
      </c>
      <c r="I186" s="234"/>
      <c r="J186" s="235">
        <f>ROUND(I186*H186,2)</f>
        <v>0</v>
      </c>
      <c r="K186" s="236"/>
      <c r="L186" s="41"/>
      <c r="M186" s="237" t="s">
        <v>1</v>
      </c>
      <c r="N186" s="238" t="s">
        <v>42</v>
      </c>
      <c r="O186" s="88"/>
      <c r="P186" s="239">
        <f>O186*H186</f>
        <v>0</v>
      </c>
      <c r="Q186" s="239">
        <v>0.0021199999999999999</v>
      </c>
      <c r="R186" s="239">
        <f>Q186*H186</f>
        <v>0.02332</v>
      </c>
      <c r="S186" s="239">
        <v>0</v>
      </c>
      <c r="T186" s="24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41" t="s">
        <v>154</v>
      </c>
      <c r="AT186" s="241" t="s">
        <v>123</v>
      </c>
      <c r="AU186" s="241" t="s">
        <v>85</v>
      </c>
      <c r="AY186" s="14" t="s">
        <v>121</v>
      </c>
      <c r="BE186" s="242">
        <f>IF(N186="základní",J186,0)</f>
        <v>0</v>
      </c>
      <c r="BF186" s="242">
        <f>IF(N186="snížená",J186,0)</f>
        <v>0</v>
      </c>
      <c r="BG186" s="242">
        <f>IF(N186="zákl. přenesená",J186,0)</f>
        <v>0</v>
      </c>
      <c r="BH186" s="242">
        <f>IF(N186="sníž. přenesená",J186,0)</f>
        <v>0</v>
      </c>
      <c r="BI186" s="242">
        <f>IF(N186="nulová",J186,0)</f>
        <v>0</v>
      </c>
      <c r="BJ186" s="14" t="s">
        <v>83</v>
      </c>
      <c r="BK186" s="242">
        <f>ROUND(I186*H186,2)</f>
        <v>0</v>
      </c>
      <c r="BL186" s="14" t="s">
        <v>154</v>
      </c>
      <c r="BM186" s="241" t="s">
        <v>263</v>
      </c>
    </row>
    <row r="187" s="2" customFormat="1">
      <c r="A187" s="35"/>
      <c r="B187" s="36"/>
      <c r="C187" s="37"/>
      <c r="D187" s="243" t="s">
        <v>129</v>
      </c>
      <c r="E187" s="37"/>
      <c r="F187" s="244" t="s">
        <v>264</v>
      </c>
      <c r="G187" s="37"/>
      <c r="H187" s="37"/>
      <c r="I187" s="137"/>
      <c r="J187" s="37"/>
      <c r="K187" s="37"/>
      <c r="L187" s="41"/>
      <c r="M187" s="245"/>
      <c r="N187" s="246"/>
      <c r="O187" s="88"/>
      <c r="P187" s="88"/>
      <c r="Q187" s="88"/>
      <c r="R187" s="88"/>
      <c r="S187" s="88"/>
      <c r="T187" s="89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4" t="s">
        <v>129</v>
      </c>
      <c r="AU187" s="14" t="s">
        <v>85</v>
      </c>
    </row>
    <row r="188" s="2" customFormat="1" ht="21.75" customHeight="1">
      <c r="A188" s="35"/>
      <c r="B188" s="36"/>
      <c r="C188" s="229" t="s">
        <v>265</v>
      </c>
      <c r="D188" s="229" t="s">
        <v>123</v>
      </c>
      <c r="E188" s="230" t="s">
        <v>266</v>
      </c>
      <c r="F188" s="231" t="s">
        <v>267</v>
      </c>
      <c r="G188" s="232" t="s">
        <v>232</v>
      </c>
      <c r="H188" s="233">
        <v>11</v>
      </c>
      <c r="I188" s="234"/>
      <c r="J188" s="235">
        <f>ROUND(I188*H188,2)</f>
        <v>0</v>
      </c>
      <c r="K188" s="236"/>
      <c r="L188" s="41"/>
      <c r="M188" s="237" t="s">
        <v>1</v>
      </c>
      <c r="N188" s="238" t="s">
        <v>42</v>
      </c>
      <c r="O188" s="88"/>
      <c r="P188" s="239">
        <f>O188*H188</f>
        <v>0</v>
      </c>
      <c r="Q188" s="239">
        <v>0.0021199999999999999</v>
      </c>
      <c r="R188" s="239">
        <f>Q188*H188</f>
        <v>0.02332</v>
      </c>
      <c r="S188" s="239">
        <v>0</v>
      </c>
      <c r="T188" s="24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41" t="s">
        <v>154</v>
      </c>
      <c r="AT188" s="241" t="s">
        <v>123</v>
      </c>
      <c r="AU188" s="241" t="s">
        <v>85</v>
      </c>
      <c r="AY188" s="14" t="s">
        <v>121</v>
      </c>
      <c r="BE188" s="242">
        <f>IF(N188="základní",J188,0)</f>
        <v>0</v>
      </c>
      <c r="BF188" s="242">
        <f>IF(N188="snížená",J188,0)</f>
        <v>0</v>
      </c>
      <c r="BG188" s="242">
        <f>IF(N188="zákl. přenesená",J188,0)</f>
        <v>0</v>
      </c>
      <c r="BH188" s="242">
        <f>IF(N188="sníž. přenesená",J188,0)</f>
        <v>0</v>
      </c>
      <c r="BI188" s="242">
        <f>IF(N188="nulová",J188,0)</f>
        <v>0</v>
      </c>
      <c r="BJ188" s="14" t="s">
        <v>83</v>
      </c>
      <c r="BK188" s="242">
        <f>ROUND(I188*H188,2)</f>
        <v>0</v>
      </c>
      <c r="BL188" s="14" t="s">
        <v>154</v>
      </c>
      <c r="BM188" s="241" t="s">
        <v>268</v>
      </c>
    </row>
    <row r="189" s="2" customFormat="1">
      <c r="A189" s="35"/>
      <c r="B189" s="36"/>
      <c r="C189" s="37"/>
      <c r="D189" s="243" t="s">
        <v>129</v>
      </c>
      <c r="E189" s="37"/>
      <c r="F189" s="244" t="s">
        <v>269</v>
      </c>
      <c r="G189" s="37"/>
      <c r="H189" s="37"/>
      <c r="I189" s="137"/>
      <c r="J189" s="37"/>
      <c r="K189" s="37"/>
      <c r="L189" s="41"/>
      <c r="M189" s="245"/>
      <c r="N189" s="246"/>
      <c r="O189" s="88"/>
      <c r="P189" s="88"/>
      <c r="Q189" s="88"/>
      <c r="R189" s="88"/>
      <c r="S189" s="88"/>
      <c r="T189" s="89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4" t="s">
        <v>129</v>
      </c>
      <c r="AU189" s="14" t="s">
        <v>85</v>
      </c>
    </row>
    <row r="190" s="2" customFormat="1" ht="16.5" customHeight="1">
      <c r="A190" s="35"/>
      <c r="B190" s="36"/>
      <c r="C190" s="248" t="s">
        <v>270</v>
      </c>
      <c r="D190" s="248" t="s">
        <v>147</v>
      </c>
      <c r="E190" s="249" t="s">
        <v>271</v>
      </c>
      <c r="F190" s="250" t="s">
        <v>272</v>
      </c>
      <c r="G190" s="251" t="s">
        <v>246</v>
      </c>
      <c r="H190" s="252">
        <v>4</v>
      </c>
      <c r="I190" s="253"/>
      <c r="J190" s="254">
        <f>ROUND(I190*H190,2)</f>
        <v>0</v>
      </c>
      <c r="K190" s="255"/>
      <c r="L190" s="256"/>
      <c r="M190" s="257" t="s">
        <v>1</v>
      </c>
      <c r="N190" s="258" t="s">
        <v>42</v>
      </c>
      <c r="O190" s="88"/>
      <c r="P190" s="239">
        <f>O190*H190</f>
        <v>0</v>
      </c>
      <c r="Q190" s="239">
        <v>0</v>
      </c>
      <c r="R190" s="239">
        <f>Q190*H190</f>
        <v>0</v>
      </c>
      <c r="S190" s="239">
        <v>0</v>
      </c>
      <c r="T190" s="24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41" t="s">
        <v>174</v>
      </c>
      <c r="AT190" s="241" t="s">
        <v>147</v>
      </c>
      <c r="AU190" s="241" t="s">
        <v>85</v>
      </c>
      <c r="AY190" s="14" t="s">
        <v>121</v>
      </c>
      <c r="BE190" s="242">
        <f>IF(N190="základní",J190,0)</f>
        <v>0</v>
      </c>
      <c r="BF190" s="242">
        <f>IF(N190="snížená",J190,0)</f>
        <v>0</v>
      </c>
      <c r="BG190" s="242">
        <f>IF(N190="zákl. přenesená",J190,0)</f>
        <v>0</v>
      </c>
      <c r="BH190" s="242">
        <f>IF(N190="sníž. přenesená",J190,0)</f>
        <v>0</v>
      </c>
      <c r="BI190" s="242">
        <f>IF(N190="nulová",J190,0)</f>
        <v>0</v>
      </c>
      <c r="BJ190" s="14" t="s">
        <v>83</v>
      </c>
      <c r="BK190" s="242">
        <f>ROUND(I190*H190,2)</f>
        <v>0</v>
      </c>
      <c r="BL190" s="14" t="s">
        <v>127</v>
      </c>
      <c r="BM190" s="241" t="s">
        <v>273</v>
      </c>
    </row>
    <row r="191" s="2" customFormat="1">
      <c r="A191" s="35"/>
      <c r="B191" s="36"/>
      <c r="C191" s="37"/>
      <c r="D191" s="243" t="s">
        <v>129</v>
      </c>
      <c r="E191" s="37"/>
      <c r="F191" s="244" t="s">
        <v>272</v>
      </c>
      <c r="G191" s="37"/>
      <c r="H191" s="37"/>
      <c r="I191" s="137"/>
      <c r="J191" s="37"/>
      <c r="K191" s="37"/>
      <c r="L191" s="41"/>
      <c r="M191" s="245"/>
      <c r="N191" s="246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129</v>
      </c>
      <c r="AU191" s="14" t="s">
        <v>85</v>
      </c>
    </row>
    <row r="192" s="2" customFormat="1" ht="21.75" customHeight="1">
      <c r="A192" s="35"/>
      <c r="B192" s="36"/>
      <c r="C192" s="248" t="s">
        <v>274</v>
      </c>
      <c r="D192" s="248" t="s">
        <v>147</v>
      </c>
      <c r="E192" s="249" t="s">
        <v>275</v>
      </c>
      <c r="F192" s="250" t="s">
        <v>276</v>
      </c>
      <c r="G192" s="251" t="s">
        <v>246</v>
      </c>
      <c r="H192" s="252">
        <v>5</v>
      </c>
      <c r="I192" s="253"/>
      <c r="J192" s="254">
        <f>ROUND(I192*H192,2)</f>
        <v>0</v>
      </c>
      <c r="K192" s="255"/>
      <c r="L192" s="256"/>
      <c r="M192" s="257" t="s">
        <v>1</v>
      </c>
      <c r="N192" s="258" t="s">
        <v>42</v>
      </c>
      <c r="O192" s="88"/>
      <c r="P192" s="239">
        <f>O192*H192</f>
        <v>0</v>
      </c>
      <c r="Q192" s="239">
        <v>0</v>
      </c>
      <c r="R192" s="239">
        <f>Q192*H192</f>
        <v>0</v>
      </c>
      <c r="S192" s="239">
        <v>0</v>
      </c>
      <c r="T192" s="24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41" t="s">
        <v>174</v>
      </c>
      <c r="AT192" s="241" t="s">
        <v>147</v>
      </c>
      <c r="AU192" s="241" t="s">
        <v>85</v>
      </c>
      <c r="AY192" s="14" t="s">
        <v>121</v>
      </c>
      <c r="BE192" s="242">
        <f>IF(N192="základní",J192,0)</f>
        <v>0</v>
      </c>
      <c r="BF192" s="242">
        <f>IF(N192="snížená",J192,0)</f>
        <v>0</v>
      </c>
      <c r="BG192" s="242">
        <f>IF(N192="zákl. přenesená",J192,0)</f>
        <v>0</v>
      </c>
      <c r="BH192" s="242">
        <f>IF(N192="sníž. přenesená",J192,0)</f>
        <v>0</v>
      </c>
      <c r="BI192" s="242">
        <f>IF(N192="nulová",J192,0)</f>
        <v>0</v>
      </c>
      <c r="BJ192" s="14" t="s">
        <v>83</v>
      </c>
      <c r="BK192" s="242">
        <f>ROUND(I192*H192,2)</f>
        <v>0</v>
      </c>
      <c r="BL192" s="14" t="s">
        <v>127</v>
      </c>
      <c r="BM192" s="241" t="s">
        <v>277</v>
      </c>
    </row>
    <row r="193" s="2" customFormat="1">
      <c r="A193" s="35"/>
      <c r="B193" s="36"/>
      <c r="C193" s="37"/>
      <c r="D193" s="243" t="s">
        <v>129</v>
      </c>
      <c r="E193" s="37"/>
      <c r="F193" s="244" t="s">
        <v>276</v>
      </c>
      <c r="G193" s="37"/>
      <c r="H193" s="37"/>
      <c r="I193" s="137"/>
      <c r="J193" s="37"/>
      <c r="K193" s="37"/>
      <c r="L193" s="41"/>
      <c r="M193" s="245"/>
      <c r="N193" s="246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129</v>
      </c>
      <c r="AU193" s="14" t="s">
        <v>85</v>
      </c>
    </row>
    <row r="194" s="2" customFormat="1" ht="16.5" customHeight="1">
      <c r="A194" s="35"/>
      <c r="B194" s="36"/>
      <c r="C194" s="248" t="s">
        <v>278</v>
      </c>
      <c r="D194" s="248" t="s">
        <v>147</v>
      </c>
      <c r="E194" s="249" t="s">
        <v>279</v>
      </c>
      <c r="F194" s="250" t="s">
        <v>280</v>
      </c>
      <c r="G194" s="251" t="s">
        <v>246</v>
      </c>
      <c r="H194" s="252">
        <v>2</v>
      </c>
      <c r="I194" s="253"/>
      <c r="J194" s="254">
        <f>ROUND(I194*H194,2)</f>
        <v>0</v>
      </c>
      <c r="K194" s="255"/>
      <c r="L194" s="256"/>
      <c r="M194" s="257" t="s">
        <v>1</v>
      </c>
      <c r="N194" s="258" t="s">
        <v>42</v>
      </c>
      <c r="O194" s="88"/>
      <c r="P194" s="239">
        <f>O194*H194</f>
        <v>0</v>
      </c>
      <c r="Q194" s="239">
        <v>0</v>
      </c>
      <c r="R194" s="239">
        <f>Q194*H194</f>
        <v>0</v>
      </c>
      <c r="S194" s="239">
        <v>0</v>
      </c>
      <c r="T194" s="24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41" t="s">
        <v>174</v>
      </c>
      <c r="AT194" s="241" t="s">
        <v>147</v>
      </c>
      <c r="AU194" s="241" t="s">
        <v>85</v>
      </c>
      <c r="AY194" s="14" t="s">
        <v>121</v>
      </c>
      <c r="BE194" s="242">
        <f>IF(N194="základní",J194,0)</f>
        <v>0</v>
      </c>
      <c r="BF194" s="242">
        <f>IF(N194="snížená",J194,0)</f>
        <v>0</v>
      </c>
      <c r="BG194" s="242">
        <f>IF(N194="zákl. přenesená",J194,0)</f>
        <v>0</v>
      </c>
      <c r="BH194" s="242">
        <f>IF(N194="sníž. přenesená",J194,0)</f>
        <v>0</v>
      </c>
      <c r="BI194" s="242">
        <f>IF(N194="nulová",J194,0)</f>
        <v>0</v>
      </c>
      <c r="BJ194" s="14" t="s">
        <v>83</v>
      </c>
      <c r="BK194" s="242">
        <f>ROUND(I194*H194,2)</f>
        <v>0</v>
      </c>
      <c r="BL194" s="14" t="s">
        <v>127</v>
      </c>
      <c r="BM194" s="241" t="s">
        <v>281</v>
      </c>
    </row>
    <row r="195" s="2" customFormat="1">
      <c r="A195" s="35"/>
      <c r="B195" s="36"/>
      <c r="C195" s="37"/>
      <c r="D195" s="243" t="s">
        <v>129</v>
      </c>
      <c r="E195" s="37"/>
      <c r="F195" s="244" t="s">
        <v>282</v>
      </c>
      <c r="G195" s="37"/>
      <c r="H195" s="37"/>
      <c r="I195" s="137"/>
      <c r="J195" s="37"/>
      <c r="K195" s="37"/>
      <c r="L195" s="41"/>
      <c r="M195" s="245"/>
      <c r="N195" s="246"/>
      <c r="O195" s="88"/>
      <c r="P195" s="88"/>
      <c r="Q195" s="88"/>
      <c r="R195" s="88"/>
      <c r="S195" s="88"/>
      <c r="T195" s="89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4" t="s">
        <v>129</v>
      </c>
      <c r="AU195" s="14" t="s">
        <v>85</v>
      </c>
    </row>
    <row r="196" s="2" customFormat="1" ht="21.75" customHeight="1">
      <c r="A196" s="35"/>
      <c r="B196" s="36"/>
      <c r="C196" s="229" t="s">
        <v>283</v>
      </c>
      <c r="D196" s="229" t="s">
        <v>123</v>
      </c>
      <c r="E196" s="230" t="s">
        <v>284</v>
      </c>
      <c r="F196" s="231" t="s">
        <v>285</v>
      </c>
      <c r="G196" s="232" t="s">
        <v>232</v>
      </c>
      <c r="H196" s="233">
        <v>8</v>
      </c>
      <c r="I196" s="234"/>
      <c r="J196" s="235">
        <f>ROUND(I196*H196,2)</f>
        <v>0</v>
      </c>
      <c r="K196" s="236"/>
      <c r="L196" s="41"/>
      <c r="M196" s="237" t="s">
        <v>1</v>
      </c>
      <c r="N196" s="238" t="s">
        <v>42</v>
      </c>
      <c r="O196" s="88"/>
      <c r="P196" s="239">
        <f>O196*H196</f>
        <v>0</v>
      </c>
      <c r="Q196" s="239">
        <v>0.0021199999999999999</v>
      </c>
      <c r="R196" s="239">
        <f>Q196*H196</f>
        <v>0.016959999999999999</v>
      </c>
      <c r="S196" s="239">
        <v>0</v>
      </c>
      <c r="T196" s="24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41" t="s">
        <v>154</v>
      </c>
      <c r="AT196" s="241" t="s">
        <v>123</v>
      </c>
      <c r="AU196" s="241" t="s">
        <v>85</v>
      </c>
      <c r="AY196" s="14" t="s">
        <v>121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4" t="s">
        <v>83</v>
      </c>
      <c r="BK196" s="242">
        <f>ROUND(I196*H196,2)</f>
        <v>0</v>
      </c>
      <c r="BL196" s="14" t="s">
        <v>154</v>
      </c>
      <c r="BM196" s="241" t="s">
        <v>286</v>
      </c>
    </row>
    <row r="197" s="2" customFormat="1">
      <c r="A197" s="35"/>
      <c r="B197" s="36"/>
      <c r="C197" s="37"/>
      <c r="D197" s="243" t="s">
        <v>129</v>
      </c>
      <c r="E197" s="37"/>
      <c r="F197" s="244" t="s">
        <v>287</v>
      </c>
      <c r="G197" s="37"/>
      <c r="H197" s="37"/>
      <c r="I197" s="137"/>
      <c r="J197" s="37"/>
      <c r="K197" s="37"/>
      <c r="L197" s="41"/>
      <c r="M197" s="245"/>
      <c r="N197" s="246"/>
      <c r="O197" s="88"/>
      <c r="P197" s="88"/>
      <c r="Q197" s="88"/>
      <c r="R197" s="88"/>
      <c r="S197" s="88"/>
      <c r="T197" s="89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4" t="s">
        <v>129</v>
      </c>
      <c r="AU197" s="14" t="s">
        <v>85</v>
      </c>
    </row>
    <row r="198" s="2" customFormat="1" ht="21.75" customHeight="1">
      <c r="A198" s="35"/>
      <c r="B198" s="36"/>
      <c r="C198" s="229" t="s">
        <v>288</v>
      </c>
      <c r="D198" s="229" t="s">
        <v>123</v>
      </c>
      <c r="E198" s="230" t="s">
        <v>289</v>
      </c>
      <c r="F198" s="231" t="s">
        <v>290</v>
      </c>
      <c r="G198" s="232" t="s">
        <v>232</v>
      </c>
      <c r="H198" s="233">
        <v>8</v>
      </c>
      <c r="I198" s="234"/>
      <c r="J198" s="235">
        <f>ROUND(I198*H198,2)</f>
        <v>0</v>
      </c>
      <c r="K198" s="236"/>
      <c r="L198" s="41"/>
      <c r="M198" s="237" t="s">
        <v>1</v>
      </c>
      <c r="N198" s="238" t="s">
        <v>42</v>
      </c>
      <c r="O198" s="88"/>
      <c r="P198" s="239">
        <f>O198*H198</f>
        <v>0</v>
      </c>
      <c r="Q198" s="239">
        <v>0.0021199999999999999</v>
      </c>
      <c r="R198" s="239">
        <f>Q198*H198</f>
        <v>0.016959999999999999</v>
      </c>
      <c r="S198" s="239">
        <v>0</v>
      </c>
      <c r="T198" s="240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41" t="s">
        <v>154</v>
      </c>
      <c r="AT198" s="241" t="s">
        <v>123</v>
      </c>
      <c r="AU198" s="241" t="s">
        <v>85</v>
      </c>
      <c r="AY198" s="14" t="s">
        <v>121</v>
      </c>
      <c r="BE198" s="242">
        <f>IF(N198="základní",J198,0)</f>
        <v>0</v>
      </c>
      <c r="BF198" s="242">
        <f>IF(N198="snížená",J198,0)</f>
        <v>0</v>
      </c>
      <c r="BG198" s="242">
        <f>IF(N198="zákl. přenesená",J198,0)</f>
        <v>0</v>
      </c>
      <c r="BH198" s="242">
        <f>IF(N198="sníž. přenesená",J198,0)</f>
        <v>0</v>
      </c>
      <c r="BI198" s="242">
        <f>IF(N198="nulová",J198,0)</f>
        <v>0</v>
      </c>
      <c r="BJ198" s="14" t="s">
        <v>83</v>
      </c>
      <c r="BK198" s="242">
        <f>ROUND(I198*H198,2)</f>
        <v>0</v>
      </c>
      <c r="BL198" s="14" t="s">
        <v>154</v>
      </c>
      <c r="BM198" s="241" t="s">
        <v>291</v>
      </c>
    </row>
    <row r="199" s="2" customFormat="1">
      <c r="A199" s="35"/>
      <c r="B199" s="36"/>
      <c r="C199" s="37"/>
      <c r="D199" s="243" t="s">
        <v>129</v>
      </c>
      <c r="E199" s="37"/>
      <c r="F199" s="244" t="s">
        <v>292</v>
      </c>
      <c r="G199" s="37"/>
      <c r="H199" s="37"/>
      <c r="I199" s="137"/>
      <c r="J199" s="37"/>
      <c r="K199" s="37"/>
      <c r="L199" s="41"/>
      <c r="M199" s="245"/>
      <c r="N199" s="246"/>
      <c r="O199" s="88"/>
      <c r="P199" s="88"/>
      <c r="Q199" s="88"/>
      <c r="R199" s="88"/>
      <c r="S199" s="88"/>
      <c r="T199" s="89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4" t="s">
        <v>129</v>
      </c>
      <c r="AU199" s="14" t="s">
        <v>85</v>
      </c>
    </row>
    <row r="200" s="2" customFormat="1" ht="21.75" customHeight="1">
      <c r="A200" s="35"/>
      <c r="B200" s="36"/>
      <c r="C200" s="248" t="s">
        <v>293</v>
      </c>
      <c r="D200" s="248" t="s">
        <v>147</v>
      </c>
      <c r="E200" s="249" t="s">
        <v>294</v>
      </c>
      <c r="F200" s="250" t="s">
        <v>295</v>
      </c>
      <c r="G200" s="251" t="s">
        <v>246</v>
      </c>
      <c r="H200" s="252">
        <v>8</v>
      </c>
      <c r="I200" s="253"/>
      <c r="J200" s="254">
        <f>ROUND(I200*H200,2)</f>
        <v>0</v>
      </c>
      <c r="K200" s="255"/>
      <c r="L200" s="256"/>
      <c r="M200" s="257" t="s">
        <v>1</v>
      </c>
      <c r="N200" s="258" t="s">
        <v>42</v>
      </c>
      <c r="O200" s="88"/>
      <c r="P200" s="239">
        <f>O200*H200</f>
        <v>0</v>
      </c>
      <c r="Q200" s="239">
        <v>0</v>
      </c>
      <c r="R200" s="239">
        <f>Q200*H200</f>
        <v>0</v>
      </c>
      <c r="S200" s="239">
        <v>0</v>
      </c>
      <c r="T200" s="24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41" t="s">
        <v>174</v>
      </c>
      <c r="AT200" s="241" t="s">
        <v>147</v>
      </c>
      <c r="AU200" s="241" t="s">
        <v>85</v>
      </c>
      <c r="AY200" s="14" t="s">
        <v>121</v>
      </c>
      <c r="BE200" s="242">
        <f>IF(N200="základní",J200,0)</f>
        <v>0</v>
      </c>
      <c r="BF200" s="242">
        <f>IF(N200="snížená",J200,0)</f>
        <v>0</v>
      </c>
      <c r="BG200" s="242">
        <f>IF(N200="zákl. přenesená",J200,0)</f>
        <v>0</v>
      </c>
      <c r="BH200" s="242">
        <f>IF(N200="sníž. přenesená",J200,0)</f>
        <v>0</v>
      </c>
      <c r="BI200" s="242">
        <f>IF(N200="nulová",J200,0)</f>
        <v>0</v>
      </c>
      <c r="BJ200" s="14" t="s">
        <v>83</v>
      </c>
      <c r="BK200" s="242">
        <f>ROUND(I200*H200,2)</f>
        <v>0</v>
      </c>
      <c r="BL200" s="14" t="s">
        <v>127</v>
      </c>
      <c r="BM200" s="241" t="s">
        <v>296</v>
      </c>
    </row>
    <row r="201" s="2" customFormat="1" ht="21.75" customHeight="1">
      <c r="A201" s="35"/>
      <c r="B201" s="36"/>
      <c r="C201" s="229" t="s">
        <v>297</v>
      </c>
      <c r="D201" s="229" t="s">
        <v>123</v>
      </c>
      <c r="E201" s="230" t="s">
        <v>298</v>
      </c>
      <c r="F201" s="231" t="s">
        <v>299</v>
      </c>
      <c r="G201" s="232" t="s">
        <v>232</v>
      </c>
      <c r="H201" s="233">
        <v>6</v>
      </c>
      <c r="I201" s="234"/>
      <c r="J201" s="235">
        <f>ROUND(I201*H201,2)</f>
        <v>0</v>
      </c>
      <c r="K201" s="236"/>
      <c r="L201" s="41"/>
      <c r="M201" s="237" t="s">
        <v>1</v>
      </c>
      <c r="N201" s="238" t="s">
        <v>42</v>
      </c>
      <c r="O201" s="88"/>
      <c r="P201" s="239">
        <f>O201*H201</f>
        <v>0</v>
      </c>
      <c r="Q201" s="239">
        <v>0.0031199999999999999</v>
      </c>
      <c r="R201" s="239">
        <f>Q201*H201</f>
        <v>0.018720000000000001</v>
      </c>
      <c r="S201" s="239">
        <v>0</v>
      </c>
      <c r="T201" s="240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41" t="s">
        <v>154</v>
      </c>
      <c r="AT201" s="241" t="s">
        <v>123</v>
      </c>
      <c r="AU201" s="241" t="s">
        <v>85</v>
      </c>
      <c r="AY201" s="14" t="s">
        <v>121</v>
      </c>
      <c r="BE201" s="242">
        <f>IF(N201="základní",J201,0)</f>
        <v>0</v>
      </c>
      <c r="BF201" s="242">
        <f>IF(N201="snížená",J201,0)</f>
        <v>0</v>
      </c>
      <c r="BG201" s="242">
        <f>IF(N201="zákl. přenesená",J201,0)</f>
        <v>0</v>
      </c>
      <c r="BH201" s="242">
        <f>IF(N201="sníž. přenesená",J201,0)</f>
        <v>0</v>
      </c>
      <c r="BI201" s="242">
        <f>IF(N201="nulová",J201,0)</f>
        <v>0</v>
      </c>
      <c r="BJ201" s="14" t="s">
        <v>83</v>
      </c>
      <c r="BK201" s="242">
        <f>ROUND(I201*H201,2)</f>
        <v>0</v>
      </c>
      <c r="BL201" s="14" t="s">
        <v>154</v>
      </c>
      <c r="BM201" s="241" t="s">
        <v>300</v>
      </c>
    </row>
    <row r="202" s="2" customFormat="1">
      <c r="A202" s="35"/>
      <c r="B202" s="36"/>
      <c r="C202" s="37"/>
      <c r="D202" s="243" t="s">
        <v>129</v>
      </c>
      <c r="E202" s="37"/>
      <c r="F202" s="244" t="s">
        <v>301</v>
      </c>
      <c r="G202" s="37"/>
      <c r="H202" s="37"/>
      <c r="I202" s="137"/>
      <c r="J202" s="37"/>
      <c r="K202" s="37"/>
      <c r="L202" s="41"/>
      <c r="M202" s="245"/>
      <c r="N202" s="246"/>
      <c r="O202" s="88"/>
      <c r="P202" s="88"/>
      <c r="Q202" s="88"/>
      <c r="R202" s="88"/>
      <c r="S202" s="88"/>
      <c r="T202" s="89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4" t="s">
        <v>129</v>
      </c>
      <c r="AU202" s="14" t="s">
        <v>85</v>
      </c>
    </row>
    <row r="203" s="2" customFormat="1" ht="21.75" customHeight="1">
      <c r="A203" s="35"/>
      <c r="B203" s="36"/>
      <c r="C203" s="229" t="s">
        <v>302</v>
      </c>
      <c r="D203" s="229" t="s">
        <v>123</v>
      </c>
      <c r="E203" s="230" t="s">
        <v>303</v>
      </c>
      <c r="F203" s="231" t="s">
        <v>304</v>
      </c>
      <c r="G203" s="232" t="s">
        <v>232</v>
      </c>
      <c r="H203" s="233">
        <v>6</v>
      </c>
      <c r="I203" s="234"/>
      <c r="J203" s="235">
        <f>ROUND(I203*H203,2)</f>
        <v>0</v>
      </c>
      <c r="K203" s="236"/>
      <c r="L203" s="41"/>
      <c r="M203" s="237" t="s">
        <v>1</v>
      </c>
      <c r="N203" s="238" t="s">
        <v>42</v>
      </c>
      <c r="O203" s="88"/>
      <c r="P203" s="239">
        <f>O203*H203</f>
        <v>0</v>
      </c>
      <c r="Q203" s="239">
        <v>0.0031199999999999999</v>
      </c>
      <c r="R203" s="239">
        <f>Q203*H203</f>
        <v>0.018720000000000001</v>
      </c>
      <c r="S203" s="239">
        <v>0</v>
      </c>
      <c r="T203" s="24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41" t="s">
        <v>154</v>
      </c>
      <c r="AT203" s="241" t="s">
        <v>123</v>
      </c>
      <c r="AU203" s="241" t="s">
        <v>85</v>
      </c>
      <c r="AY203" s="14" t="s">
        <v>121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4" t="s">
        <v>83</v>
      </c>
      <c r="BK203" s="242">
        <f>ROUND(I203*H203,2)</f>
        <v>0</v>
      </c>
      <c r="BL203" s="14" t="s">
        <v>154</v>
      </c>
      <c r="BM203" s="241" t="s">
        <v>305</v>
      </c>
    </row>
    <row r="204" s="2" customFormat="1">
      <c r="A204" s="35"/>
      <c r="B204" s="36"/>
      <c r="C204" s="37"/>
      <c r="D204" s="243" t="s">
        <v>129</v>
      </c>
      <c r="E204" s="37"/>
      <c r="F204" s="244" t="s">
        <v>306</v>
      </c>
      <c r="G204" s="37"/>
      <c r="H204" s="37"/>
      <c r="I204" s="137"/>
      <c r="J204" s="37"/>
      <c r="K204" s="37"/>
      <c r="L204" s="41"/>
      <c r="M204" s="245"/>
      <c r="N204" s="246"/>
      <c r="O204" s="88"/>
      <c r="P204" s="88"/>
      <c r="Q204" s="88"/>
      <c r="R204" s="88"/>
      <c r="S204" s="88"/>
      <c r="T204" s="89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4" t="s">
        <v>129</v>
      </c>
      <c r="AU204" s="14" t="s">
        <v>85</v>
      </c>
    </row>
    <row r="205" s="2" customFormat="1" ht="21.75" customHeight="1">
      <c r="A205" s="35"/>
      <c r="B205" s="36"/>
      <c r="C205" s="248" t="s">
        <v>307</v>
      </c>
      <c r="D205" s="248" t="s">
        <v>147</v>
      </c>
      <c r="E205" s="249" t="s">
        <v>308</v>
      </c>
      <c r="F205" s="250" t="s">
        <v>309</v>
      </c>
      <c r="G205" s="251" t="s">
        <v>246</v>
      </c>
      <c r="H205" s="252">
        <v>3</v>
      </c>
      <c r="I205" s="253"/>
      <c r="J205" s="254">
        <f>ROUND(I205*H205,2)</f>
        <v>0</v>
      </c>
      <c r="K205" s="255"/>
      <c r="L205" s="256"/>
      <c r="M205" s="257" t="s">
        <v>1</v>
      </c>
      <c r="N205" s="258" t="s">
        <v>42</v>
      </c>
      <c r="O205" s="88"/>
      <c r="P205" s="239">
        <f>O205*H205</f>
        <v>0</v>
      </c>
      <c r="Q205" s="239">
        <v>0</v>
      </c>
      <c r="R205" s="239">
        <f>Q205*H205</f>
        <v>0</v>
      </c>
      <c r="S205" s="239">
        <v>0</v>
      </c>
      <c r="T205" s="24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41" t="s">
        <v>174</v>
      </c>
      <c r="AT205" s="241" t="s">
        <v>147</v>
      </c>
      <c r="AU205" s="241" t="s">
        <v>85</v>
      </c>
      <c r="AY205" s="14" t="s">
        <v>121</v>
      </c>
      <c r="BE205" s="242">
        <f>IF(N205="základní",J205,0)</f>
        <v>0</v>
      </c>
      <c r="BF205" s="242">
        <f>IF(N205="snížená",J205,0)</f>
        <v>0</v>
      </c>
      <c r="BG205" s="242">
        <f>IF(N205="zákl. přenesená",J205,0)</f>
        <v>0</v>
      </c>
      <c r="BH205" s="242">
        <f>IF(N205="sníž. přenesená",J205,0)</f>
        <v>0</v>
      </c>
      <c r="BI205" s="242">
        <f>IF(N205="nulová",J205,0)</f>
        <v>0</v>
      </c>
      <c r="BJ205" s="14" t="s">
        <v>83</v>
      </c>
      <c r="BK205" s="242">
        <f>ROUND(I205*H205,2)</f>
        <v>0</v>
      </c>
      <c r="BL205" s="14" t="s">
        <v>127</v>
      </c>
      <c r="BM205" s="241" t="s">
        <v>310</v>
      </c>
    </row>
    <row r="206" s="2" customFormat="1" ht="21.75" customHeight="1">
      <c r="A206" s="35"/>
      <c r="B206" s="36"/>
      <c r="C206" s="248" t="s">
        <v>311</v>
      </c>
      <c r="D206" s="248" t="s">
        <v>147</v>
      </c>
      <c r="E206" s="249" t="s">
        <v>312</v>
      </c>
      <c r="F206" s="250" t="s">
        <v>313</v>
      </c>
      <c r="G206" s="251" t="s">
        <v>246</v>
      </c>
      <c r="H206" s="252">
        <v>1</v>
      </c>
      <c r="I206" s="253"/>
      <c r="J206" s="254">
        <f>ROUND(I206*H206,2)</f>
        <v>0</v>
      </c>
      <c r="K206" s="255"/>
      <c r="L206" s="256"/>
      <c r="M206" s="257" t="s">
        <v>1</v>
      </c>
      <c r="N206" s="258" t="s">
        <v>42</v>
      </c>
      <c r="O206" s="88"/>
      <c r="P206" s="239">
        <f>O206*H206</f>
        <v>0</v>
      </c>
      <c r="Q206" s="239">
        <v>0</v>
      </c>
      <c r="R206" s="239">
        <f>Q206*H206</f>
        <v>0</v>
      </c>
      <c r="S206" s="239">
        <v>0</v>
      </c>
      <c r="T206" s="24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41" t="s">
        <v>174</v>
      </c>
      <c r="AT206" s="241" t="s">
        <v>147</v>
      </c>
      <c r="AU206" s="241" t="s">
        <v>85</v>
      </c>
      <c r="AY206" s="14" t="s">
        <v>121</v>
      </c>
      <c r="BE206" s="242">
        <f>IF(N206="základní",J206,0)</f>
        <v>0</v>
      </c>
      <c r="BF206" s="242">
        <f>IF(N206="snížená",J206,0)</f>
        <v>0</v>
      </c>
      <c r="BG206" s="242">
        <f>IF(N206="zákl. přenesená",J206,0)</f>
        <v>0</v>
      </c>
      <c r="BH206" s="242">
        <f>IF(N206="sníž. přenesená",J206,0)</f>
        <v>0</v>
      </c>
      <c r="BI206" s="242">
        <f>IF(N206="nulová",J206,0)</f>
        <v>0</v>
      </c>
      <c r="BJ206" s="14" t="s">
        <v>83</v>
      </c>
      <c r="BK206" s="242">
        <f>ROUND(I206*H206,2)</f>
        <v>0</v>
      </c>
      <c r="BL206" s="14" t="s">
        <v>127</v>
      </c>
      <c r="BM206" s="241" t="s">
        <v>314</v>
      </c>
    </row>
    <row r="207" s="2" customFormat="1">
      <c r="A207" s="35"/>
      <c r="B207" s="36"/>
      <c r="C207" s="37"/>
      <c r="D207" s="243" t="s">
        <v>129</v>
      </c>
      <c r="E207" s="37"/>
      <c r="F207" s="244" t="s">
        <v>313</v>
      </c>
      <c r="G207" s="37"/>
      <c r="H207" s="37"/>
      <c r="I207" s="137"/>
      <c r="J207" s="37"/>
      <c r="K207" s="37"/>
      <c r="L207" s="41"/>
      <c r="M207" s="245"/>
      <c r="N207" s="246"/>
      <c r="O207" s="88"/>
      <c r="P207" s="88"/>
      <c r="Q207" s="88"/>
      <c r="R207" s="88"/>
      <c r="S207" s="88"/>
      <c r="T207" s="89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4" t="s">
        <v>129</v>
      </c>
      <c r="AU207" s="14" t="s">
        <v>85</v>
      </c>
    </row>
    <row r="208" s="2" customFormat="1" ht="21.75" customHeight="1">
      <c r="A208" s="35"/>
      <c r="B208" s="36"/>
      <c r="C208" s="248" t="s">
        <v>315</v>
      </c>
      <c r="D208" s="248" t="s">
        <v>147</v>
      </c>
      <c r="E208" s="249" t="s">
        <v>316</v>
      </c>
      <c r="F208" s="250" t="s">
        <v>317</v>
      </c>
      <c r="G208" s="251" t="s">
        <v>246</v>
      </c>
      <c r="H208" s="252">
        <v>2</v>
      </c>
      <c r="I208" s="253"/>
      <c r="J208" s="254">
        <f>ROUND(I208*H208,2)</f>
        <v>0</v>
      </c>
      <c r="K208" s="255"/>
      <c r="L208" s="256"/>
      <c r="M208" s="257" t="s">
        <v>1</v>
      </c>
      <c r="N208" s="258" t="s">
        <v>42</v>
      </c>
      <c r="O208" s="88"/>
      <c r="P208" s="239">
        <f>O208*H208</f>
        <v>0</v>
      </c>
      <c r="Q208" s="239">
        <v>0</v>
      </c>
      <c r="R208" s="239">
        <f>Q208*H208</f>
        <v>0</v>
      </c>
      <c r="S208" s="239">
        <v>0</v>
      </c>
      <c r="T208" s="24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41" t="s">
        <v>174</v>
      </c>
      <c r="AT208" s="241" t="s">
        <v>147</v>
      </c>
      <c r="AU208" s="241" t="s">
        <v>85</v>
      </c>
      <c r="AY208" s="14" t="s">
        <v>121</v>
      </c>
      <c r="BE208" s="242">
        <f>IF(N208="základní",J208,0)</f>
        <v>0</v>
      </c>
      <c r="BF208" s="242">
        <f>IF(N208="snížená",J208,0)</f>
        <v>0</v>
      </c>
      <c r="BG208" s="242">
        <f>IF(N208="zákl. přenesená",J208,0)</f>
        <v>0</v>
      </c>
      <c r="BH208" s="242">
        <f>IF(N208="sníž. přenesená",J208,0)</f>
        <v>0</v>
      </c>
      <c r="BI208" s="242">
        <f>IF(N208="nulová",J208,0)</f>
        <v>0</v>
      </c>
      <c r="BJ208" s="14" t="s">
        <v>83</v>
      </c>
      <c r="BK208" s="242">
        <f>ROUND(I208*H208,2)</f>
        <v>0</v>
      </c>
      <c r="BL208" s="14" t="s">
        <v>127</v>
      </c>
      <c r="BM208" s="241" t="s">
        <v>318</v>
      </c>
    </row>
    <row r="209" s="2" customFormat="1">
      <c r="A209" s="35"/>
      <c r="B209" s="36"/>
      <c r="C209" s="37"/>
      <c r="D209" s="243" t="s">
        <v>129</v>
      </c>
      <c r="E209" s="37"/>
      <c r="F209" s="244" t="s">
        <v>317</v>
      </c>
      <c r="G209" s="37"/>
      <c r="H209" s="37"/>
      <c r="I209" s="137"/>
      <c r="J209" s="37"/>
      <c r="K209" s="37"/>
      <c r="L209" s="41"/>
      <c r="M209" s="245"/>
      <c r="N209" s="246"/>
      <c r="O209" s="88"/>
      <c r="P209" s="88"/>
      <c r="Q209" s="88"/>
      <c r="R209" s="88"/>
      <c r="S209" s="88"/>
      <c r="T209" s="89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4" t="s">
        <v>129</v>
      </c>
      <c r="AU209" s="14" t="s">
        <v>85</v>
      </c>
    </row>
    <row r="210" s="2" customFormat="1" ht="21.75" customHeight="1">
      <c r="A210" s="35"/>
      <c r="B210" s="36"/>
      <c r="C210" s="229" t="s">
        <v>319</v>
      </c>
      <c r="D210" s="229" t="s">
        <v>123</v>
      </c>
      <c r="E210" s="230" t="s">
        <v>320</v>
      </c>
      <c r="F210" s="231" t="s">
        <v>321</v>
      </c>
      <c r="G210" s="232" t="s">
        <v>232</v>
      </c>
      <c r="H210" s="233">
        <v>2</v>
      </c>
      <c r="I210" s="234"/>
      <c r="J210" s="235">
        <f>ROUND(I210*H210,2)</f>
        <v>0</v>
      </c>
      <c r="K210" s="236"/>
      <c r="L210" s="41"/>
      <c r="M210" s="237" t="s">
        <v>1</v>
      </c>
      <c r="N210" s="238" t="s">
        <v>42</v>
      </c>
      <c r="O210" s="88"/>
      <c r="P210" s="239">
        <f>O210*H210</f>
        <v>0</v>
      </c>
      <c r="Q210" s="239">
        <v>0</v>
      </c>
      <c r="R210" s="239">
        <f>Q210*H210</f>
        <v>0</v>
      </c>
      <c r="S210" s="239">
        <v>0</v>
      </c>
      <c r="T210" s="24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41" t="s">
        <v>154</v>
      </c>
      <c r="AT210" s="241" t="s">
        <v>123</v>
      </c>
      <c r="AU210" s="241" t="s">
        <v>85</v>
      </c>
      <c r="AY210" s="14" t="s">
        <v>121</v>
      </c>
      <c r="BE210" s="242">
        <f>IF(N210="základní",J210,0)</f>
        <v>0</v>
      </c>
      <c r="BF210" s="242">
        <f>IF(N210="snížená",J210,0)</f>
        <v>0</v>
      </c>
      <c r="BG210" s="242">
        <f>IF(N210="zákl. přenesená",J210,0)</f>
        <v>0</v>
      </c>
      <c r="BH210" s="242">
        <f>IF(N210="sníž. přenesená",J210,0)</f>
        <v>0</v>
      </c>
      <c r="BI210" s="242">
        <f>IF(N210="nulová",J210,0)</f>
        <v>0</v>
      </c>
      <c r="BJ210" s="14" t="s">
        <v>83</v>
      </c>
      <c r="BK210" s="242">
        <f>ROUND(I210*H210,2)</f>
        <v>0</v>
      </c>
      <c r="BL210" s="14" t="s">
        <v>154</v>
      </c>
      <c r="BM210" s="241" t="s">
        <v>322</v>
      </c>
    </row>
    <row r="211" s="2" customFormat="1">
      <c r="A211" s="35"/>
      <c r="B211" s="36"/>
      <c r="C211" s="37"/>
      <c r="D211" s="243" t="s">
        <v>129</v>
      </c>
      <c r="E211" s="37"/>
      <c r="F211" s="244" t="s">
        <v>323</v>
      </c>
      <c r="G211" s="37"/>
      <c r="H211" s="37"/>
      <c r="I211" s="137"/>
      <c r="J211" s="37"/>
      <c r="K211" s="37"/>
      <c r="L211" s="41"/>
      <c r="M211" s="245"/>
      <c r="N211" s="246"/>
      <c r="O211" s="88"/>
      <c r="P211" s="88"/>
      <c r="Q211" s="88"/>
      <c r="R211" s="88"/>
      <c r="S211" s="88"/>
      <c r="T211" s="89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4" t="s">
        <v>129</v>
      </c>
      <c r="AU211" s="14" t="s">
        <v>85</v>
      </c>
    </row>
    <row r="212" s="2" customFormat="1" ht="21.75" customHeight="1">
      <c r="A212" s="35"/>
      <c r="B212" s="36"/>
      <c r="C212" s="229" t="s">
        <v>324</v>
      </c>
      <c r="D212" s="229" t="s">
        <v>123</v>
      </c>
      <c r="E212" s="230" t="s">
        <v>325</v>
      </c>
      <c r="F212" s="231" t="s">
        <v>326</v>
      </c>
      <c r="G212" s="232" t="s">
        <v>232</v>
      </c>
      <c r="H212" s="233">
        <v>2</v>
      </c>
      <c r="I212" s="234"/>
      <c r="J212" s="235">
        <f>ROUND(I212*H212,2)</f>
        <v>0</v>
      </c>
      <c r="K212" s="236"/>
      <c r="L212" s="41"/>
      <c r="M212" s="237" t="s">
        <v>1</v>
      </c>
      <c r="N212" s="238" t="s">
        <v>42</v>
      </c>
      <c r="O212" s="88"/>
      <c r="P212" s="239">
        <f>O212*H212</f>
        <v>0</v>
      </c>
      <c r="Q212" s="239">
        <v>0</v>
      </c>
      <c r="R212" s="239">
        <f>Q212*H212</f>
        <v>0</v>
      </c>
      <c r="S212" s="239">
        <v>0</v>
      </c>
      <c r="T212" s="24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41" t="s">
        <v>154</v>
      </c>
      <c r="AT212" s="241" t="s">
        <v>123</v>
      </c>
      <c r="AU212" s="241" t="s">
        <v>85</v>
      </c>
      <c r="AY212" s="14" t="s">
        <v>121</v>
      </c>
      <c r="BE212" s="242">
        <f>IF(N212="základní",J212,0)</f>
        <v>0</v>
      </c>
      <c r="BF212" s="242">
        <f>IF(N212="snížená",J212,0)</f>
        <v>0</v>
      </c>
      <c r="BG212" s="242">
        <f>IF(N212="zákl. přenesená",J212,0)</f>
        <v>0</v>
      </c>
      <c r="BH212" s="242">
        <f>IF(N212="sníž. přenesená",J212,0)</f>
        <v>0</v>
      </c>
      <c r="BI212" s="242">
        <f>IF(N212="nulová",J212,0)</f>
        <v>0</v>
      </c>
      <c r="BJ212" s="14" t="s">
        <v>83</v>
      </c>
      <c r="BK212" s="242">
        <f>ROUND(I212*H212,2)</f>
        <v>0</v>
      </c>
      <c r="BL212" s="14" t="s">
        <v>154</v>
      </c>
      <c r="BM212" s="241" t="s">
        <v>327</v>
      </c>
    </row>
    <row r="213" s="2" customFormat="1">
      <c r="A213" s="35"/>
      <c r="B213" s="36"/>
      <c r="C213" s="37"/>
      <c r="D213" s="243" t="s">
        <v>129</v>
      </c>
      <c r="E213" s="37"/>
      <c r="F213" s="244" t="s">
        <v>328</v>
      </c>
      <c r="G213" s="37"/>
      <c r="H213" s="37"/>
      <c r="I213" s="137"/>
      <c r="J213" s="37"/>
      <c r="K213" s="37"/>
      <c r="L213" s="41"/>
      <c r="M213" s="245"/>
      <c r="N213" s="246"/>
      <c r="O213" s="88"/>
      <c r="P213" s="88"/>
      <c r="Q213" s="88"/>
      <c r="R213" s="88"/>
      <c r="S213" s="88"/>
      <c r="T213" s="89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4" t="s">
        <v>129</v>
      </c>
      <c r="AU213" s="14" t="s">
        <v>85</v>
      </c>
    </row>
    <row r="214" s="2" customFormat="1" ht="16.5" customHeight="1">
      <c r="A214" s="35"/>
      <c r="B214" s="36"/>
      <c r="C214" s="248" t="s">
        <v>329</v>
      </c>
      <c r="D214" s="248" t="s">
        <v>147</v>
      </c>
      <c r="E214" s="249" t="s">
        <v>330</v>
      </c>
      <c r="F214" s="250" t="s">
        <v>331</v>
      </c>
      <c r="G214" s="251" t="s">
        <v>246</v>
      </c>
      <c r="H214" s="252">
        <v>2</v>
      </c>
      <c r="I214" s="253"/>
      <c r="J214" s="254">
        <f>ROUND(I214*H214,2)</f>
        <v>0</v>
      </c>
      <c r="K214" s="255"/>
      <c r="L214" s="256"/>
      <c r="M214" s="257" t="s">
        <v>1</v>
      </c>
      <c r="N214" s="258" t="s">
        <v>42</v>
      </c>
      <c r="O214" s="88"/>
      <c r="P214" s="239">
        <f>O214*H214</f>
        <v>0</v>
      </c>
      <c r="Q214" s="239">
        <v>0</v>
      </c>
      <c r="R214" s="239">
        <f>Q214*H214</f>
        <v>0</v>
      </c>
      <c r="S214" s="239">
        <v>0</v>
      </c>
      <c r="T214" s="24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41" t="s">
        <v>174</v>
      </c>
      <c r="AT214" s="241" t="s">
        <v>147</v>
      </c>
      <c r="AU214" s="241" t="s">
        <v>85</v>
      </c>
      <c r="AY214" s="14" t="s">
        <v>121</v>
      </c>
      <c r="BE214" s="242">
        <f>IF(N214="základní",J214,0)</f>
        <v>0</v>
      </c>
      <c r="BF214" s="242">
        <f>IF(N214="snížená",J214,0)</f>
        <v>0</v>
      </c>
      <c r="BG214" s="242">
        <f>IF(N214="zákl. přenesená",J214,0)</f>
        <v>0</v>
      </c>
      <c r="BH214" s="242">
        <f>IF(N214="sníž. přenesená",J214,0)</f>
        <v>0</v>
      </c>
      <c r="BI214" s="242">
        <f>IF(N214="nulová",J214,0)</f>
        <v>0</v>
      </c>
      <c r="BJ214" s="14" t="s">
        <v>83</v>
      </c>
      <c r="BK214" s="242">
        <f>ROUND(I214*H214,2)</f>
        <v>0</v>
      </c>
      <c r="BL214" s="14" t="s">
        <v>127</v>
      </c>
      <c r="BM214" s="241" t="s">
        <v>332</v>
      </c>
    </row>
    <row r="215" s="2" customFormat="1">
      <c r="A215" s="35"/>
      <c r="B215" s="36"/>
      <c r="C215" s="37"/>
      <c r="D215" s="243" t="s">
        <v>129</v>
      </c>
      <c r="E215" s="37"/>
      <c r="F215" s="244" t="s">
        <v>331</v>
      </c>
      <c r="G215" s="37"/>
      <c r="H215" s="37"/>
      <c r="I215" s="137"/>
      <c r="J215" s="37"/>
      <c r="K215" s="37"/>
      <c r="L215" s="41"/>
      <c r="M215" s="245"/>
      <c r="N215" s="246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129</v>
      </c>
      <c r="AU215" s="14" t="s">
        <v>85</v>
      </c>
    </row>
    <row r="216" s="2" customFormat="1" ht="16.5" customHeight="1">
      <c r="A216" s="35"/>
      <c r="B216" s="36"/>
      <c r="C216" s="229" t="s">
        <v>333</v>
      </c>
      <c r="D216" s="229" t="s">
        <v>123</v>
      </c>
      <c r="E216" s="230" t="s">
        <v>334</v>
      </c>
      <c r="F216" s="231" t="s">
        <v>335</v>
      </c>
      <c r="G216" s="232" t="s">
        <v>232</v>
      </c>
      <c r="H216" s="233">
        <v>4</v>
      </c>
      <c r="I216" s="234"/>
      <c r="J216" s="235">
        <f>ROUND(I216*H216,2)</f>
        <v>0</v>
      </c>
      <c r="K216" s="236"/>
      <c r="L216" s="41"/>
      <c r="M216" s="237" t="s">
        <v>1</v>
      </c>
      <c r="N216" s="238" t="s">
        <v>42</v>
      </c>
      <c r="O216" s="88"/>
      <c r="P216" s="239">
        <f>O216*H216</f>
        <v>0</v>
      </c>
      <c r="Q216" s="239">
        <v>0</v>
      </c>
      <c r="R216" s="239">
        <f>Q216*H216</f>
        <v>0</v>
      </c>
      <c r="S216" s="239">
        <v>0</v>
      </c>
      <c r="T216" s="24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41" t="s">
        <v>154</v>
      </c>
      <c r="AT216" s="241" t="s">
        <v>123</v>
      </c>
      <c r="AU216" s="241" t="s">
        <v>85</v>
      </c>
      <c r="AY216" s="14" t="s">
        <v>121</v>
      </c>
      <c r="BE216" s="242">
        <f>IF(N216="základní",J216,0)</f>
        <v>0</v>
      </c>
      <c r="BF216" s="242">
        <f>IF(N216="snížená",J216,0)</f>
        <v>0</v>
      </c>
      <c r="BG216" s="242">
        <f>IF(N216="zákl. přenesená",J216,0)</f>
        <v>0</v>
      </c>
      <c r="BH216" s="242">
        <f>IF(N216="sníž. přenesená",J216,0)</f>
        <v>0</v>
      </c>
      <c r="BI216" s="242">
        <f>IF(N216="nulová",J216,0)</f>
        <v>0</v>
      </c>
      <c r="BJ216" s="14" t="s">
        <v>83</v>
      </c>
      <c r="BK216" s="242">
        <f>ROUND(I216*H216,2)</f>
        <v>0</v>
      </c>
      <c r="BL216" s="14" t="s">
        <v>154</v>
      </c>
      <c r="BM216" s="241" t="s">
        <v>336</v>
      </c>
    </row>
    <row r="217" s="2" customFormat="1">
      <c r="A217" s="35"/>
      <c r="B217" s="36"/>
      <c r="C217" s="37"/>
      <c r="D217" s="243" t="s">
        <v>129</v>
      </c>
      <c r="E217" s="37"/>
      <c r="F217" s="244" t="s">
        <v>337</v>
      </c>
      <c r="G217" s="37"/>
      <c r="H217" s="37"/>
      <c r="I217" s="137"/>
      <c r="J217" s="37"/>
      <c r="K217" s="37"/>
      <c r="L217" s="41"/>
      <c r="M217" s="245"/>
      <c r="N217" s="246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129</v>
      </c>
      <c r="AU217" s="14" t="s">
        <v>85</v>
      </c>
    </row>
    <row r="218" s="2" customFormat="1" ht="16.5" customHeight="1">
      <c r="A218" s="35"/>
      <c r="B218" s="36"/>
      <c r="C218" s="248" t="s">
        <v>338</v>
      </c>
      <c r="D218" s="248" t="s">
        <v>147</v>
      </c>
      <c r="E218" s="249" t="s">
        <v>339</v>
      </c>
      <c r="F218" s="250" t="s">
        <v>340</v>
      </c>
      <c r="G218" s="251" t="s">
        <v>246</v>
      </c>
      <c r="H218" s="252">
        <v>4</v>
      </c>
      <c r="I218" s="253"/>
      <c r="J218" s="254">
        <f>ROUND(I218*H218,2)</f>
        <v>0</v>
      </c>
      <c r="K218" s="255"/>
      <c r="L218" s="256"/>
      <c r="M218" s="257" t="s">
        <v>1</v>
      </c>
      <c r="N218" s="258" t="s">
        <v>42</v>
      </c>
      <c r="O218" s="88"/>
      <c r="P218" s="239">
        <f>O218*H218</f>
        <v>0</v>
      </c>
      <c r="Q218" s="239">
        <v>0</v>
      </c>
      <c r="R218" s="239">
        <f>Q218*H218</f>
        <v>0</v>
      </c>
      <c r="S218" s="239">
        <v>0</v>
      </c>
      <c r="T218" s="24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41" t="s">
        <v>174</v>
      </c>
      <c r="AT218" s="241" t="s">
        <v>147</v>
      </c>
      <c r="AU218" s="241" t="s">
        <v>85</v>
      </c>
      <c r="AY218" s="14" t="s">
        <v>121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4" t="s">
        <v>83</v>
      </c>
      <c r="BK218" s="242">
        <f>ROUND(I218*H218,2)</f>
        <v>0</v>
      </c>
      <c r="BL218" s="14" t="s">
        <v>127</v>
      </c>
      <c r="BM218" s="241" t="s">
        <v>341</v>
      </c>
    </row>
    <row r="219" s="2" customFormat="1">
      <c r="A219" s="35"/>
      <c r="B219" s="36"/>
      <c r="C219" s="37"/>
      <c r="D219" s="243" t="s">
        <v>129</v>
      </c>
      <c r="E219" s="37"/>
      <c r="F219" s="244" t="s">
        <v>340</v>
      </c>
      <c r="G219" s="37"/>
      <c r="H219" s="37"/>
      <c r="I219" s="137"/>
      <c r="J219" s="37"/>
      <c r="K219" s="37"/>
      <c r="L219" s="41"/>
      <c r="M219" s="245"/>
      <c r="N219" s="246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129</v>
      </c>
      <c r="AU219" s="14" t="s">
        <v>85</v>
      </c>
    </row>
    <row r="220" s="2" customFormat="1" ht="16.5" customHeight="1">
      <c r="A220" s="35"/>
      <c r="B220" s="36"/>
      <c r="C220" s="229" t="s">
        <v>342</v>
      </c>
      <c r="D220" s="229" t="s">
        <v>123</v>
      </c>
      <c r="E220" s="230" t="s">
        <v>343</v>
      </c>
      <c r="F220" s="231" t="s">
        <v>344</v>
      </c>
      <c r="G220" s="232" t="s">
        <v>232</v>
      </c>
      <c r="H220" s="233">
        <v>4</v>
      </c>
      <c r="I220" s="234"/>
      <c r="J220" s="235">
        <f>ROUND(I220*H220,2)</f>
        <v>0</v>
      </c>
      <c r="K220" s="236"/>
      <c r="L220" s="41"/>
      <c r="M220" s="237" t="s">
        <v>1</v>
      </c>
      <c r="N220" s="238" t="s">
        <v>42</v>
      </c>
      <c r="O220" s="88"/>
      <c r="P220" s="239">
        <f>O220*H220</f>
        <v>0</v>
      </c>
      <c r="Q220" s="239">
        <v>0</v>
      </c>
      <c r="R220" s="239">
        <f>Q220*H220</f>
        <v>0</v>
      </c>
      <c r="S220" s="239">
        <v>0</v>
      </c>
      <c r="T220" s="240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41" t="s">
        <v>154</v>
      </c>
      <c r="AT220" s="241" t="s">
        <v>123</v>
      </c>
      <c r="AU220" s="241" t="s">
        <v>85</v>
      </c>
      <c r="AY220" s="14" t="s">
        <v>121</v>
      </c>
      <c r="BE220" s="242">
        <f>IF(N220="základní",J220,0)</f>
        <v>0</v>
      </c>
      <c r="BF220" s="242">
        <f>IF(N220="snížená",J220,0)</f>
        <v>0</v>
      </c>
      <c r="BG220" s="242">
        <f>IF(N220="zákl. přenesená",J220,0)</f>
        <v>0</v>
      </c>
      <c r="BH220" s="242">
        <f>IF(N220="sníž. přenesená",J220,0)</f>
        <v>0</v>
      </c>
      <c r="BI220" s="242">
        <f>IF(N220="nulová",J220,0)</f>
        <v>0</v>
      </c>
      <c r="BJ220" s="14" t="s">
        <v>83</v>
      </c>
      <c r="BK220" s="242">
        <f>ROUND(I220*H220,2)</f>
        <v>0</v>
      </c>
      <c r="BL220" s="14" t="s">
        <v>154</v>
      </c>
      <c r="BM220" s="241" t="s">
        <v>345</v>
      </c>
    </row>
    <row r="221" s="2" customFormat="1">
      <c r="A221" s="35"/>
      <c r="B221" s="36"/>
      <c r="C221" s="37"/>
      <c r="D221" s="243" t="s">
        <v>129</v>
      </c>
      <c r="E221" s="37"/>
      <c r="F221" s="244" t="s">
        <v>346</v>
      </c>
      <c r="G221" s="37"/>
      <c r="H221" s="37"/>
      <c r="I221" s="137"/>
      <c r="J221" s="37"/>
      <c r="K221" s="37"/>
      <c r="L221" s="41"/>
      <c r="M221" s="245"/>
      <c r="N221" s="246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129</v>
      </c>
      <c r="AU221" s="14" t="s">
        <v>85</v>
      </c>
    </row>
    <row r="222" s="2" customFormat="1" ht="16.5" customHeight="1">
      <c r="A222" s="35"/>
      <c r="B222" s="36"/>
      <c r="C222" s="229" t="s">
        <v>347</v>
      </c>
      <c r="D222" s="229" t="s">
        <v>123</v>
      </c>
      <c r="E222" s="230" t="s">
        <v>348</v>
      </c>
      <c r="F222" s="231" t="s">
        <v>349</v>
      </c>
      <c r="G222" s="232" t="s">
        <v>232</v>
      </c>
      <c r="H222" s="233">
        <v>8</v>
      </c>
      <c r="I222" s="234"/>
      <c r="J222" s="235">
        <f>ROUND(I222*H222,2)</f>
        <v>0</v>
      </c>
      <c r="K222" s="236"/>
      <c r="L222" s="41"/>
      <c r="M222" s="237" t="s">
        <v>1</v>
      </c>
      <c r="N222" s="238" t="s">
        <v>42</v>
      </c>
      <c r="O222" s="88"/>
      <c r="P222" s="239">
        <f>O222*H222</f>
        <v>0</v>
      </c>
      <c r="Q222" s="239">
        <v>0</v>
      </c>
      <c r="R222" s="239">
        <f>Q222*H222</f>
        <v>0</v>
      </c>
      <c r="S222" s="239">
        <v>0</v>
      </c>
      <c r="T222" s="240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41" t="s">
        <v>154</v>
      </c>
      <c r="AT222" s="241" t="s">
        <v>123</v>
      </c>
      <c r="AU222" s="241" t="s">
        <v>85</v>
      </c>
      <c r="AY222" s="14" t="s">
        <v>121</v>
      </c>
      <c r="BE222" s="242">
        <f>IF(N222="základní",J222,0)</f>
        <v>0</v>
      </c>
      <c r="BF222" s="242">
        <f>IF(N222="snížená",J222,0)</f>
        <v>0</v>
      </c>
      <c r="BG222" s="242">
        <f>IF(N222="zákl. přenesená",J222,0)</f>
        <v>0</v>
      </c>
      <c r="BH222" s="242">
        <f>IF(N222="sníž. přenesená",J222,0)</f>
        <v>0</v>
      </c>
      <c r="BI222" s="242">
        <f>IF(N222="nulová",J222,0)</f>
        <v>0</v>
      </c>
      <c r="BJ222" s="14" t="s">
        <v>83</v>
      </c>
      <c r="BK222" s="242">
        <f>ROUND(I222*H222,2)</f>
        <v>0</v>
      </c>
      <c r="BL222" s="14" t="s">
        <v>154</v>
      </c>
      <c r="BM222" s="241" t="s">
        <v>350</v>
      </c>
    </row>
    <row r="223" s="2" customFormat="1" ht="16.5" customHeight="1">
      <c r="A223" s="35"/>
      <c r="B223" s="36"/>
      <c r="C223" s="229" t="s">
        <v>351</v>
      </c>
      <c r="D223" s="229" t="s">
        <v>123</v>
      </c>
      <c r="E223" s="230" t="s">
        <v>352</v>
      </c>
      <c r="F223" s="231" t="s">
        <v>353</v>
      </c>
      <c r="G223" s="232" t="s">
        <v>232</v>
      </c>
      <c r="H223" s="233">
        <v>8</v>
      </c>
      <c r="I223" s="234"/>
      <c r="J223" s="235">
        <f>ROUND(I223*H223,2)</f>
        <v>0</v>
      </c>
      <c r="K223" s="236"/>
      <c r="L223" s="41"/>
      <c r="M223" s="237" t="s">
        <v>1</v>
      </c>
      <c r="N223" s="238" t="s">
        <v>42</v>
      </c>
      <c r="O223" s="88"/>
      <c r="P223" s="239">
        <f>O223*H223</f>
        <v>0</v>
      </c>
      <c r="Q223" s="239">
        <v>0</v>
      </c>
      <c r="R223" s="239">
        <f>Q223*H223</f>
        <v>0</v>
      </c>
      <c r="S223" s="239">
        <v>0</v>
      </c>
      <c r="T223" s="24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41" t="s">
        <v>154</v>
      </c>
      <c r="AT223" s="241" t="s">
        <v>123</v>
      </c>
      <c r="AU223" s="241" t="s">
        <v>85</v>
      </c>
      <c r="AY223" s="14" t="s">
        <v>121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4" t="s">
        <v>83</v>
      </c>
      <c r="BK223" s="242">
        <f>ROUND(I223*H223,2)</f>
        <v>0</v>
      </c>
      <c r="BL223" s="14" t="s">
        <v>154</v>
      </c>
      <c r="BM223" s="241" t="s">
        <v>354</v>
      </c>
    </row>
    <row r="224" s="2" customFormat="1" ht="16.5" customHeight="1">
      <c r="A224" s="35"/>
      <c r="B224" s="36"/>
      <c r="C224" s="248" t="s">
        <v>355</v>
      </c>
      <c r="D224" s="248" t="s">
        <v>147</v>
      </c>
      <c r="E224" s="249" t="s">
        <v>356</v>
      </c>
      <c r="F224" s="250" t="s">
        <v>357</v>
      </c>
      <c r="G224" s="251" t="s">
        <v>246</v>
      </c>
      <c r="H224" s="252">
        <v>8</v>
      </c>
      <c r="I224" s="253"/>
      <c r="J224" s="254">
        <f>ROUND(I224*H224,2)</f>
        <v>0</v>
      </c>
      <c r="K224" s="255"/>
      <c r="L224" s="256"/>
      <c r="M224" s="257" t="s">
        <v>1</v>
      </c>
      <c r="N224" s="258" t="s">
        <v>42</v>
      </c>
      <c r="O224" s="88"/>
      <c r="P224" s="239">
        <f>O224*H224</f>
        <v>0</v>
      </c>
      <c r="Q224" s="239">
        <v>0</v>
      </c>
      <c r="R224" s="239">
        <f>Q224*H224</f>
        <v>0</v>
      </c>
      <c r="S224" s="239">
        <v>0</v>
      </c>
      <c r="T224" s="24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41" t="s">
        <v>174</v>
      </c>
      <c r="AT224" s="241" t="s">
        <v>147</v>
      </c>
      <c r="AU224" s="241" t="s">
        <v>85</v>
      </c>
      <c r="AY224" s="14" t="s">
        <v>121</v>
      </c>
      <c r="BE224" s="242">
        <f>IF(N224="základní",J224,0)</f>
        <v>0</v>
      </c>
      <c r="BF224" s="242">
        <f>IF(N224="snížená",J224,0)</f>
        <v>0</v>
      </c>
      <c r="BG224" s="242">
        <f>IF(N224="zákl. přenesená",J224,0)</f>
        <v>0</v>
      </c>
      <c r="BH224" s="242">
        <f>IF(N224="sníž. přenesená",J224,0)</f>
        <v>0</v>
      </c>
      <c r="BI224" s="242">
        <f>IF(N224="nulová",J224,0)</f>
        <v>0</v>
      </c>
      <c r="BJ224" s="14" t="s">
        <v>83</v>
      </c>
      <c r="BK224" s="242">
        <f>ROUND(I224*H224,2)</f>
        <v>0</v>
      </c>
      <c r="BL224" s="14" t="s">
        <v>127</v>
      </c>
      <c r="BM224" s="241" t="s">
        <v>358</v>
      </c>
    </row>
    <row r="225" s="2" customFormat="1">
      <c r="A225" s="35"/>
      <c r="B225" s="36"/>
      <c r="C225" s="37"/>
      <c r="D225" s="243" t="s">
        <v>129</v>
      </c>
      <c r="E225" s="37"/>
      <c r="F225" s="244" t="s">
        <v>357</v>
      </c>
      <c r="G225" s="37"/>
      <c r="H225" s="37"/>
      <c r="I225" s="137"/>
      <c r="J225" s="37"/>
      <c r="K225" s="37"/>
      <c r="L225" s="41"/>
      <c r="M225" s="245"/>
      <c r="N225" s="246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129</v>
      </c>
      <c r="AU225" s="14" t="s">
        <v>85</v>
      </c>
    </row>
    <row r="226" s="2" customFormat="1" ht="16.5" customHeight="1">
      <c r="A226" s="35"/>
      <c r="B226" s="36"/>
      <c r="C226" s="229" t="s">
        <v>359</v>
      </c>
      <c r="D226" s="229" t="s">
        <v>123</v>
      </c>
      <c r="E226" s="230" t="s">
        <v>360</v>
      </c>
      <c r="F226" s="231" t="s">
        <v>361</v>
      </c>
      <c r="G226" s="232" t="s">
        <v>232</v>
      </c>
      <c r="H226" s="233">
        <v>4</v>
      </c>
      <c r="I226" s="234"/>
      <c r="J226" s="235">
        <f>ROUND(I226*H226,2)</f>
        <v>0</v>
      </c>
      <c r="K226" s="236"/>
      <c r="L226" s="41"/>
      <c r="M226" s="237" t="s">
        <v>1</v>
      </c>
      <c r="N226" s="238" t="s">
        <v>42</v>
      </c>
      <c r="O226" s="88"/>
      <c r="P226" s="239">
        <f>O226*H226</f>
        <v>0</v>
      </c>
      <c r="Q226" s="239">
        <v>0</v>
      </c>
      <c r="R226" s="239">
        <f>Q226*H226</f>
        <v>0</v>
      </c>
      <c r="S226" s="239">
        <v>0</v>
      </c>
      <c r="T226" s="240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41" t="s">
        <v>154</v>
      </c>
      <c r="AT226" s="241" t="s">
        <v>123</v>
      </c>
      <c r="AU226" s="241" t="s">
        <v>85</v>
      </c>
      <c r="AY226" s="14" t="s">
        <v>121</v>
      </c>
      <c r="BE226" s="242">
        <f>IF(N226="základní",J226,0)</f>
        <v>0</v>
      </c>
      <c r="BF226" s="242">
        <f>IF(N226="snížená",J226,0)</f>
        <v>0</v>
      </c>
      <c r="BG226" s="242">
        <f>IF(N226="zákl. přenesená",J226,0)</f>
        <v>0</v>
      </c>
      <c r="BH226" s="242">
        <f>IF(N226="sníž. přenesená",J226,0)</f>
        <v>0</v>
      </c>
      <c r="BI226" s="242">
        <f>IF(N226="nulová",J226,0)</f>
        <v>0</v>
      </c>
      <c r="BJ226" s="14" t="s">
        <v>83</v>
      </c>
      <c r="BK226" s="242">
        <f>ROUND(I226*H226,2)</f>
        <v>0</v>
      </c>
      <c r="BL226" s="14" t="s">
        <v>154</v>
      </c>
      <c r="BM226" s="241" t="s">
        <v>362</v>
      </c>
    </row>
    <row r="227" s="2" customFormat="1">
      <c r="A227" s="35"/>
      <c r="B227" s="36"/>
      <c r="C227" s="37"/>
      <c r="D227" s="243" t="s">
        <v>129</v>
      </c>
      <c r="E227" s="37"/>
      <c r="F227" s="244" t="s">
        <v>363</v>
      </c>
      <c r="G227" s="37"/>
      <c r="H227" s="37"/>
      <c r="I227" s="137"/>
      <c r="J227" s="37"/>
      <c r="K227" s="37"/>
      <c r="L227" s="41"/>
      <c r="M227" s="245"/>
      <c r="N227" s="246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129</v>
      </c>
      <c r="AU227" s="14" t="s">
        <v>85</v>
      </c>
    </row>
    <row r="228" s="2" customFormat="1" ht="16.5" customHeight="1">
      <c r="A228" s="35"/>
      <c r="B228" s="36"/>
      <c r="C228" s="229" t="s">
        <v>364</v>
      </c>
      <c r="D228" s="229" t="s">
        <v>123</v>
      </c>
      <c r="E228" s="230" t="s">
        <v>365</v>
      </c>
      <c r="F228" s="231" t="s">
        <v>366</v>
      </c>
      <c r="G228" s="232" t="s">
        <v>232</v>
      </c>
      <c r="H228" s="233">
        <v>4</v>
      </c>
      <c r="I228" s="234"/>
      <c r="J228" s="235">
        <f>ROUND(I228*H228,2)</f>
        <v>0</v>
      </c>
      <c r="K228" s="236"/>
      <c r="L228" s="41"/>
      <c r="M228" s="237" t="s">
        <v>1</v>
      </c>
      <c r="N228" s="238" t="s">
        <v>42</v>
      </c>
      <c r="O228" s="88"/>
      <c r="P228" s="239">
        <f>O228*H228</f>
        <v>0</v>
      </c>
      <c r="Q228" s="239">
        <v>0</v>
      </c>
      <c r="R228" s="239">
        <f>Q228*H228</f>
        <v>0</v>
      </c>
      <c r="S228" s="239">
        <v>0</v>
      </c>
      <c r="T228" s="240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41" t="s">
        <v>154</v>
      </c>
      <c r="AT228" s="241" t="s">
        <v>123</v>
      </c>
      <c r="AU228" s="241" t="s">
        <v>85</v>
      </c>
      <c r="AY228" s="14" t="s">
        <v>121</v>
      </c>
      <c r="BE228" s="242">
        <f>IF(N228="základní",J228,0)</f>
        <v>0</v>
      </c>
      <c r="BF228" s="242">
        <f>IF(N228="snížená",J228,0)</f>
        <v>0</v>
      </c>
      <c r="BG228" s="242">
        <f>IF(N228="zákl. přenesená",J228,0)</f>
        <v>0</v>
      </c>
      <c r="BH228" s="242">
        <f>IF(N228="sníž. přenesená",J228,0)</f>
        <v>0</v>
      </c>
      <c r="BI228" s="242">
        <f>IF(N228="nulová",J228,0)</f>
        <v>0</v>
      </c>
      <c r="BJ228" s="14" t="s">
        <v>83</v>
      </c>
      <c r="BK228" s="242">
        <f>ROUND(I228*H228,2)</f>
        <v>0</v>
      </c>
      <c r="BL228" s="14" t="s">
        <v>154</v>
      </c>
      <c r="BM228" s="241" t="s">
        <v>367</v>
      </c>
    </row>
    <row r="229" s="2" customFormat="1">
      <c r="A229" s="35"/>
      <c r="B229" s="36"/>
      <c r="C229" s="37"/>
      <c r="D229" s="243" t="s">
        <v>129</v>
      </c>
      <c r="E229" s="37"/>
      <c r="F229" s="244" t="s">
        <v>368</v>
      </c>
      <c r="G229" s="37"/>
      <c r="H229" s="37"/>
      <c r="I229" s="137"/>
      <c r="J229" s="37"/>
      <c r="K229" s="37"/>
      <c r="L229" s="41"/>
      <c r="M229" s="245"/>
      <c r="N229" s="246"/>
      <c r="O229" s="88"/>
      <c r="P229" s="88"/>
      <c r="Q229" s="88"/>
      <c r="R229" s="88"/>
      <c r="S229" s="88"/>
      <c r="T229" s="89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4" t="s">
        <v>129</v>
      </c>
      <c r="AU229" s="14" t="s">
        <v>85</v>
      </c>
    </row>
    <row r="230" s="2" customFormat="1" ht="16.5" customHeight="1">
      <c r="A230" s="35"/>
      <c r="B230" s="36"/>
      <c r="C230" s="248" t="s">
        <v>369</v>
      </c>
      <c r="D230" s="248" t="s">
        <v>147</v>
      </c>
      <c r="E230" s="249" t="s">
        <v>370</v>
      </c>
      <c r="F230" s="250" t="s">
        <v>371</v>
      </c>
      <c r="G230" s="251" t="s">
        <v>246</v>
      </c>
      <c r="H230" s="252">
        <v>4</v>
      </c>
      <c r="I230" s="253"/>
      <c r="J230" s="254">
        <f>ROUND(I230*H230,2)</f>
        <v>0</v>
      </c>
      <c r="K230" s="255"/>
      <c r="L230" s="256"/>
      <c r="M230" s="257" t="s">
        <v>1</v>
      </c>
      <c r="N230" s="258" t="s">
        <v>42</v>
      </c>
      <c r="O230" s="88"/>
      <c r="P230" s="239">
        <f>O230*H230</f>
        <v>0</v>
      </c>
      <c r="Q230" s="239">
        <v>0</v>
      </c>
      <c r="R230" s="239">
        <f>Q230*H230</f>
        <v>0</v>
      </c>
      <c r="S230" s="239">
        <v>0</v>
      </c>
      <c r="T230" s="24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41" t="s">
        <v>174</v>
      </c>
      <c r="AT230" s="241" t="s">
        <v>147</v>
      </c>
      <c r="AU230" s="241" t="s">
        <v>85</v>
      </c>
      <c r="AY230" s="14" t="s">
        <v>121</v>
      </c>
      <c r="BE230" s="242">
        <f>IF(N230="základní",J230,0)</f>
        <v>0</v>
      </c>
      <c r="BF230" s="242">
        <f>IF(N230="snížená",J230,0)</f>
        <v>0</v>
      </c>
      <c r="BG230" s="242">
        <f>IF(N230="zákl. přenesená",J230,0)</f>
        <v>0</v>
      </c>
      <c r="BH230" s="242">
        <f>IF(N230="sníž. přenesená",J230,0)</f>
        <v>0</v>
      </c>
      <c r="BI230" s="242">
        <f>IF(N230="nulová",J230,0)</f>
        <v>0</v>
      </c>
      <c r="BJ230" s="14" t="s">
        <v>83</v>
      </c>
      <c r="BK230" s="242">
        <f>ROUND(I230*H230,2)</f>
        <v>0</v>
      </c>
      <c r="BL230" s="14" t="s">
        <v>127</v>
      </c>
      <c r="BM230" s="241" t="s">
        <v>372</v>
      </c>
    </row>
    <row r="231" s="2" customFormat="1">
      <c r="A231" s="35"/>
      <c r="B231" s="36"/>
      <c r="C231" s="37"/>
      <c r="D231" s="243" t="s">
        <v>129</v>
      </c>
      <c r="E231" s="37"/>
      <c r="F231" s="244" t="s">
        <v>371</v>
      </c>
      <c r="G231" s="37"/>
      <c r="H231" s="37"/>
      <c r="I231" s="137"/>
      <c r="J231" s="37"/>
      <c r="K231" s="37"/>
      <c r="L231" s="41"/>
      <c r="M231" s="245"/>
      <c r="N231" s="246"/>
      <c r="O231" s="88"/>
      <c r="P231" s="88"/>
      <c r="Q231" s="88"/>
      <c r="R231" s="88"/>
      <c r="S231" s="88"/>
      <c r="T231" s="89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4" t="s">
        <v>129</v>
      </c>
      <c r="AU231" s="14" t="s">
        <v>85</v>
      </c>
    </row>
    <row r="232" s="12" customFormat="1" ht="22.8" customHeight="1">
      <c r="A232" s="12"/>
      <c r="B232" s="213"/>
      <c r="C232" s="214"/>
      <c r="D232" s="215" t="s">
        <v>76</v>
      </c>
      <c r="E232" s="227" t="s">
        <v>373</v>
      </c>
      <c r="F232" s="227" t="s">
        <v>374</v>
      </c>
      <c r="G232" s="214"/>
      <c r="H232" s="214"/>
      <c r="I232" s="217"/>
      <c r="J232" s="228">
        <f>BK232</f>
        <v>0</v>
      </c>
      <c r="K232" s="214"/>
      <c r="L232" s="219"/>
      <c r="M232" s="220"/>
      <c r="N232" s="221"/>
      <c r="O232" s="221"/>
      <c r="P232" s="222">
        <f>SUM(P233:P258)</f>
        <v>0</v>
      </c>
      <c r="Q232" s="221"/>
      <c r="R232" s="222">
        <f>SUM(R233:R258)</f>
        <v>0</v>
      </c>
      <c r="S232" s="221"/>
      <c r="T232" s="223">
        <f>SUM(T233:T258)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24" t="s">
        <v>142</v>
      </c>
      <c r="AT232" s="225" t="s">
        <v>76</v>
      </c>
      <c r="AU232" s="225" t="s">
        <v>83</v>
      </c>
      <c r="AY232" s="224" t="s">
        <v>121</v>
      </c>
      <c r="BK232" s="226">
        <f>SUM(BK233:BK258)</f>
        <v>0</v>
      </c>
    </row>
    <row r="233" s="2" customFormat="1" ht="16.5" customHeight="1">
      <c r="A233" s="35"/>
      <c r="B233" s="36"/>
      <c r="C233" s="229" t="s">
        <v>375</v>
      </c>
      <c r="D233" s="229" t="s">
        <v>123</v>
      </c>
      <c r="E233" s="230" t="s">
        <v>376</v>
      </c>
      <c r="F233" s="231" t="s">
        <v>377</v>
      </c>
      <c r="G233" s="232" t="s">
        <v>171</v>
      </c>
      <c r="H233" s="233">
        <v>513</v>
      </c>
      <c r="I233" s="234"/>
      <c r="J233" s="235">
        <f>ROUND(I233*H233,2)</f>
        <v>0</v>
      </c>
      <c r="K233" s="236"/>
      <c r="L233" s="41"/>
      <c r="M233" s="237" t="s">
        <v>1</v>
      </c>
      <c r="N233" s="238" t="s">
        <v>42</v>
      </c>
      <c r="O233" s="88"/>
      <c r="P233" s="239">
        <f>O233*H233</f>
        <v>0</v>
      </c>
      <c r="Q233" s="239">
        <v>0</v>
      </c>
      <c r="R233" s="239">
        <f>Q233*H233</f>
        <v>0</v>
      </c>
      <c r="S233" s="239">
        <v>0</v>
      </c>
      <c r="T233" s="24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41" t="s">
        <v>154</v>
      </c>
      <c r="AT233" s="241" t="s">
        <v>123</v>
      </c>
      <c r="AU233" s="241" t="s">
        <v>85</v>
      </c>
      <c r="AY233" s="14" t="s">
        <v>121</v>
      </c>
      <c r="BE233" s="242">
        <f>IF(N233="základní",J233,0)</f>
        <v>0</v>
      </c>
      <c r="BF233" s="242">
        <f>IF(N233="snížená",J233,0)</f>
        <v>0</v>
      </c>
      <c r="BG233" s="242">
        <f>IF(N233="zákl. přenesená",J233,0)</f>
        <v>0</v>
      </c>
      <c r="BH233" s="242">
        <f>IF(N233="sníž. přenesená",J233,0)</f>
        <v>0</v>
      </c>
      <c r="BI233" s="242">
        <f>IF(N233="nulová",J233,0)</f>
        <v>0</v>
      </c>
      <c r="BJ233" s="14" t="s">
        <v>83</v>
      </c>
      <c r="BK233" s="242">
        <f>ROUND(I233*H233,2)</f>
        <v>0</v>
      </c>
      <c r="BL233" s="14" t="s">
        <v>154</v>
      </c>
      <c r="BM233" s="241" t="s">
        <v>378</v>
      </c>
    </row>
    <row r="234" s="2" customFormat="1">
      <c r="A234" s="35"/>
      <c r="B234" s="36"/>
      <c r="C234" s="37"/>
      <c r="D234" s="243" t="s">
        <v>129</v>
      </c>
      <c r="E234" s="37"/>
      <c r="F234" s="244" t="s">
        <v>377</v>
      </c>
      <c r="G234" s="37"/>
      <c r="H234" s="37"/>
      <c r="I234" s="137"/>
      <c r="J234" s="37"/>
      <c r="K234" s="37"/>
      <c r="L234" s="41"/>
      <c r="M234" s="245"/>
      <c r="N234" s="246"/>
      <c r="O234" s="88"/>
      <c r="P234" s="88"/>
      <c r="Q234" s="88"/>
      <c r="R234" s="88"/>
      <c r="S234" s="88"/>
      <c r="T234" s="89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4" t="s">
        <v>129</v>
      </c>
      <c r="AU234" s="14" t="s">
        <v>85</v>
      </c>
    </row>
    <row r="235" s="2" customFormat="1" ht="21.75" customHeight="1">
      <c r="A235" s="35"/>
      <c r="B235" s="36"/>
      <c r="C235" s="229" t="s">
        <v>379</v>
      </c>
      <c r="D235" s="229" t="s">
        <v>123</v>
      </c>
      <c r="E235" s="230" t="s">
        <v>380</v>
      </c>
      <c r="F235" s="231" t="s">
        <v>381</v>
      </c>
      <c r="G235" s="232" t="s">
        <v>171</v>
      </c>
      <c r="H235" s="233">
        <v>45</v>
      </c>
      <c r="I235" s="234"/>
      <c r="J235" s="235">
        <f>ROUND(I235*H235,2)</f>
        <v>0</v>
      </c>
      <c r="K235" s="236"/>
      <c r="L235" s="41"/>
      <c r="M235" s="237" t="s">
        <v>1</v>
      </c>
      <c r="N235" s="238" t="s">
        <v>42</v>
      </c>
      <c r="O235" s="88"/>
      <c r="P235" s="239">
        <f>O235*H235</f>
        <v>0</v>
      </c>
      <c r="Q235" s="239">
        <v>0</v>
      </c>
      <c r="R235" s="239">
        <f>Q235*H235</f>
        <v>0</v>
      </c>
      <c r="S235" s="239">
        <v>0</v>
      </c>
      <c r="T235" s="24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41" t="s">
        <v>154</v>
      </c>
      <c r="AT235" s="241" t="s">
        <v>123</v>
      </c>
      <c r="AU235" s="241" t="s">
        <v>85</v>
      </c>
      <c r="AY235" s="14" t="s">
        <v>121</v>
      </c>
      <c r="BE235" s="242">
        <f>IF(N235="základní",J235,0)</f>
        <v>0</v>
      </c>
      <c r="BF235" s="242">
        <f>IF(N235="snížená",J235,0)</f>
        <v>0</v>
      </c>
      <c r="BG235" s="242">
        <f>IF(N235="zákl. přenesená",J235,0)</f>
        <v>0</v>
      </c>
      <c r="BH235" s="242">
        <f>IF(N235="sníž. přenesená",J235,0)</f>
        <v>0</v>
      </c>
      <c r="BI235" s="242">
        <f>IF(N235="nulová",J235,0)</f>
        <v>0</v>
      </c>
      <c r="BJ235" s="14" t="s">
        <v>83</v>
      </c>
      <c r="BK235" s="242">
        <f>ROUND(I235*H235,2)</f>
        <v>0</v>
      </c>
      <c r="BL235" s="14" t="s">
        <v>154</v>
      </c>
      <c r="BM235" s="241" t="s">
        <v>382</v>
      </c>
    </row>
    <row r="236" s="2" customFormat="1">
      <c r="A236" s="35"/>
      <c r="B236" s="36"/>
      <c r="C236" s="37"/>
      <c r="D236" s="243" t="s">
        <v>129</v>
      </c>
      <c r="E236" s="37"/>
      <c r="F236" s="244" t="s">
        <v>381</v>
      </c>
      <c r="G236" s="37"/>
      <c r="H236" s="37"/>
      <c r="I236" s="137"/>
      <c r="J236" s="37"/>
      <c r="K236" s="37"/>
      <c r="L236" s="41"/>
      <c r="M236" s="245"/>
      <c r="N236" s="246"/>
      <c r="O236" s="88"/>
      <c r="P236" s="88"/>
      <c r="Q236" s="88"/>
      <c r="R236" s="88"/>
      <c r="S236" s="88"/>
      <c r="T236" s="89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4" t="s">
        <v>129</v>
      </c>
      <c r="AU236" s="14" t="s">
        <v>85</v>
      </c>
    </row>
    <row r="237" s="2" customFormat="1" ht="16.5" customHeight="1">
      <c r="A237" s="35"/>
      <c r="B237" s="36"/>
      <c r="C237" s="248" t="s">
        <v>383</v>
      </c>
      <c r="D237" s="248" t="s">
        <v>147</v>
      </c>
      <c r="E237" s="249" t="s">
        <v>384</v>
      </c>
      <c r="F237" s="250" t="s">
        <v>385</v>
      </c>
      <c r="G237" s="251" t="s">
        <v>171</v>
      </c>
      <c r="H237" s="252">
        <v>45</v>
      </c>
      <c r="I237" s="253"/>
      <c r="J237" s="254">
        <f>ROUND(I237*H237,2)</f>
        <v>0</v>
      </c>
      <c r="K237" s="255"/>
      <c r="L237" s="256"/>
      <c r="M237" s="257" t="s">
        <v>1</v>
      </c>
      <c r="N237" s="258" t="s">
        <v>42</v>
      </c>
      <c r="O237" s="88"/>
      <c r="P237" s="239">
        <f>O237*H237</f>
        <v>0</v>
      </c>
      <c r="Q237" s="239">
        <v>0</v>
      </c>
      <c r="R237" s="239">
        <f>Q237*H237</f>
        <v>0</v>
      </c>
      <c r="S237" s="239">
        <v>0</v>
      </c>
      <c r="T237" s="24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41" t="s">
        <v>191</v>
      </c>
      <c r="AT237" s="241" t="s">
        <v>147</v>
      </c>
      <c r="AU237" s="241" t="s">
        <v>85</v>
      </c>
      <c r="AY237" s="14" t="s">
        <v>121</v>
      </c>
      <c r="BE237" s="242">
        <f>IF(N237="základní",J237,0)</f>
        <v>0</v>
      </c>
      <c r="BF237" s="242">
        <f>IF(N237="snížená",J237,0)</f>
        <v>0</v>
      </c>
      <c r="BG237" s="242">
        <f>IF(N237="zákl. přenesená",J237,0)</f>
        <v>0</v>
      </c>
      <c r="BH237" s="242">
        <f>IF(N237="sníž. přenesená",J237,0)</f>
        <v>0</v>
      </c>
      <c r="BI237" s="242">
        <f>IF(N237="nulová",J237,0)</f>
        <v>0</v>
      </c>
      <c r="BJ237" s="14" t="s">
        <v>83</v>
      </c>
      <c r="BK237" s="242">
        <f>ROUND(I237*H237,2)</f>
        <v>0</v>
      </c>
      <c r="BL237" s="14" t="s">
        <v>154</v>
      </c>
      <c r="BM237" s="241" t="s">
        <v>386</v>
      </c>
    </row>
    <row r="238" s="2" customFormat="1">
      <c r="A238" s="35"/>
      <c r="B238" s="36"/>
      <c r="C238" s="37"/>
      <c r="D238" s="243" t="s">
        <v>129</v>
      </c>
      <c r="E238" s="37"/>
      <c r="F238" s="244" t="s">
        <v>385</v>
      </c>
      <c r="G238" s="37"/>
      <c r="H238" s="37"/>
      <c r="I238" s="137"/>
      <c r="J238" s="37"/>
      <c r="K238" s="37"/>
      <c r="L238" s="41"/>
      <c r="M238" s="245"/>
      <c r="N238" s="246"/>
      <c r="O238" s="88"/>
      <c r="P238" s="88"/>
      <c r="Q238" s="88"/>
      <c r="R238" s="88"/>
      <c r="S238" s="88"/>
      <c r="T238" s="89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4" t="s">
        <v>129</v>
      </c>
      <c r="AU238" s="14" t="s">
        <v>85</v>
      </c>
    </row>
    <row r="239" s="2" customFormat="1" ht="21.75" customHeight="1">
      <c r="A239" s="35"/>
      <c r="B239" s="36"/>
      <c r="C239" s="229" t="s">
        <v>387</v>
      </c>
      <c r="D239" s="229" t="s">
        <v>123</v>
      </c>
      <c r="E239" s="230" t="s">
        <v>388</v>
      </c>
      <c r="F239" s="231" t="s">
        <v>389</v>
      </c>
      <c r="G239" s="232" t="s">
        <v>171</v>
      </c>
      <c r="H239" s="233">
        <v>346</v>
      </c>
      <c r="I239" s="234"/>
      <c r="J239" s="235">
        <f>ROUND(I239*H239,2)</f>
        <v>0</v>
      </c>
      <c r="K239" s="236"/>
      <c r="L239" s="41"/>
      <c r="M239" s="237" t="s">
        <v>1</v>
      </c>
      <c r="N239" s="238" t="s">
        <v>42</v>
      </c>
      <c r="O239" s="88"/>
      <c r="P239" s="239">
        <f>O239*H239</f>
        <v>0</v>
      </c>
      <c r="Q239" s="239">
        <v>0</v>
      </c>
      <c r="R239" s="239">
        <f>Q239*H239</f>
        <v>0</v>
      </c>
      <c r="S239" s="239">
        <v>0</v>
      </c>
      <c r="T239" s="24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41" t="s">
        <v>154</v>
      </c>
      <c r="AT239" s="241" t="s">
        <v>123</v>
      </c>
      <c r="AU239" s="241" t="s">
        <v>85</v>
      </c>
      <c r="AY239" s="14" t="s">
        <v>121</v>
      </c>
      <c r="BE239" s="242">
        <f>IF(N239="základní",J239,0)</f>
        <v>0</v>
      </c>
      <c r="BF239" s="242">
        <f>IF(N239="snížená",J239,0)</f>
        <v>0</v>
      </c>
      <c r="BG239" s="242">
        <f>IF(N239="zákl. přenesená",J239,0)</f>
        <v>0</v>
      </c>
      <c r="BH239" s="242">
        <f>IF(N239="sníž. přenesená",J239,0)</f>
        <v>0</v>
      </c>
      <c r="BI239" s="242">
        <f>IF(N239="nulová",J239,0)</f>
        <v>0</v>
      </c>
      <c r="BJ239" s="14" t="s">
        <v>83</v>
      </c>
      <c r="BK239" s="242">
        <f>ROUND(I239*H239,2)</f>
        <v>0</v>
      </c>
      <c r="BL239" s="14" t="s">
        <v>154</v>
      </c>
      <c r="BM239" s="241" t="s">
        <v>390</v>
      </c>
    </row>
    <row r="240" s="2" customFormat="1">
      <c r="A240" s="35"/>
      <c r="B240" s="36"/>
      <c r="C240" s="37"/>
      <c r="D240" s="243" t="s">
        <v>129</v>
      </c>
      <c r="E240" s="37"/>
      <c r="F240" s="244" t="s">
        <v>391</v>
      </c>
      <c r="G240" s="37"/>
      <c r="H240" s="37"/>
      <c r="I240" s="137"/>
      <c r="J240" s="37"/>
      <c r="K240" s="37"/>
      <c r="L240" s="41"/>
      <c r="M240" s="245"/>
      <c r="N240" s="246"/>
      <c r="O240" s="88"/>
      <c r="P240" s="88"/>
      <c r="Q240" s="88"/>
      <c r="R240" s="88"/>
      <c r="S240" s="88"/>
      <c r="T240" s="89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4" t="s">
        <v>129</v>
      </c>
      <c r="AU240" s="14" t="s">
        <v>85</v>
      </c>
    </row>
    <row r="241" s="2" customFormat="1" ht="16.5" customHeight="1">
      <c r="A241" s="35"/>
      <c r="B241" s="36"/>
      <c r="C241" s="248" t="s">
        <v>392</v>
      </c>
      <c r="D241" s="248" t="s">
        <v>147</v>
      </c>
      <c r="E241" s="249" t="s">
        <v>393</v>
      </c>
      <c r="F241" s="250" t="s">
        <v>394</v>
      </c>
      <c r="G241" s="251" t="s">
        <v>171</v>
      </c>
      <c r="H241" s="252">
        <v>346</v>
      </c>
      <c r="I241" s="253"/>
      <c r="J241" s="254">
        <f>ROUND(I241*H241,2)</f>
        <v>0</v>
      </c>
      <c r="K241" s="255"/>
      <c r="L241" s="256"/>
      <c r="M241" s="257" t="s">
        <v>1</v>
      </c>
      <c r="N241" s="258" t="s">
        <v>42</v>
      </c>
      <c r="O241" s="88"/>
      <c r="P241" s="239">
        <f>O241*H241</f>
        <v>0</v>
      </c>
      <c r="Q241" s="239">
        <v>0</v>
      </c>
      <c r="R241" s="239">
        <f>Q241*H241</f>
        <v>0</v>
      </c>
      <c r="S241" s="239">
        <v>0</v>
      </c>
      <c r="T241" s="240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41" t="s">
        <v>191</v>
      </c>
      <c r="AT241" s="241" t="s">
        <v>147</v>
      </c>
      <c r="AU241" s="241" t="s">
        <v>85</v>
      </c>
      <c r="AY241" s="14" t="s">
        <v>121</v>
      </c>
      <c r="BE241" s="242">
        <f>IF(N241="základní",J241,0)</f>
        <v>0</v>
      </c>
      <c r="BF241" s="242">
        <f>IF(N241="snížená",J241,0)</f>
        <v>0</v>
      </c>
      <c r="BG241" s="242">
        <f>IF(N241="zákl. přenesená",J241,0)</f>
        <v>0</v>
      </c>
      <c r="BH241" s="242">
        <f>IF(N241="sníž. přenesená",J241,0)</f>
        <v>0</v>
      </c>
      <c r="BI241" s="242">
        <f>IF(N241="nulová",J241,0)</f>
        <v>0</v>
      </c>
      <c r="BJ241" s="14" t="s">
        <v>83</v>
      </c>
      <c r="BK241" s="242">
        <f>ROUND(I241*H241,2)</f>
        <v>0</v>
      </c>
      <c r="BL241" s="14" t="s">
        <v>154</v>
      </c>
      <c r="BM241" s="241" t="s">
        <v>395</v>
      </c>
    </row>
    <row r="242" s="2" customFormat="1">
      <c r="A242" s="35"/>
      <c r="B242" s="36"/>
      <c r="C242" s="37"/>
      <c r="D242" s="243" t="s">
        <v>129</v>
      </c>
      <c r="E242" s="37"/>
      <c r="F242" s="244" t="s">
        <v>385</v>
      </c>
      <c r="G242" s="37"/>
      <c r="H242" s="37"/>
      <c r="I242" s="137"/>
      <c r="J242" s="37"/>
      <c r="K242" s="37"/>
      <c r="L242" s="41"/>
      <c r="M242" s="245"/>
      <c r="N242" s="246"/>
      <c r="O242" s="88"/>
      <c r="P242" s="88"/>
      <c r="Q242" s="88"/>
      <c r="R242" s="88"/>
      <c r="S242" s="88"/>
      <c r="T242" s="89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4" t="s">
        <v>129</v>
      </c>
      <c r="AU242" s="14" t="s">
        <v>85</v>
      </c>
    </row>
    <row r="243" s="2" customFormat="1" ht="21.75" customHeight="1">
      <c r="A243" s="35"/>
      <c r="B243" s="36"/>
      <c r="C243" s="229" t="s">
        <v>396</v>
      </c>
      <c r="D243" s="229" t="s">
        <v>123</v>
      </c>
      <c r="E243" s="230" t="s">
        <v>397</v>
      </c>
      <c r="F243" s="231" t="s">
        <v>398</v>
      </c>
      <c r="G243" s="232" t="s">
        <v>171</v>
      </c>
      <c r="H243" s="233">
        <v>40</v>
      </c>
      <c r="I243" s="234"/>
      <c r="J243" s="235">
        <f>ROUND(I243*H243,2)</f>
        <v>0</v>
      </c>
      <c r="K243" s="236"/>
      <c r="L243" s="41"/>
      <c r="M243" s="237" t="s">
        <v>1</v>
      </c>
      <c r="N243" s="238" t="s">
        <v>42</v>
      </c>
      <c r="O243" s="88"/>
      <c r="P243" s="239">
        <f>O243*H243</f>
        <v>0</v>
      </c>
      <c r="Q243" s="239">
        <v>0</v>
      </c>
      <c r="R243" s="239">
        <f>Q243*H243</f>
        <v>0</v>
      </c>
      <c r="S243" s="239">
        <v>0</v>
      </c>
      <c r="T243" s="240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41" t="s">
        <v>154</v>
      </c>
      <c r="AT243" s="241" t="s">
        <v>123</v>
      </c>
      <c r="AU243" s="241" t="s">
        <v>85</v>
      </c>
      <c r="AY243" s="14" t="s">
        <v>121</v>
      </c>
      <c r="BE243" s="242">
        <f>IF(N243="základní",J243,0)</f>
        <v>0</v>
      </c>
      <c r="BF243" s="242">
        <f>IF(N243="snížená",J243,0)</f>
        <v>0</v>
      </c>
      <c r="BG243" s="242">
        <f>IF(N243="zákl. přenesená",J243,0)</f>
        <v>0</v>
      </c>
      <c r="BH243" s="242">
        <f>IF(N243="sníž. přenesená",J243,0)</f>
        <v>0</v>
      </c>
      <c r="BI243" s="242">
        <f>IF(N243="nulová",J243,0)</f>
        <v>0</v>
      </c>
      <c r="BJ243" s="14" t="s">
        <v>83</v>
      </c>
      <c r="BK243" s="242">
        <f>ROUND(I243*H243,2)</f>
        <v>0</v>
      </c>
      <c r="BL243" s="14" t="s">
        <v>154</v>
      </c>
      <c r="BM243" s="241" t="s">
        <v>399</v>
      </c>
    </row>
    <row r="244" s="2" customFormat="1">
      <c r="A244" s="35"/>
      <c r="B244" s="36"/>
      <c r="C244" s="37"/>
      <c r="D244" s="243" t="s">
        <v>129</v>
      </c>
      <c r="E244" s="37"/>
      <c r="F244" s="244" t="s">
        <v>400</v>
      </c>
      <c r="G244" s="37"/>
      <c r="H244" s="37"/>
      <c r="I244" s="137"/>
      <c r="J244" s="37"/>
      <c r="K244" s="37"/>
      <c r="L244" s="41"/>
      <c r="M244" s="245"/>
      <c r="N244" s="246"/>
      <c r="O244" s="88"/>
      <c r="P244" s="88"/>
      <c r="Q244" s="88"/>
      <c r="R244" s="88"/>
      <c r="S244" s="88"/>
      <c r="T244" s="89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4" t="s">
        <v>129</v>
      </c>
      <c r="AU244" s="14" t="s">
        <v>85</v>
      </c>
    </row>
    <row r="245" s="2" customFormat="1" ht="16.5" customHeight="1">
      <c r="A245" s="35"/>
      <c r="B245" s="36"/>
      <c r="C245" s="248" t="s">
        <v>401</v>
      </c>
      <c r="D245" s="248" t="s">
        <v>147</v>
      </c>
      <c r="E245" s="249" t="s">
        <v>402</v>
      </c>
      <c r="F245" s="250" t="s">
        <v>403</v>
      </c>
      <c r="G245" s="251" t="s">
        <v>171</v>
      </c>
      <c r="H245" s="252">
        <v>40</v>
      </c>
      <c r="I245" s="253"/>
      <c r="J245" s="254">
        <f>ROUND(I245*H245,2)</f>
        <v>0</v>
      </c>
      <c r="K245" s="255"/>
      <c r="L245" s="256"/>
      <c r="M245" s="257" t="s">
        <v>1</v>
      </c>
      <c r="N245" s="258" t="s">
        <v>42</v>
      </c>
      <c r="O245" s="88"/>
      <c r="P245" s="239">
        <f>O245*H245</f>
        <v>0</v>
      </c>
      <c r="Q245" s="239">
        <v>0</v>
      </c>
      <c r="R245" s="239">
        <f>Q245*H245</f>
        <v>0</v>
      </c>
      <c r="S245" s="239">
        <v>0</v>
      </c>
      <c r="T245" s="240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41" t="s">
        <v>191</v>
      </c>
      <c r="AT245" s="241" t="s">
        <v>147</v>
      </c>
      <c r="AU245" s="241" t="s">
        <v>85</v>
      </c>
      <c r="AY245" s="14" t="s">
        <v>121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4" t="s">
        <v>83</v>
      </c>
      <c r="BK245" s="242">
        <f>ROUND(I245*H245,2)</f>
        <v>0</v>
      </c>
      <c r="BL245" s="14" t="s">
        <v>154</v>
      </c>
      <c r="BM245" s="241" t="s">
        <v>404</v>
      </c>
    </row>
    <row r="246" s="2" customFormat="1">
      <c r="A246" s="35"/>
      <c r="B246" s="36"/>
      <c r="C246" s="37"/>
      <c r="D246" s="243" t="s">
        <v>129</v>
      </c>
      <c r="E246" s="37"/>
      <c r="F246" s="244" t="s">
        <v>385</v>
      </c>
      <c r="G246" s="37"/>
      <c r="H246" s="37"/>
      <c r="I246" s="137"/>
      <c r="J246" s="37"/>
      <c r="K246" s="37"/>
      <c r="L246" s="41"/>
      <c r="M246" s="245"/>
      <c r="N246" s="246"/>
      <c r="O246" s="88"/>
      <c r="P246" s="88"/>
      <c r="Q246" s="88"/>
      <c r="R246" s="88"/>
      <c r="S246" s="88"/>
      <c r="T246" s="89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4" t="s">
        <v>129</v>
      </c>
      <c r="AU246" s="14" t="s">
        <v>85</v>
      </c>
    </row>
    <row r="247" s="2" customFormat="1" ht="21.75" customHeight="1">
      <c r="A247" s="35"/>
      <c r="B247" s="36"/>
      <c r="C247" s="229" t="s">
        <v>405</v>
      </c>
      <c r="D247" s="229" t="s">
        <v>123</v>
      </c>
      <c r="E247" s="230" t="s">
        <v>406</v>
      </c>
      <c r="F247" s="231" t="s">
        <v>407</v>
      </c>
      <c r="G247" s="232" t="s">
        <v>171</v>
      </c>
      <c r="H247" s="233">
        <v>67</v>
      </c>
      <c r="I247" s="234"/>
      <c r="J247" s="235">
        <f>ROUND(I247*H247,2)</f>
        <v>0</v>
      </c>
      <c r="K247" s="236"/>
      <c r="L247" s="41"/>
      <c r="M247" s="237" t="s">
        <v>1</v>
      </c>
      <c r="N247" s="238" t="s">
        <v>42</v>
      </c>
      <c r="O247" s="88"/>
      <c r="P247" s="239">
        <f>O247*H247</f>
        <v>0</v>
      </c>
      <c r="Q247" s="239">
        <v>0</v>
      </c>
      <c r="R247" s="239">
        <f>Q247*H247</f>
        <v>0</v>
      </c>
      <c r="S247" s="239">
        <v>0</v>
      </c>
      <c r="T247" s="240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41" t="s">
        <v>211</v>
      </c>
      <c r="AT247" s="241" t="s">
        <v>123</v>
      </c>
      <c r="AU247" s="241" t="s">
        <v>85</v>
      </c>
      <c r="AY247" s="14" t="s">
        <v>121</v>
      </c>
      <c r="BE247" s="242">
        <f>IF(N247="základní",J247,0)</f>
        <v>0</v>
      </c>
      <c r="BF247" s="242">
        <f>IF(N247="snížená",J247,0)</f>
        <v>0</v>
      </c>
      <c r="BG247" s="242">
        <f>IF(N247="zákl. přenesená",J247,0)</f>
        <v>0</v>
      </c>
      <c r="BH247" s="242">
        <f>IF(N247="sníž. přenesená",J247,0)</f>
        <v>0</v>
      </c>
      <c r="BI247" s="242">
        <f>IF(N247="nulová",J247,0)</f>
        <v>0</v>
      </c>
      <c r="BJ247" s="14" t="s">
        <v>83</v>
      </c>
      <c r="BK247" s="242">
        <f>ROUND(I247*H247,2)</f>
        <v>0</v>
      </c>
      <c r="BL247" s="14" t="s">
        <v>211</v>
      </c>
      <c r="BM247" s="241" t="s">
        <v>408</v>
      </c>
    </row>
    <row r="248" s="2" customFormat="1" ht="21.75" customHeight="1">
      <c r="A248" s="35"/>
      <c r="B248" s="36"/>
      <c r="C248" s="229" t="s">
        <v>409</v>
      </c>
      <c r="D248" s="229" t="s">
        <v>123</v>
      </c>
      <c r="E248" s="230" t="s">
        <v>410</v>
      </c>
      <c r="F248" s="231" t="s">
        <v>411</v>
      </c>
      <c r="G248" s="232" t="s">
        <v>232</v>
      </c>
      <c r="H248" s="233">
        <v>56</v>
      </c>
      <c r="I248" s="234"/>
      <c r="J248" s="235">
        <f>ROUND(I248*H248,2)</f>
        <v>0</v>
      </c>
      <c r="K248" s="236"/>
      <c r="L248" s="41"/>
      <c r="M248" s="237" t="s">
        <v>1</v>
      </c>
      <c r="N248" s="238" t="s">
        <v>42</v>
      </c>
      <c r="O248" s="88"/>
      <c r="P248" s="239">
        <f>O248*H248</f>
        <v>0</v>
      </c>
      <c r="Q248" s="239">
        <v>0</v>
      </c>
      <c r="R248" s="239">
        <f>Q248*H248</f>
        <v>0</v>
      </c>
      <c r="S248" s="239">
        <v>0</v>
      </c>
      <c r="T248" s="240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41" t="s">
        <v>211</v>
      </c>
      <c r="AT248" s="241" t="s">
        <v>123</v>
      </c>
      <c r="AU248" s="241" t="s">
        <v>85</v>
      </c>
      <c r="AY248" s="14" t="s">
        <v>121</v>
      </c>
      <c r="BE248" s="242">
        <f>IF(N248="základní",J248,0)</f>
        <v>0</v>
      </c>
      <c r="BF248" s="242">
        <f>IF(N248="snížená",J248,0)</f>
        <v>0</v>
      </c>
      <c r="BG248" s="242">
        <f>IF(N248="zákl. přenesená",J248,0)</f>
        <v>0</v>
      </c>
      <c r="BH248" s="242">
        <f>IF(N248="sníž. přenesená",J248,0)</f>
        <v>0</v>
      </c>
      <c r="BI248" s="242">
        <f>IF(N248="nulová",J248,0)</f>
        <v>0</v>
      </c>
      <c r="BJ248" s="14" t="s">
        <v>83</v>
      </c>
      <c r="BK248" s="242">
        <f>ROUND(I248*H248,2)</f>
        <v>0</v>
      </c>
      <c r="BL248" s="14" t="s">
        <v>211</v>
      </c>
      <c r="BM248" s="241" t="s">
        <v>412</v>
      </c>
    </row>
    <row r="249" s="2" customFormat="1">
      <c r="A249" s="35"/>
      <c r="B249" s="36"/>
      <c r="C249" s="37"/>
      <c r="D249" s="243" t="s">
        <v>129</v>
      </c>
      <c r="E249" s="37"/>
      <c r="F249" s="244" t="s">
        <v>413</v>
      </c>
      <c r="G249" s="37"/>
      <c r="H249" s="37"/>
      <c r="I249" s="137"/>
      <c r="J249" s="37"/>
      <c r="K249" s="37"/>
      <c r="L249" s="41"/>
      <c r="M249" s="245"/>
      <c r="N249" s="246"/>
      <c r="O249" s="88"/>
      <c r="P249" s="88"/>
      <c r="Q249" s="88"/>
      <c r="R249" s="88"/>
      <c r="S249" s="88"/>
      <c r="T249" s="89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4" t="s">
        <v>129</v>
      </c>
      <c r="AU249" s="14" t="s">
        <v>85</v>
      </c>
    </row>
    <row r="250" s="2" customFormat="1" ht="16.5" customHeight="1">
      <c r="A250" s="35"/>
      <c r="B250" s="36"/>
      <c r="C250" s="248" t="s">
        <v>414</v>
      </c>
      <c r="D250" s="248" t="s">
        <v>147</v>
      </c>
      <c r="E250" s="249" t="s">
        <v>415</v>
      </c>
      <c r="F250" s="250" t="s">
        <v>416</v>
      </c>
      <c r="G250" s="251" t="s">
        <v>171</v>
      </c>
      <c r="H250" s="252">
        <v>67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42</v>
      </c>
      <c r="O250" s="88"/>
      <c r="P250" s="239">
        <f>O250*H250</f>
        <v>0</v>
      </c>
      <c r="Q250" s="239">
        <v>0</v>
      </c>
      <c r="R250" s="239">
        <f>Q250*H250</f>
        <v>0</v>
      </c>
      <c r="S250" s="239">
        <v>0</v>
      </c>
      <c r="T250" s="240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41" t="s">
        <v>174</v>
      </c>
      <c r="AT250" s="241" t="s">
        <v>147</v>
      </c>
      <c r="AU250" s="241" t="s">
        <v>85</v>
      </c>
      <c r="AY250" s="14" t="s">
        <v>121</v>
      </c>
      <c r="BE250" s="242">
        <f>IF(N250="základní",J250,0)</f>
        <v>0</v>
      </c>
      <c r="BF250" s="242">
        <f>IF(N250="snížená",J250,0)</f>
        <v>0</v>
      </c>
      <c r="BG250" s="242">
        <f>IF(N250="zákl. přenesená",J250,0)</f>
        <v>0</v>
      </c>
      <c r="BH250" s="242">
        <f>IF(N250="sníž. přenesená",J250,0)</f>
        <v>0</v>
      </c>
      <c r="BI250" s="242">
        <f>IF(N250="nulová",J250,0)</f>
        <v>0</v>
      </c>
      <c r="BJ250" s="14" t="s">
        <v>83</v>
      </c>
      <c r="BK250" s="242">
        <f>ROUND(I250*H250,2)</f>
        <v>0</v>
      </c>
      <c r="BL250" s="14" t="s">
        <v>127</v>
      </c>
      <c r="BM250" s="241" t="s">
        <v>417</v>
      </c>
    </row>
    <row r="251" s="2" customFormat="1">
      <c r="A251" s="35"/>
      <c r="B251" s="36"/>
      <c r="C251" s="37"/>
      <c r="D251" s="243" t="s">
        <v>129</v>
      </c>
      <c r="E251" s="37"/>
      <c r="F251" s="244" t="s">
        <v>416</v>
      </c>
      <c r="G251" s="37"/>
      <c r="H251" s="37"/>
      <c r="I251" s="137"/>
      <c r="J251" s="37"/>
      <c r="K251" s="37"/>
      <c r="L251" s="41"/>
      <c r="M251" s="245"/>
      <c r="N251" s="246"/>
      <c r="O251" s="88"/>
      <c r="P251" s="88"/>
      <c r="Q251" s="88"/>
      <c r="R251" s="88"/>
      <c r="S251" s="88"/>
      <c r="T251" s="89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T251" s="14" t="s">
        <v>129</v>
      </c>
      <c r="AU251" s="14" t="s">
        <v>85</v>
      </c>
    </row>
    <row r="252" s="2" customFormat="1" ht="21.75" customHeight="1">
      <c r="A252" s="35"/>
      <c r="B252" s="36"/>
      <c r="C252" s="229" t="s">
        <v>418</v>
      </c>
      <c r="D252" s="229" t="s">
        <v>123</v>
      </c>
      <c r="E252" s="230" t="s">
        <v>419</v>
      </c>
      <c r="F252" s="231" t="s">
        <v>420</v>
      </c>
      <c r="G252" s="232" t="s">
        <v>232</v>
      </c>
      <c r="H252" s="233">
        <v>16</v>
      </c>
      <c r="I252" s="234"/>
      <c r="J252" s="235">
        <f>ROUND(I252*H252,2)</f>
        <v>0</v>
      </c>
      <c r="K252" s="236"/>
      <c r="L252" s="41"/>
      <c r="M252" s="237" t="s">
        <v>1</v>
      </c>
      <c r="N252" s="238" t="s">
        <v>42</v>
      </c>
      <c r="O252" s="88"/>
      <c r="P252" s="239">
        <f>O252*H252</f>
        <v>0</v>
      </c>
      <c r="Q252" s="239">
        <v>0</v>
      </c>
      <c r="R252" s="239">
        <f>Q252*H252</f>
        <v>0</v>
      </c>
      <c r="S252" s="239">
        <v>0</v>
      </c>
      <c r="T252" s="240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41" t="s">
        <v>154</v>
      </c>
      <c r="AT252" s="241" t="s">
        <v>123</v>
      </c>
      <c r="AU252" s="241" t="s">
        <v>85</v>
      </c>
      <c r="AY252" s="14" t="s">
        <v>121</v>
      </c>
      <c r="BE252" s="242">
        <f>IF(N252="základní",J252,0)</f>
        <v>0</v>
      </c>
      <c r="BF252" s="242">
        <f>IF(N252="snížená",J252,0)</f>
        <v>0</v>
      </c>
      <c r="BG252" s="242">
        <f>IF(N252="zákl. přenesená",J252,0)</f>
        <v>0</v>
      </c>
      <c r="BH252" s="242">
        <f>IF(N252="sníž. přenesená",J252,0)</f>
        <v>0</v>
      </c>
      <c r="BI252" s="242">
        <f>IF(N252="nulová",J252,0)</f>
        <v>0</v>
      </c>
      <c r="BJ252" s="14" t="s">
        <v>83</v>
      </c>
      <c r="BK252" s="242">
        <f>ROUND(I252*H252,2)</f>
        <v>0</v>
      </c>
      <c r="BL252" s="14" t="s">
        <v>154</v>
      </c>
      <c r="BM252" s="241" t="s">
        <v>421</v>
      </c>
    </row>
    <row r="253" s="2" customFormat="1">
      <c r="A253" s="35"/>
      <c r="B253" s="36"/>
      <c r="C253" s="37"/>
      <c r="D253" s="243" t="s">
        <v>129</v>
      </c>
      <c r="E253" s="37"/>
      <c r="F253" s="244" t="s">
        <v>422</v>
      </c>
      <c r="G253" s="37"/>
      <c r="H253" s="37"/>
      <c r="I253" s="137"/>
      <c r="J253" s="37"/>
      <c r="K253" s="37"/>
      <c r="L253" s="41"/>
      <c r="M253" s="245"/>
      <c r="N253" s="246"/>
      <c r="O253" s="88"/>
      <c r="P253" s="88"/>
      <c r="Q253" s="88"/>
      <c r="R253" s="88"/>
      <c r="S253" s="88"/>
      <c r="T253" s="89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4" t="s">
        <v>129</v>
      </c>
      <c r="AU253" s="14" t="s">
        <v>85</v>
      </c>
    </row>
    <row r="254" s="2" customFormat="1" ht="21.75" customHeight="1">
      <c r="A254" s="35"/>
      <c r="B254" s="36"/>
      <c r="C254" s="229" t="s">
        <v>423</v>
      </c>
      <c r="D254" s="229" t="s">
        <v>123</v>
      </c>
      <c r="E254" s="230" t="s">
        <v>424</v>
      </c>
      <c r="F254" s="231" t="s">
        <v>425</v>
      </c>
      <c r="G254" s="232" t="s">
        <v>171</v>
      </c>
      <c r="H254" s="233">
        <v>15</v>
      </c>
      <c r="I254" s="234"/>
      <c r="J254" s="235">
        <f>ROUND(I254*H254,2)</f>
        <v>0</v>
      </c>
      <c r="K254" s="236"/>
      <c r="L254" s="41"/>
      <c r="M254" s="237" t="s">
        <v>1</v>
      </c>
      <c r="N254" s="238" t="s">
        <v>42</v>
      </c>
      <c r="O254" s="88"/>
      <c r="P254" s="239">
        <f>O254*H254</f>
        <v>0</v>
      </c>
      <c r="Q254" s="239">
        <v>0</v>
      </c>
      <c r="R254" s="239">
        <f>Q254*H254</f>
        <v>0</v>
      </c>
      <c r="S254" s="239">
        <v>0</v>
      </c>
      <c r="T254" s="240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41" t="s">
        <v>211</v>
      </c>
      <c r="AT254" s="241" t="s">
        <v>123</v>
      </c>
      <c r="AU254" s="241" t="s">
        <v>85</v>
      </c>
      <c r="AY254" s="14" t="s">
        <v>121</v>
      </c>
      <c r="BE254" s="242">
        <f>IF(N254="základní",J254,0)</f>
        <v>0</v>
      </c>
      <c r="BF254" s="242">
        <f>IF(N254="snížená",J254,0)</f>
        <v>0</v>
      </c>
      <c r="BG254" s="242">
        <f>IF(N254="zákl. přenesená",J254,0)</f>
        <v>0</v>
      </c>
      <c r="BH254" s="242">
        <f>IF(N254="sníž. přenesená",J254,0)</f>
        <v>0</v>
      </c>
      <c r="BI254" s="242">
        <f>IF(N254="nulová",J254,0)</f>
        <v>0</v>
      </c>
      <c r="BJ254" s="14" t="s">
        <v>83</v>
      </c>
      <c r="BK254" s="242">
        <f>ROUND(I254*H254,2)</f>
        <v>0</v>
      </c>
      <c r="BL254" s="14" t="s">
        <v>211</v>
      </c>
      <c r="BM254" s="241" t="s">
        <v>426</v>
      </c>
    </row>
    <row r="255" s="2" customFormat="1" ht="16.5" customHeight="1">
      <c r="A255" s="35"/>
      <c r="B255" s="36"/>
      <c r="C255" s="248" t="s">
        <v>427</v>
      </c>
      <c r="D255" s="248" t="s">
        <v>147</v>
      </c>
      <c r="E255" s="249" t="s">
        <v>428</v>
      </c>
      <c r="F255" s="250" t="s">
        <v>429</v>
      </c>
      <c r="G255" s="251" t="s">
        <v>171</v>
      </c>
      <c r="H255" s="252">
        <v>15</v>
      </c>
      <c r="I255" s="253"/>
      <c r="J255" s="254">
        <f>ROUND(I255*H255,2)</f>
        <v>0</v>
      </c>
      <c r="K255" s="255"/>
      <c r="L255" s="256"/>
      <c r="M255" s="257" t="s">
        <v>1</v>
      </c>
      <c r="N255" s="258" t="s">
        <v>42</v>
      </c>
      <c r="O255" s="88"/>
      <c r="P255" s="239">
        <f>O255*H255</f>
        <v>0</v>
      </c>
      <c r="Q255" s="239">
        <v>0</v>
      </c>
      <c r="R255" s="239">
        <f>Q255*H255</f>
        <v>0</v>
      </c>
      <c r="S255" s="239">
        <v>0</v>
      </c>
      <c r="T255" s="240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41" t="s">
        <v>174</v>
      </c>
      <c r="AT255" s="241" t="s">
        <v>147</v>
      </c>
      <c r="AU255" s="241" t="s">
        <v>85</v>
      </c>
      <c r="AY255" s="14" t="s">
        <v>121</v>
      </c>
      <c r="BE255" s="242">
        <f>IF(N255="základní",J255,0)</f>
        <v>0</v>
      </c>
      <c r="BF255" s="242">
        <f>IF(N255="snížená",J255,0)</f>
        <v>0</v>
      </c>
      <c r="BG255" s="242">
        <f>IF(N255="zákl. přenesená",J255,0)</f>
        <v>0</v>
      </c>
      <c r="BH255" s="242">
        <f>IF(N255="sníž. přenesená",J255,0)</f>
        <v>0</v>
      </c>
      <c r="BI255" s="242">
        <f>IF(N255="nulová",J255,0)</f>
        <v>0</v>
      </c>
      <c r="BJ255" s="14" t="s">
        <v>83</v>
      </c>
      <c r="BK255" s="242">
        <f>ROUND(I255*H255,2)</f>
        <v>0</v>
      </c>
      <c r="BL255" s="14" t="s">
        <v>127</v>
      </c>
      <c r="BM255" s="241" t="s">
        <v>430</v>
      </c>
    </row>
    <row r="256" s="2" customFormat="1">
      <c r="A256" s="35"/>
      <c r="B256" s="36"/>
      <c r="C256" s="37"/>
      <c r="D256" s="243" t="s">
        <v>129</v>
      </c>
      <c r="E256" s="37"/>
      <c r="F256" s="244" t="s">
        <v>429</v>
      </c>
      <c r="G256" s="37"/>
      <c r="H256" s="37"/>
      <c r="I256" s="137"/>
      <c r="J256" s="37"/>
      <c r="K256" s="37"/>
      <c r="L256" s="41"/>
      <c r="M256" s="245"/>
      <c r="N256" s="246"/>
      <c r="O256" s="88"/>
      <c r="P256" s="88"/>
      <c r="Q256" s="88"/>
      <c r="R256" s="88"/>
      <c r="S256" s="88"/>
      <c r="T256" s="8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4" t="s">
        <v>129</v>
      </c>
      <c r="AU256" s="14" t="s">
        <v>85</v>
      </c>
    </row>
    <row r="257" s="2" customFormat="1" ht="21.75" customHeight="1">
      <c r="A257" s="35"/>
      <c r="B257" s="36"/>
      <c r="C257" s="229" t="s">
        <v>154</v>
      </c>
      <c r="D257" s="229" t="s">
        <v>123</v>
      </c>
      <c r="E257" s="230" t="s">
        <v>431</v>
      </c>
      <c r="F257" s="231" t="s">
        <v>432</v>
      </c>
      <c r="G257" s="232" t="s">
        <v>232</v>
      </c>
      <c r="H257" s="233">
        <v>5</v>
      </c>
      <c r="I257" s="234"/>
      <c r="J257" s="235">
        <f>ROUND(I257*H257,2)</f>
        <v>0</v>
      </c>
      <c r="K257" s="236"/>
      <c r="L257" s="41"/>
      <c r="M257" s="237" t="s">
        <v>1</v>
      </c>
      <c r="N257" s="238" t="s">
        <v>42</v>
      </c>
      <c r="O257" s="88"/>
      <c r="P257" s="239">
        <f>O257*H257</f>
        <v>0</v>
      </c>
      <c r="Q257" s="239">
        <v>0</v>
      </c>
      <c r="R257" s="239">
        <f>Q257*H257</f>
        <v>0</v>
      </c>
      <c r="S257" s="239">
        <v>0</v>
      </c>
      <c r="T257" s="240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41" t="s">
        <v>154</v>
      </c>
      <c r="AT257" s="241" t="s">
        <v>123</v>
      </c>
      <c r="AU257" s="241" t="s">
        <v>85</v>
      </c>
      <c r="AY257" s="14" t="s">
        <v>121</v>
      </c>
      <c r="BE257" s="242">
        <f>IF(N257="základní",J257,0)</f>
        <v>0</v>
      </c>
      <c r="BF257" s="242">
        <f>IF(N257="snížená",J257,0)</f>
        <v>0</v>
      </c>
      <c r="BG257" s="242">
        <f>IF(N257="zákl. přenesená",J257,0)</f>
        <v>0</v>
      </c>
      <c r="BH257" s="242">
        <f>IF(N257="sníž. přenesená",J257,0)</f>
        <v>0</v>
      </c>
      <c r="BI257" s="242">
        <f>IF(N257="nulová",J257,0)</f>
        <v>0</v>
      </c>
      <c r="BJ257" s="14" t="s">
        <v>83</v>
      </c>
      <c r="BK257" s="242">
        <f>ROUND(I257*H257,2)</f>
        <v>0</v>
      </c>
      <c r="BL257" s="14" t="s">
        <v>154</v>
      </c>
      <c r="BM257" s="241" t="s">
        <v>433</v>
      </c>
    </row>
    <row r="258" s="2" customFormat="1">
      <c r="A258" s="35"/>
      <c r="B258" s="36"/>
      <c r="C258" s="37"/>
      <c r="D258" s="243" t="s">
        <v>129</v>
      </c>
      <c r="E258" s="37"/>
      <c r="F258" s="244" t="s">
        <v>434</v>
      </c>
      <c r="G258" s="37"/>
      <c r="H258" s="37"/>
      <c r="I258" s="137"/>
      <c r="J258" s="37"/>
      <c r="K258" s="37"/>
      <c r="L258" s="41"/>
      <c r="M258" s="245"/>
      <c r="N258" s="246"/>
      <c r="O258" s="88"/>
      <c r="P258" s="88"/>
      <c r="Q258" s="88"/>
      <c r="R258" s="88"/>
      <c r="S258" s="88"/>
      <c r="T258" s="89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4" t="s">
        <v>129</v>
      </c>
      <c r="AU258" s="14" t="s">
        <v>85</v>
      </c>
    </row>
    <row r="259" s="12" customFormat="1" ht="22.8" customHeight="1">
      <c r="A259" s="12"/>
      <c r="B259" s="213"/>
      <c r="C259" s="214"/>
      <c r="D259" s="215" t="s">
        <v>76</v>
      </c>
      <c r="E259" s="227" t="s">
        <v>435</v>
      </c>
      <c r="F259" s="227" t="s">
        <v>436</v>
      </c>
      <c r="G259" s="214"/>
      <c r="H259" s="214"/>
      <c r="I259" s="217"/>
      <c r="J259" s="228">
        <f>BK259</f>
        <v>0</v>
      </c>
      <c r="K259" s="214"/>
      <c r="L259" s="219"/>
      <c r="M259" s="220"/>
      <c r="N259" s="221"/>
      <c r="O259" s="221"/>
      <c r="P259" s="222">
        <f>SUM(P260:P261)</f>
        <v>0</v>
      </c>
      <c r="Q259" s="221"/>
      <c r="R259" s="222">
        <f>SUM(R260:R261)</f>
        <v>0</v>
      </c>
      <c r="S259" s="221"/>
      <c r="T259" s="223">
        <f>SUM(T260:T261)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4" t="s">
        <v>85</v>
      </c>
      <c r="AT259" s="225" t="s">
        <v>76</v>
      </c>
      <c r="AU259" s="225" t="s">
        <v>83</v>
      </c>
      <c r="AY259" s="224" t="s">
        <v>121</v>
      </c>
      <c r="BK259" s="226">
        <f>SUM(BK260:BK261)</f>
        <v>0</v>
      </c>
    </row>
    <row r="260" s="2" customFormat="1" ht="21.75" customHeight="1">
      <c r="A260" s="35"/>
      <c r="B260" s="36"/>
      <c r="C260" s="229" t="s">
        <v>437</v>
      </c>
      <c r="D260" s="229" t="s">
        <v>123</v>
      </c>
      <c r="E260" s="230" t="s">
        <v>438</v>
      </c>
      <c r="F260" s="231" t="s">
        <v>439</v>
      </c>
      <c r="G260" s="232" t="s">
        <v>232</v>
      </c>
      <c r="H260" s="233">
        <v>1</v>
      </c>
      <c r="I260" s="234"/>
      <c r="J260" s="235">
        <f>ROUND(I260*H260,2)</f>
        <v>0</v>
      </c>
      <c r="K260" s="236"/>
      <c r="L260" s="41"/>
      <c r="M260" s="237" t="s">
        <v>1</v>
      </c>
      <c r="N260" s="238" t="s">
        <v>42</v>
      </c>
      <c r="O260" s="88"/>
      <c r="P260" s="239">
        <f>O260*H260</f>
        <v>0</v>
      </c>
      <c r="Q260" s="239">
        <v>0</v>
      </c>
      <c r="R260" s="239">
        <f>Q260*H260</f>
        <v>0</v>
      </c>
      <c r="S260" s="239">
        <v>0</v>
      </c>
      <c r="T260" s="240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41" t="s">
        <v>211</v>
      </c>
      <c r="AT260" s="241" t="s">
        <v>123</v>
      </c>
      <c r="AU260" s="241" t="s">
        <v>85</v>
      </c>
      <c r="AY260" s="14" t="s">
        <v>121</v>
      </c>
      <c r="BE260" s="242">
        <f>IF(N260="základní",J260,0)</f>
        <v>0</v>
      </c>
      <c r="BF260" s="242">
        <f>IF(N260="snížená",J260,0)</f>
        <v>0</v>
      </c>
      <c r="BG260" s="242">
        <f>IF(N260="zákl. přenesená",J260,0)</f>
        <v>0</v>
      </c>
      <c r="BH260" s="242">
        <f>IF(N260="sníž. přenesená",J260,0)</f>
        <v>0</v>
      </c>
      <c r="BI260" s="242">
        <f>IF(N260="nulová",J260,0)</f>
        <v>0</v>
      </c>
      <c r="BJ260" s="14" t="s">
        <v>83</v>
      </c>
      <c r="BK260" s="242">
        <f>ROUND(I260*H260,2)</f>
        <v>0</v>
      </c>
      <c r="BL260" s="14" t="s">
        <v>211</v>
      </c>
      <c r="BM260" s="241" t="s">
        <v>440</v>
      </c>
    </row>
    <row r="261" s="2" customFormat="1">
      <c r="A261" s="35"/>
      <c r="B261" s="36"/>
      <c r="C261" s="37"/>
      <c r="D261" s="243" t="s">
        <v>129</v>
      </c>
      <c r="E261" s="37"/>
      <c r="F261" s="244" t="s">
        <v>441</v>
      </c>
      <c r="G261" s="37"/>
      <c r="H261" s="37"/>
      <c r="I261" s="137"/>
      <c r="J261" s="37"/>
      <c r="K261" s="37"/>
      <c r="L261" s="41"/>
      <c r="M261" s="245"/>
      <c r="N261" s="246"/>
      <c r="O261" s="88"/>
      <c r="P261" s="88"/>
      <c r="Q261" s="88"/>
      <c r="R261" s="88"/>
      <c r="S261" s="88"/>
      <c r="T261" s="89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T261" s="14" t="s">
        <v>129</v>
      </c>
      <c r="AU261" s="14" t="s">
        <v>85</v>
      </c>
    </row>
    <row r="262" s="12" customFormat="1" ht="25.92" customHeight="1">
      <c r="A262" s="12"/>
      <c r="B262" s="213"/>
      <c r="C262" s="214"/>
      <c r="D262" s="215" t="s">
        <v>76</v>
      </c>
      <c r="E262" s="216" t="s">
        <v>442</v>
      </c>
      <c r="F262" s="216" t="s">
        <v>443</v>
      </c>
      <c r="G262" s="214"/>
      <c r="H262" s="214"/>
      <c r="I262" s="217"/>
      <c r="J262" s="218">
        <f>BK262</f>
        <v>0</v>
      </c>
      <c r="K262" s="214"/>
      <c r="L262" s="219"/>
      <c r="M262" s="220"/>
      <c r="N262" s="221"/>
      <c r="O262" s="221"/>
      <c r="P262" s="222">
        <f>P263+SUM(P264:P269)+P272</f>
        <v>0</v>
      </c>
      <c r="Q262" s="221"/>
      <c r="R262" s="222">
        <f>R263+SUM(R264:R269)+R272</f>
        <v>0</v>
      </c>
      <c r="S262" s="221"/>
      <c r="T262" s="223">
        <f>T263+SUM(T264:T269)+T272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24" t="s">
        <v>157</v>
      </c>
      <c r="AT262" s="225" t="s">
        <v>76</v>
      </c>
      <c r="AU262" s="225" t="s">
        <v>77</v>
      </c>
      <c r="AY262" s="224" t="s">
        <v>121</v>
      </c>
      <c r="BK262" s="226">
        <f>BK263+SUM(BK264:BK269)+BK272</f>
        <v>0</v>
      </c>
    </row>
    <row r="263" s="2" customFormat="1" ht="16.5" customHeight="1">
      <c r="A263" s="35"/>
      <c r="B263" s="36"/>
      <c r="C263" s="229" t="s">
        <v>444</v>
      </c>
      <c r="D263" s="229" t="s">
        <v>123</v>
      </c>
      <c r="E263" s="230" t="s">
        <v>445</v>
      </c>
      <c r="F263" s="231" t="s">
        <v>446</v>
      </c>
      <c r="G263" s="232" t="s">
        <v>447</v>
      </c>
      <c r="H263" s="233">
        <v>9671.7939999999999</v>
      </c>
      <c r="I263" s="234"/>
      <c r="J263" s="235">
        <f>ROUND(I263*H263,2)</f>
        <v>0</v>
      </c>
      <c r="K263" s="236"/>
      <c r="L263" s="41"/>
      <c r="M263" s="237" t="s">
        <v>1</v>
      </c>
      <c r="N263" s="238" t="s">
        <v>42</v>
      </c>
      <c r="O263" s="88"/>
      <c r="P263" s="239">
        <f>O263*H263</f>
        <v>0</v>
      </c>
      <c r="Q263" s="239">
        <v>0</v>
      </c>
      <c r="R263" s="239">
        <f>Q263*H263</f>
        <v>0</v>
      </c>
      <c r="S263" s="239">
        <v>0</v>
      </c>
      <c r="T263" s="240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41" t="s">
        <v>83</v>
      </c>
      <c r="AT263" s="241" t="s">
        <v>123</v>
      </c>
      <c r="AU263" s="241" t="s">
        <v>83</v>
      </c>
      <c r="AY263" s="14" t="s">
        <v>121</v>
      </c>
      <c r="BE263" s="242">
        <f>IF(N263="základní",J263,0)</f>
        <v>0</v>
      </c>
      <c r="BF263" s="242">
        <f>IF(N263="snížená",J263,0)</f>
        <v>0</v>
      </c>
      <c r="BG263" s="242">
        <f>IF(N263="zákl. přenesená",J263,0)</f>
        <v>0</v>
      </c>
      <c r="BH263" s="242">
        <f>IF(N263="sníž. přenesená",J263,0)</f>
        <v>0</v>
      </c>
      <c r="BI263" s="242">
        <f>IF(N263="nulová",J263,0)</f>
        <v>0</v>
      </c>
      <c r="BJ263" s="14" t="s">
        <v>83</v>
      </c>
      <c r="BK263" s="242">
        <f>ROUND(I263*H263,2)</f>
        <v>0</v>
      </c>
      <c r="BL263" s="14" t="s">
        <v>83</v>
      </c>
      <c r="BM263" s="241" t="s">
        <v>448</v>
      </c>
    </row>
    <row r="264" s="2" customFormat="1">
      <c r="A264" s="35"/>
      <c r="B264" s="36"/>
      <c r="C264" s="37"/>
      <c r="D264" s="243" t="s">
        <v>129</v>
      </c>
      <c r="E264" s="37"/>
      <c r="F264" s="244" t="s">
        <v>449</v>
      </c>
      <c r="G264" s="37"/>
      <c r="H264" s="37"/>
      <c r="I264" s="137"/>
      <c r="J264" s="37"/>
      <c r="K264" s="37"/>
      <c r="L264" s="41"/>
      <c r="M264" s="245"/>
      <c r="N264" s="246"/>
      <c r="O264" s="88"/>
      <c r="P264" s="88"/>
      <c r="Q264" s="88"/>
      <c r="R264" s="88"/>
      <c r="S264" s="88"/>
      <c r="T264" s="89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4" t="s">
        <v>129</v>
      </c>
      <c r="AU264" s="14" t="s">
        <v>83</v>
      </c>
    </row>
    <row r="265" s="2" customFormat="1" ht="16.5" customHeight="1">
      <c r="A265" s="35"/>
      <c r="B265" s="36"/>
      <c r="C265" s="229" t="s">
        <v>450</v>
      </c>
      <c r="D265" s="229" t="s">
        <v>123</v>
      </c>
      <c r="E265" s="230" t="s">
        <v>451</v>
      </c>
      <c r="F265" s="231" t="s">
        <v>452</v>
      </c>
      <c r="G265" s="232" t="s">
        <v>447</v>
      </c>
      <c r="H265" s="233">
        <v>9671.7939999999999</v>
      </c>
      <c r="I265" s="234"/>
      <c r="J265" s="235">
        <f>ROUND(I265*H265,2)</f>
        <v>0</v>
      </c>
      <c r="K265" s="236"/>
      <c r="L265" s="41"/>
      <c r="M265" s="237" t="s">
        <v>1</v>
      </c>
      <c r="N265" s="238" t="s">
        <v>42</v>
      </c>
      <c r="O265" s="88"/>
      <c r="P265" s="239">
        <f>O265*H265</f>
        <v>0</v>
      </c>
      <c r="Q265" s="239">
        <v>0</v>
      </c>
      <c r="R265" s="239">
        <f>Q265*H265</f>
        <v>0</v>
      </c>
      <c r="S265" s="239">
        <v>0</v>
      </c>
      <c r="T265" s="240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41" t="s">
        <v>83</v>
      </c>
      <c r="AT265" s="241" t="s">
        <v>123</v>
      </c>
      <c r="AU265" s="241" t="s">
        <v>83</v>
      </c>
      <c r="AY265" s="14" t="s">
        <v>121</v>
      </c>
      <c r="BE265" s="242">
        <f>IF(N265="základní",J265,0)</f>
        <v>0</v>
      </c>
      <c r="BF265" s="242">
        <f>IF(N265="snížená",J265,0)</f>
        <v>0</v>
      </c>
      <c r="BG265" s="242">
        <f>IF(N265="zákl. přenesená",J265,0)</f>
        <v>0</v>
      </c>
      <c r="BH265" s="242">
        <f>IF(N265="sníž. přenesená",J265,0)</f>
        <v>0</v>
      </c>
      <c r="BI265" s="242">
        <f>IF(N265="nulová",J265,0)</f>
        <v>0</v>
      </c>
      <c r="BJ265" s="14" t="s">
        <v>83</v>
      </c>
      <c r="BK265" s="242">
        <f>ROUND(I265*H265,2)</f>
        <v>0</v>
      </c>
      <c r="BL265" s="14" t="s">
        <v>83</v>
      </c>
      <c r="BM265" s="241" t="s">
        <v>453</v>
      </c>
    </row>
    <row r="266" s="2" customFormat="1">
      <c r="A266" s="35"/>
      <c r="B266" s="36"/>
      <c r="C266" s="37"/>
      <c r="D266" s="243" t="s">
        <v>129</v>
      </c>
      <c r="E266" s="37"/>
      <c r="F266" s="244" t="s">
        <v>452</v>
      </c>
      <c r="G266" s="37"/>
      <c r="H266" s="37"/>
      <c r="I266" s="137"/>
      <c r="J266" s="37"/>
      <c r="K266" s="37"/>
      <c r="L266" s="41"/>
      <c r="M266" s="245"/>
      <c r="N266" s="246"/>
      <c r="O266" s="88"/>
      <c r="P266" s="88"/>
      <c r="Q266" s="88"/>
      <c r="R266" s="88"/>
      <c r="S266" s="88"/>
      <c r="T266" s="89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4" t="s">
        <v>129</v>
      </c>
      <c r="AU266" s="14" t="s">
        <v>83</v>
      </c>
    </row>
    <row r="267" s="2" customFormat="1" ht="16.5" customHeight="1">
      <c r="A267" s="35"/>
      <c r="B267" s="36"/>
      <c r="C267" s="229" t="s">
        <v>454</v>
      </c>
      <c r="D267" s="229" t="s">
        <v>123</v>
      </c>
      <c r="E267" s="230" t="s">
        <v>455</v>
      </c>
      <c r="F267" s="231" t="s">
        <v>456</v>
      </c>
      <c r="G267" s="232" t="s">
        <v>447</v>
      </c>
      <c r="H267" s="233">
        <v>9671.7939999999999</v>
      </c>
      <c r="I267" s="234"/>
      <c r="J267" s="235">
        <f>ROUND(I267*H267,2)</f>
        <v>0</v>
      </c>
      <c r="K267" s="236"/>
      <c r="L267" s="41"/>
      <c r="M267" s="237" t="s">
        <v>1</v>
      </c>
      <c r="N267" s="238" t="s">
        <v>42</v>
      </c>
      <c r="O267" s="88"/>
      <c r="P267" s="239">
        <f>O267*H267</f>
        <v>0</v>
      </c>
      <c r="Q267" s="239">
        <v>0</v>
      </c>
      <c r="R267" s="239">
        <f>Q267*H267</f>
        <v>0</v>
      </c>
      <c r="S267" s="239">
        <v>0</v>
      </c>
      <c r="T267" s="240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41" t="s">
        <v>83</v>
      </c>
      <c r="AT267" s="241" t="s">
        <v>123</v>
      </c>
      <c r="AU267" s="241" t="s">
        <v>83</v>
      </c>
      <c r="AY267" s="14" t="s">
        <v>121</v>
      </c>
      <c r="BE267" s="242">
        <f>IF(N267="základní",J267,0)</f>
        <v>0</v>
      </c>
      <c r="BF267" s="242">
        <f>IF(N267="snížená",J267,0)</f>
        <v>0</v>
      </c>
      <c r="BG267" s="242">
        <f>IF(N267="zákl. přenesená",J267,0)</f>
        <v>0</v>
      </c>
      <c r="BH267" s="242">
        <f>IF(N267="sníž. přenesená",J267,0)</f>
        <v>0</v>
      </c>
      <c r="BI267" s="242">
        <f>IF(N267="nulová",J267,0)</f>
        <v>0</v>
      </c>
      <c r="BJ267" s="14" t="s">
        <v>83</v>
      </c>
      <c r="BK267" s="242">
        <f>ROUND(I267*H267,2)</f>
        <v>0</v>
      </c>
      <c r="BL267" s="14" t="s">
        <v>83</v>
      </c>
      <c r="BM267" s="241" t="s">
        <v>457</v>
      </c>
    </row>
    <row r="268" s="2" customFormat="1">
      <c r="A268" s="35"/>
      <c r="B268" s="36"/>
      <c r="C268" s="37"/>
      <c r="D268" s="243" t="s">
        <v>129</v>
      </c>
      <c r="E268" s="37"/>
      <c r="F268" s="244" t="s">
        <v>458</v>
      </c>
      <c r="G268" s="37"/>
      <c r="H268" s="37"/>
      <c r="I268" s="137"/>
      <c r="J268" s="37"/>
      <c r="K268" s="37"/>
      <c r="L268" s="41"/>
      <c r="M268" s="245"/>
      <c r="N268" s="246"/>
      <c r="O268" s="88"/>
      <c r="P268" s="88"/>
      <c r="Q268" s="88"/>
      <c r="R268" s="88"/>
      <c r="S268" s="88"/>
      <c r="T268" s="89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4" t="s">
        <v>129</v>
      </c>
      <c r="AU268" s="14" t="s">
        <v>83</v>
      </c>
    </row>
    <row r="269" s="12" customFormat="1" ht="22.8" customHeight="1">
      <c r="A269" s="12"/>
      <c r="B269" s="213"/>
      <c r="C269" s="214"/>
      <c r="D269" s="215" t="s">
        <v>76</v>
      </c>
      <c r="E269" s="227" t="s">
        <v>459</v>
      </c>
      <c r="F269" s="227" t="s">
        <v>460</v>
      </c>
      <c r="G269" s="214"/>
      <c r="H269" s="214"/>
      <c r="I269" s="217"/>
      <c r="J269" s="228">
        <f>BK269</f>
        <v>0</v>
      </c>
      <c r="K269" s="214"/>
      <c r="L269" s="219"/>
      <c r="M269" s="220"/>
      <c r="N269" s="221"/>
      <c r="O269" s="221"/>
      <c r="P269" s="222">
        <f>SUM(P270:P271)</f>
        <v>0</v>
      </c>
      <c r="Q269" s="221"/>
      <c r="R269" s="222">
        <f>SUM(R270:R271)</f>
        <v>0</v>
      </c>
      <c r="S269" s="221"/>
      <c r="T269" s="223">
        <f>SUM(T270:T271)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4" t="s">
        <v>157</v>
      </c>
      <c r="AT269" s="225" t="s">
        <v>76</v>
      </c>
      <c r="AU269" s="225" t="s">
        <v>83</v>
      </c>
      <c r="AY269" s="224" t="s">
        <v>121</v>
      </c>
      <c r="BK269" s="226">
        <f>SUM(BK270:BK271)</f>
        <v>0</v>
      </c>
    </row>
    <row r="270" s="2" customFormat="1" ht="16.5" customHeight="1">
      <c r="A270" s="35"/>
      <c r="B270" s="36"/>
      <c r="C270" s="229" t="s">
        <v>461</v>
      </c>
      <c r="D270" s="229" t="s">
        <v>123</v>
      </c>
      <c r="E270" s="230" t="s">
        <v>462</v>
      </c>
      <c r="F270" s="231" t="s">
        <v>463</v>
      </c>
      <c r="G270" s="232" t="s">
        <v>171</v>
      </c>
      <c r="H270" s="233">
        <v>158</v>
      </c>
      <c r="I270" s="234"/>
      <c r="J270" s="235">
        <f>ROUND(I270*H270,2)</f>
        <v>0</v>
      </c>
      <c r="K270" s="236"/>
      <c r="L270" s="41"/>
      <c r="M270" s="237" t="s">
        <v>1</v>
      </c>
      <c r="N270" s="238" t="s">
        <v>42</v>
      </c>
      <c r="O270" s="88"/>
      <c r="P270" s="239">
        <f>O270*H270</f>
        <v>0</v>
      </c>
      <c r="Q270" s="239">
        <v>0</v>
      </c>
      <c r="R270" s="239">
        <f>Q270*H270</f>
        <v>0</v>
      </c>
      <c r="S270" s="239">
        <v>0</v>
      </c>
      <c r="T270" s="240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41" t="s">
        <v>464</v>
      </c>
      <c r="AT270" s="241" t="s">
        <v>123</v>
      </c>
      <c r="AU270" s="241" t="s">
        <v>85</v>
      </c>
      <c r="AY270" s="14" t="s">
        <v>121</v>
      </c>
      <c r="BE270" s="242">
        <f>IF(N270="základní",J270,0)</f>
        <v>0</v>
      </c>
      <c r="BF270" s="242">
        <f>IF(N270="snížená",J270,0)</f>
        <v>0</v>
      </c>
      <c r="BG270" s="242">
        <f>IF(N270="zákl. přenesená",J270,0)</f>
        <v>0</v>
      </c>
      <c r="BH270" s="242">
        <f>IF(N270="sníž. přenesená",J270,0)</f>
        <v>0</v>
      </c>
      <c r="BI270" s="242">
        <f>IF(N270="nulová",J270,0)</f>
        <v>0</v>
      </c>
      <c r="BJ270" s="14" t="s">
        <v>83</v>
      </c>
      <c r="BK270" s="242">
        <f>ROUND(I270*H270,2)</f>
        <v>0</v>
      </c>
      <c r="BL270" s="14" t="s">
        <v>464</v>
      </c>
      <c r="BM270" s="241" t="s">
        <v>465</v>
      </c>
    </row>
    <row r="271" s="2" customFormat="1">
      <c r="A271" s="35"/>
      <c r="B271" s="36"/>
      <c r="C271" s="37"/>
      <c r="D271" s="243" t="s">
        <v>129</v>
      </c>
      <c r="E271" s="37"/>
      <c r="F271" s="244" t="s">
        <v>463</v>
      </c>
      <c r="G271" s="37"/>
      <c r="H271" s="37"/>
      <c r="I271" s="137"/>
      <c r="J271" s="37"/>
      <c r="K271" s="37"/>
      <c r="L271" s="41"/>
      <c r="M271" s="245"/>
      <c r="N271" s="246"/>
      <c r="O271" s="88"/>
      <c r="P271" s="88"/>
      <c r="Q271" s="88"/>
      <c r="R271" s="88"/>
      <c r="S271" s="88"/>
      <c r="T271" s="89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4" t="s">
        <v>129</v>
      </c>
      <c r="AU271" s="14" t="s">
        <v>85</v>
      </c>
    </row>
    <row r="272" s="12" customFormat="1" ht="22.8" customHeight="1">
      <c r="A272" s="12"/>
      <c r="B272" s="213"/>
      <c r="C272" s="214"/>
      <c r="D272" s="215" t="s">
        <v>76</v>
      </c>
      <c r="E272" s="227" t="s">
        <v>466</v>
      </c>
      <c r="F272" s="227" t="s">
        <v>467</v>
      </c>
      <c r="G272" s="214"/>
      <c r="H272" s="214"/>
      <c r="I272" s="217"/>
      <c r="J272" s="228">
        <f>BK272</f>
        <v>0</v>
      </c>
      <c r="K272" s="214"/>
      <c r="L272" s="219"/>
      <c r="M272" s="220"/>
      <c r="N272" s="221"/>
      <c r="O272" s="221"/>
      <c r="P272" s="222">
        <f>SUM(P273:P274)</f>
        <v>0</v>
      </c>
      <c r="Q272" s="221"/>
      <c r="R272" s="222">
        <f>SUM(R273:R274)</f>
        <v>0</v>
      </c>
      <c r="S272" s="221"/>
      <c r="T272" s="223">
        <f>SUM(T273:T274)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24" t="s">
        <v>157</v>
      </c>
      <c r="AT272" s="225" t="s">
        <v>76</v>
      </c>
      <c r="AU272" s="225" t="s">
        <v>83</v>
      </c>
      <c r="AY272" s="224" t="s">
        <v>121</v>
      </c>
      <c r="BK272" s="226">
        <f>SUM(BK273:BK274)</f>
        <v>0</v>
      </c>
    </row>
    <row r="273" s="2" customFormat="1" ht="16.5" customHeight="1">
      <c r="A273" s="35"/>
      <c r="B273" s="36"/>
      <c r="C273" s="229" t="s">
        <v>468</v>
      </c>
      <c r="D273" s="229" t="s">
        <v>123</v>
      </c>
      <c r="E273" s="230" t="s">
        <v>469</v>
      </c>
      <c r="F273" s="231" t="s">
        <v>470</v>
      </c>
      <c r="G273" s="232" t="s">
        <v>447</v>
      </c>
      <c r="H273" s="233">
        <v>9671.7939999999999</v>
      </c>
      <c r="I273" s="234"/>
      <c r="J273" s="235">
        <f>ROUND(I273*H273,2)</f>
        <v>0</v>
      </c>
      <c r="K273" s="236"/>
      <c r="L273" s="41"/>
      <c r="M273" s="237" t="s">
        <v>1</v>
      </c>
      <c r="N273" s="238" t="s">
        <v>42</v>
      </c>
      <c r="O273" s="88"/>
      <c r="P273" s="239">
        <f>O273*H273</f>
        <v>0</v>
      </c>
      <c r="Q273" s="239">
        <v>0</v>
      </c>
      <c r="R273" s="239">
        <f>Q273*H273</f>
        <v>0</v>
      </c>
      <c r="S273" s="239">
        <v>0</v>
      </c>
      <c r="T273" s="240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41" t="s">
        <v>464</v>
      </c>
      <c r="AT273" s="241" t="s">
        <v>123</v>
      </c>
      <c r="AU273" s="241" t="s">
        <v>85</v>
      </c>
      <c r="AY273" s="14" t="s">
        <v>121</v>
      </c>
      <c r="BE273" s="242">
        <f>IF(N273="základní",J273,0)</f>
        <v>0</v>
      </c>
      <c r="BF273" s="242">
        <f>IF(N273="snížená",J273,0)</f>
        <v>0</v>
      </c>
      <c r="BG273" s="242">
        <f>IF(N273="zákl. přenesená",J273,0)</f>
        <v>0</v>
      </c>
      <c r="BH273" s="242">
        <f>IF(N273="sníž. přenesená",J273,0)</f>
        <v>0</v>
      </c>
      <c r="BI273" s="242">
        <f>IF(N273="nulová",J273,0)</f>
        <v>0</v>
      </c>
      <c r="BJ273" s="14" t="s">
        <v>83</v>
      </c>
      <c r="BK273" s="242">
        <f>ROUND(I273*H273,2)</f>
        <v>0</v>
      </c>
      <c r="BL273" s="14" t="s">
        <v>464</v>
      </c>
      <c r="BM273" s="241" t="s">
        <v>471</v>
      </c>
    </row>
    <row r="274" s="2" customFormat="1">
      <c r="A274" s="35"/>
      <c r="B274" s="36"/>
      <c r="C274" s="37"/>
      <c r="D274" s="243" t="s">
        <v>129</v>
      </c>
      <c r="E274" s="37"/>
      <c r="F274" s="244" t="s">
        <v>470</v>
      </c>
      <c r="G274" s="37"/>
      <c r="H274" s="37"/>
      <c r="I274" s="137"/>
      <c r="J274" s="37"/>
      <c r="K274" s="37"/>
      <c r="L274" s="41"/>
      <c r="M274" s="259"/>
      <c r="N274" s="260"/>
      <c r="O274" s="261"/>
      <c r="P274" s="261"/>
      <c r="Q274" s="261"/>
      <c r="R274" s="261"/>
      <c r="S274" s="261"/>
      <c r="T274" s="262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4" t="s">
        <v>129</v>
      </c>
      <c r="AU274" s="14" t="s">
        <v>85</v>
      </c>
    </row>
    <row r="275" s="2" customFormat="1" ht="6.96" customHeight="1">
      <c r="A275" s="35"/>
      <c r="B275" s="63"/>
      <c r="C275" s="64"/>
      <c r="D275" s="64"/>
      <c r="E275" s="64"/>
      <c r="F275" s="64"/>
      <c r="G275" s="64"/>
      <c r="H275" s="64"/>
      <c r="I275" s="176"/>
      <c r="J275" s="64"/>
      <c r="K275" s="64"/>
      <c r="L275" s="41"/>
      <c r="M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</row>
  </sheetData>
  <sheetProtection sheet="1" autoFilter="0" formatColumns="0" formatRows="0" objects="1" scenarios="1" spinCount="100000" saltValue="A1m7O5cm1d76NGjFpoYQxC/Pt7HeTPI1swjgRBntRitxa0WcVY4LkAye9BWUoy6Ru8ft8QrtxUki8CKLwwLM3w==" hashValue="jV1rjgmKJ59KYZs3s0VxmijwbG2Gijeb4xQD782M4J9ZGMmuDjl2lTTA3xQhMVYDDIUJdZrdz8a3HatOT1J8vw==" algorithmName="SHA-512" password="CC35"/>
  <autoFilter ref="C127:K274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Padychová Markéta Bc.</dc:creator>
  <cp:lastModifiedBy>Padychová Markéta Bc.</cp:lastModifiedBy>
  <dcterms:created xsi:type="dcterms:W3CDTF">2020-02-28T07:03:30Z</dcterms:created>
  <dcterms:modified xsi:type="dcterms:W3CDTF">2020-02-28T07:03:33Z</dcterms:modified>
</cp:coreProperties>
</file>