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Zakázky - Zadávací řízení\Lysá nad Labem_ sociální úřad\2_Přílohy ZD\"/>
    </mc:Choice>
  </mc:AlternateContent>
  <bookViews>
    <workbookView xWindow="0" yWindow="0" windowWidth="28800" windowHeight="14235"/>
  </bookViews>
  <sheets>
    <sheet name="Pokyny pro vyplnění" sheetId="11" r:id="rId1"/>
    <sheet name="Stavba" sheetId="1" r:id="rId2"/>
    <sheet name="VzorPolozky" sheetId="10" state="hidden" r:id="rId3"/>
    <sheet name="SO 01 1 Pol" sheetId="12" r:id="rId4"/>
    <sheet name="Plynovod" sheetId="13" r:id="rId5"/>
    <sheet name="UT" sheetId="14" r:id="rId6"/>
    <sheet name="Elektro" sheetId="15" r:id="rId7"/>
  </sheets>
  <externalReferences>
    <externalReference r:id="rId8"/>
    <externalReference r:id="rId9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Plynovod!$A$1:$R$156</definedName>
    <definedName name="_xlnm.Print_Area" localSheetId="3">'SO 01 1 Pol'!$A$1:$W$1324</definedName>
    <definedName name="_xlnm.Print_Area" localSheetId="1">Stavba!$A$1:$J$87</definedName>
    <definedName name="_xlnm.Print_Area" localSheetId="5">UT!$A$1:$R$191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Rozpočet1" localSheetId="6">Elektro!$A$2:$E$2</definedName>
    <definedName name="Rozpočet1_42" localSheetId="6">Elektro!$A$158:$E$158</definedName>
    <definedName name="Rozpočet1_78" localSheetId="6">Elektro!$A$144:$E$144</definedName>
    <definedName name="Rozpočet1_79" localSheetId="6">Elektro!$A$32:$E$32</definedName>
    <definedName name="Rozpočet1_80" localSheetId="6">Elektro!$A$58:$E$58</definedName>
    <definedName name="Rozpočet1_81" localSheetId="6">Elektro!$A$71:$E$71</definedName>
    <definedName name="Rozpočet1_82" localSheetId="6">Elektro!$A$95:$E$95</definedName>
    <definedName name="Rozpočet1_94" localSheetId="6">Elektro!$A$127:$E$127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46" i="15" l="1"/>
  <c r="G147" i="15"/>
  <c r="G145" i="15"/>
  <c r="G129" i="15"/>
  <c r="G130" i="15"/>
  <c r="G131" i="15"/>
  <c r="G132" i="15"/>
  <c r="G133" i="15"/>
  <c r="G134" i="15"/>
  <c r="G135" i="15"/>
  <c r="G136" i="15"/>
  <c r="G128" i="15"/>
  <c r="E129" i="15"/>
  <c r="E130" i="15"/>
  <c r="E131" i="15"/>
  <c r="E132" i="15"/>
  <c r="E133" i="15"/>
  <c r="E134" i="15"/>
  <c r="E135" i="15"/>
  <c r="E136" i="15"/>
  <c r="E128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96" i="15"/>
  <c r="E118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96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72" i="15"/>
  <c r="G60" i="15"/>
  <c r="G61" i="15"/>
  <c r="G62" i="15"/>
  <c r="G63" i="15"/>
  <c r="G64" i="15"/>
  <c r="G59" i="15"/>
  <c r="E60" i="15"/>
  <c r="E61" i="15"/>
  <c r="E62" i="15"/>
  <c r="E63" i="15"/>
  <c r="E64" i="15"/>
  <c r="E59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3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3" i="15"/>
  <c r="D174" i="15" l="1"/>
  <c r="F174" i="15" s="1"/>
  <c r="A165" i="15"/>
  <c r="A164" i="15"/>
  <c r="A163" i="15"/>
  <c r="A162" i="15"/>
  <c r="A161" i="15"/>
  <c r="A160" i="15"/>
  <c r="A159" i="15"/>
  <c r="I147" i="15"/>
  <c r="D147" i="15"/>
  <c r="E147" i="15" s="1"/>
  <c r="I146" i="15"/>
  <c r="D146" i="15"/>
  <c r="E146" i="15" s="1"/>
  <c r="I145" i="15"/>
  <c r="G148" i="15" s="1"/>
  <c r="D145" i="15"/>
  <c r="E145" i="15" s="1"/>
  <c r="E137" i="15"/>
  <c r="F118" i="15"/>
  <c r="I117" i="15"/>
  <c r="I116" i="15"/>
  <c r="G91" i="15"/>
  <c r="F162" i="15" s="1"/>
  <c r="E89" i="15"/>
  <c r="E65" i="15"/>
  <c r="F50" i="15"/>
  <c r="G50" i="15" s="1"/>
  <c r="I49" i="15"/>
  <c r="I48" i="15"/>
  <c r="I24" i="15"/>
  <c r="G25" i="15"/>
  <c r="E51" i="15" l="1"/>
  <c r="E52" i="15" s="1"/>
  <c r="E54" i="15" s="1"/>
  <c r="D160" i="15" s="1"/>
  <c r="G137" i="15"/>
  <c r="G139" i="15" s="1"/>
  <c r="G140" i="15" s="1"/>
  <c r="F164" i="15" s="1"/>
  <c r="E119" i="15"/>
  <c r="E120" i="15" s="1"/>
  <c r="E122" i="15" s="1"/>
  <c r="D163" i="15" s="1"/>
  <c r="E25" i="15"/>
  <c r="E66" i="15"/>
  <c r="E67" i="15" s="1"/>
  <c r="D161" i="15" s="1"/>
  <c r="E138" i="15"/>
  <c r="E140" i="15" s="1"/>
  <c r="D164" i="15" s="1"/>
  <c r="G27" i="15"/>
  <c r="G28" i="15" s="1"/>
  <c r="F159" i="15" s="1"/>
  <c r="E90" i="15"/>
  <c r="E91" i="15" s="1"/>
  <c r="D162" i="15" s="1"/>
  <c r="G150" i="15"/>
  <c r="G151" i="15" s="1"/>
  <c r="F165" i="15" s="1"/>
  <c r="G51" i="15"/>
  <c r="G119" i="15"/>
  <c r="G67" i="15"/>
  <c r="F161" i="15" s="1"/>
  <c r="E148" i="15"/>
  <c r="A174" i="15"/>
  <c r="G53" i="15" l="1"/>
  <c r="G54" i="15" s="1"/>
  <c r="F160" i="15" s="1"/>
  <c r="E149" i="15"/>
  <c r="E151" i="15" s="1"/>
  <c r="D165" i="15" s="1"/>
  <c r="G121" i="15"/>
  <c r="G122" i="15" s="1"/>
  <c r="F163" i="15" s="1"/>
  <c r="E26" i="15"/>
  <c r="E28" i="15" s="1"/>
  <c r="D159" i="15" s="1"/>
  <c r="F168" i="15" l="1"/>
  <c r="D168" i="15"/>
  <c r="D175" i="15"/>
  <c r="D171" i="15" l="1"/>
  <c r="F1228" i="12" s="1"/>
  <c r="F175" i="15"/>
  <c r="A175" i="15" s="1"/>
  <c r="D178" i="15" s="1"/>
  <c r="BK190" i="14" l="1"/>
  <c r="BI190" i="14"/>
  <c r="BH190" i="14"/>
  <c r="BG190" i="14"/>
  <c r="BF190" i="14"/>
  <c r="AA190" i="14"/>
  <c r="Y190" i="14"/>
  <c r="Y189" i="14" s="1"/>
  <c r="W190" i="14"/>
  <c r="N190" i="14"/>
  <c r="BE190" i="14" s="1"/>
  <c r="BK189" i="14"/>
  <c r="AA189" i="14"/>
  <c r="W189" i="14"/>
  <c r="N189" i="14"/>
  <c r="BK188" i="14"/>
  <c r="BK187" i="14" s="1"/>
  <c r="N187" i="14" s="1"/>
  <c r="N96" i="14" s="1"/>
  <c r="BI188" i="14"/>
  <c r="BH188" i="14"/>
  <c r="BG188" i="14"/>
  <c r="BF188" i="14"/>
  <c r="AA188" i="14"/>
  <c r="Y188" i="14"/>
  <c r="W188" i="14"/>
  <c r="W187" i="14" s="1"/>
  <c r="N188" i="14"/>
  <c r="BE188" i="14" s="1"/>
  <c r="AA187" i="14"/>
  <c r="Y187" i="14"/>
  <c r="BK186" i="14"/>
  <c r="BI186" i="14"/>
  <c r="BH186" i="14"/>
  <c r="BG186" i="14"/>
  <c r="BF186" i="14"/>
  <c r="AA186" i="14"/>
  <c r="Y186" i="14"/>
  <c r="W186" i="14"/>
  <c r="N186" i="14"/>
  <c r="BE186" i="14" s="1"/>
  <c r="BK185" i="14"/>
  <c r="BI185" i="14"/>
  <c r="BH185" i="14"/>
  <c r="BG185" i="14"/>
  <c r="BF185" i="14"/>
  <c r="AA185" i="14"/>
  <c r="AA183" i="14" s="1"/>
  <c r="Y185" i="14"/>
  <c r="Y183" i="14" s="1"/>
  <c r="W185" i="14"/>
  <c r="N185" i="14"/>
  <c r="BE185" i="14" s="1"/>
  <c r="BK184" i="14"/>
  <c r="BI184" i="14"/>
  <c r="BH184" i="14"/>
  <c r="BG184" i="14"/>
  <c r="BF184" i="14"/>
  <c r="AA184" i="14"/>
  <c r="Y184" i="14"/>
  <c r="W184" i="14"/>
  <c r="N184" i="14"/>
  <c r="BE184" i="14" s="1"/>
  <c r="W183" i="14"/>
  <c r="BK182" i="14"/>
  <c r="BI182" i="14"/>
  <c r="BH182" i="14"/>
  <c r="BG182" i="14"/>
  <c r="BF182" i="14"/>
  <c r="AA182" i="14"/>
  <c r="Y182" i="14"/>
  <c r="W182" i="14"/>
  <c r="N182" i="14"/>
  <c r="BE182" i="14" s="1"/>
  <c r="BK181" i="14"/>
  <c r="BI181" i="14"/>
  <c r="BH181" i="14"/>
  <c r="BG181" i="14"/>
  <c r="BF181" i="14"/>
  <c r="AA181" i="14"/>
  <c r="Y181" i="14"/>
  <c r="W181" i="14"/>
  <c r="N181" i="14"/>
  <c r="BE181" i="14" s="1"/>
  <c r="BK180" i="14"/>
  <c r="BI180" i="14"/>
  <c r="BH180" i="14"/>
  <c r="BG180" i="14"/>
  <c r="BF180" i="14"/>
  <c r="AA180" i="14"/>
  <c r="Y180" i="14"/>
  <c r="W180" i="14"/>
  <c r="N180" i="14"/>
  <c r="BE180" i="14" s="1"/>
  <c r="BK179" i="14"/>
  <c r="BI179" i="14"/>
  <c r="BH179" i="14"/>
  <c r="BG179" i="14"/>
  <c r="BF179" i="14"/>
  <c r="AA179" i="14"/>
  <c r="Y179" i="14"/>
  <c r="W179" i="14"/>
  <c r="N179" i="14"/>
  <c r="BE179" i="14" s="1"/>
  <c r="BK178" i="14"/>
  <c r="BI178" i="14"/>
  <c r="BH178" i="14"/>
  <c r="BG178" i="14"/>
  <c r="BF178" i="14"/>
  <c r="AA178" i="14"/>
  <c r="Y178" i="14"/>
  <c r="W178" i="14"/>
  <c r="N178" i="14"/>
  <c r="BE178" i="14" s="1"/>
  <c r="BK177" i="14"/>
  <c r="BI177" i="14"/>
  <c r="BH177" i="14"/>
  <c r="BG177" i="14"/>
  <c r="BF177" i="14"/>
  <c r="AA177" i="14"/>
  <c r="Y177" i="14"/>
  <c r="W177" i="14"/>
  <c r="N177" i="14"/>
  <c r="BE177" i="14" s="1"/>
  <c r="BK176" i="14"/>
  <c r="BI176" i="14"/>
  <c r="BH176" i="14"/>
  <c r="BG176" i="14"/>
  <c r="BF176" i="14"/>
  <c r="AA176" i="14"/>
  <c r="Y176" i="14"/>
  <c r="W176" i="14"/>
  <c r="N176" i="14"/>
  <c r="BE176" i="14" s="1"/>
  <c r="BK175" i="14"/>
  <c r="BI175" i="14"/>
  <c r="BH175" i="14"/>
  <c r="BG175" i="14"/>
  <c r="BF175" i="14"/>
  <c r="AA175" i="14"/>
  <c r="Y175" i="14"/>
  <c r="W175" i="14"/>
  <c r="N175" i="14"/>
  <c r="BE175" i="14" s="1"/>
  <c r="BK174" i="14"/>
  <c r="BI174" i="14"/>
  <c r="BH174" i="14"/>
  <c r="BG174" i="14"/>
  <c r="BF174" i="14"/>
  <c r="AA174" i="14"/>
  <c r="Y174" i="14"/>
  <c r="W174" i="14"/>
  <c r="N174" i="14"/>
  <c r="BE174" i="14" s="1"/>
  <c r="BK173" i="14"/>
  <c r="BI173" i="14"/>
  <c r="BH173" i="14"/>
  <c r="BG173" i="14"/>
  <c r="BF173" i="14"/>
  <c r="AA173" i="14"/>
  <c r="Y173" i="14"/>
  <c r="W173" i="14"/>
  <c r="N173" i="14"/>
  <c r="BE173" i="14" s="1"/>
  <c r="BK172" i="14"/>
  <c r="BI172" i="14"/>
  <c r="BH172" i="14"/>
  <c r="BG172" i="14"/>
  <c r="BF172" i="14"/>
  <c r="AA172" i="14"/>
  <c r="Y172" i="14"/>
  <c r="W172" i="14"/>
  <c r="N172" i="14"/>
  <c r="BE172" i="14" s="1"/>
  <c r="BK171" i="14"/>
  <c r="BI171" i="14"/>
  <c r="BH171" i="14"/>
  <c r="BG171" i="14"/>
  <c r="BF171" i="14"/>
  <c r="AA171" i="14"/>
  <c r="Y171" i="14"/>
  <c r="W171" i="14"/>
  <c r="N171" i="14"/>
  <c r="BE171" i="14" s="1"/>
  <c r="BK170" i="14"/>
  <c r="BI170" i="14"/>
  <c r="BH170" i="14"/>
  <c r="BG170" i="14"/>
  <c r="BF170" i="14"/>
  <c r="AA170" i="14"/>
  <c r="Y170" i="14"/>
  <c r="W170" i="14"/>
  <c r="N170" i="14"/>
  <c r="BE170" i="14" s="1"/>
  <c r="BK169" i="14"/>
  <c r="BI169" i="14"/>
  <c r="BH169" i="14"/>
  <c r="BG169" i="14"/>
  <c r="BF169" i="14"/>
  <c r="AA169" i="14"/>
  <c r="Y169" i="14"/>
  <c r="W169" i="14"/>
  <c r="N169" i="14"/>
  <c r="BE169" i="14" s="1"/>
  <c r="BK168" i="14"/>
  <c r="BI168" i="14"/>
  <c r="BH168" i="14"/>
  <c r="BG168" i="14"/>
  <c r="BF168" i="14"/>
  <c r="AA168" i="14"/>
  <c r="Y168" i="14"/>
  <c r="W168" i="14"/>
  <c r="N168" i="14"/>
  <c r="BE168" i="14" s="1"/>
  <c r="BK167" i="14"/>
  <c r="BI167" i="14"/>
  <c r="BH167" i="14"/>
  <c r="BG167" i="14"/>
  <c r="BF167" i="14"/>
  <c r="AA167" i="14"/>
  <c r="Y167" i="14"/>
  <c r="W167" i="14"/>
  <c r="N167" i="14"/>
  <c r="BE167" i="14" s="1"/>
  <c r="BK166" i="14"/>
  <c r="BI166" i="14"/>
  <c r="BH166" i="14"/>
  <c r="BG166" i="14"/>
  <c r="BF166" i="14"/>
  <c r="AA166" i="14"/>
  <c r="Y166" i="14"/>
  <c r="W166" i="14"/>
  <c r="N166" i="14"/>
  <c r="BE166" i="14" s="1"/>
  <c r="BK165" i="14"/>
  <c r="BI165" i="14"/>
  <c r="BH165" i="14"/>
  <c r="BG165" i="14"/>
  <c r="BF165" i="14"/>
  <c r="AA165" i="14"/>
  <c r="Y165" i="14"/>
  <c r="W165" i="14"/>
  <c r="N165" i="14"/>
  <c r="BE165" i="14" s="1"/>
  <c r="BK164" i="14"/>
  <c r="BI164" i="14"/>
  <c r="BH164" i="14"/>
  <c r="BG164" i="14"/>
  <c r="BF164" i="14"/>
  <c r="AA164" i="14"/>
  <c r="Y164" i="14"/>
  <c r="W164" i="14"/>
  <c r="N164" i="14"/>
  <c r="BE164" i="14" s="1"/>
  <c r="BK163" i="14"/>
  <c r="BI163" i="14"/>
  <c r="BH163" i="14"/>
  <c r="BG163" i="14"/>
  <c r="BF163" i="14"/>
  <c r="AA163" i="14"/>
  <c r="Y163" i="14"/>
  <c r="W163" i="14"/>
  <c r="N163" i="14"/>
  <c r="BE163" i="14" s="1"/>
  <c r="BK162" i="14"/>
  <c r="BI162" i="14"/>
  <c r="BH162" i="14"/>
  <c r="BG162" i="14"/>
  <c r="BF162" i="14"/>
  <c r="AA162" i="14"/>
  <c r="Y162" i="14"/>
  <c r="W162" i="14"/>
  <c r="N162" i="14"/>
  <c r="BE162" i="14" s="1"/>
  <c r="BK161" i="14"/>
  <c r="BI161" i="14"/>
  <c r="BH161" i="14"/>
  <c r="BG161" i="14"/>
  <c r="BF161" i="14"/>
  <c r="AA161" i="14"/>
  <c r="Y161" i="14"/>
  <c r="W161" i="14"/>
  <c r="N161" i="14"/>
  <c r="BE161" i="14" s="1"/>
  <c r="BK160" i="14"/>
  <c r="BI160" i="14"/>
  <c r="BH160" i="14"/>
  <c r="BG160" i="14"/>
  <c r="BF160" i="14"/>
  <c r="AA160" i="14"/>
  <c r="AA158" i="14" s="1"/>
  <c r="Y160" i="14"/>
  <c r="W160" i="14"/>
  <c r="N160" i="14"/>
  <c r="BE160" i="14" s="1"/>
  <c r="BK159" i="14"/>
  <c r="BI159" i="14"/>
  <c r="BH159" i="14"/>
  <c r="BG159" i="14"/>
  <c r="BF159" i="14"/>
  <c r="AA159" i="14"/>
  <c r="Y159" i="14"/>
  <c r="W159" i="14"/>
  <c r="W158" i="14" s="1"/>
  <c r="N159" i="14"/>
  <c r="BE159" i="14" s="1"/>
  <c r="Y158" i="14"/>
  <c r="BK157" i="14"/>
  <c r="BI157" i="14"/>
  <c r="BH157" i="14"/>
  <c r="BG157" i="14"/>
  <c r="BF157" i="14"/>
  <c r="AA157" i="14"/>
  <c r="Y157" i="14"/>
  <c r="W157" i="14"/>
  <c r="N157" i="14"/>
  <c r="BE157" i="14" s="1"/>
  <c r="BK156" i="14"/>
  <c r="BI156" i="14"/>
  <c r="BH156" i="14"/>
  <c r="BG156" i="14"/>
  <c r="BF156" i="14"/>
  <c r="AA156" i="14"/>
  <c r="Y156" i="14"/>
  <c r="W156" i="14"/>
  <c r="N156" i="14"/>
  <c r="BE156" i="14" s="1"/>
  <c r="BK155" i="14"/>
  <c r="BI155" i="14"/>
  <c r="BH155" i="14"/>
  <c r="BG155" i="14"/>
  <c r="BF155" i="14"/>
  <c r="AA155" i="14"/>
  <c r="Y155" i="14"/>
  <c r="W155" i="14"/>
  <c r="N155" i="14"/>
  <c r="BE155" i="14" s="1"/>
  <c r="BK154" i="14"/>
  <c r="BI154" i="14"/>
  <c r="BH154" i="14"/>
  <c r="BG154" i="14"/>
  <c r="BF154" i="14"/>
  <c r="AA154" i="14"/>
  <c r="Y154" i="14"/>
  <c r="W154" i="14"/>
  <c r="N154" i="14"/>
  <c r="BE154" i="14" s="1"/>
  <c r="BK153" i="14"/>
  <c r="BI153" i="14"/>
  <c r="BH153" i="14"/>
  <c r="BG153" i="14"/>
  <c r="BF153" i="14"/>
  <c r="AA153" i="14"/>
  <c r="Y153" i="14"/>
  <c r="W153" i="14"/>
  <c r="N153" i="14"/>
  <c r="BE153" i="14" s="1"/>
  <c r="BK152" i="14"/>
  <c r="BI152" i="14"/>
  <c r="BH152" i="14"/>
  <c r="BG152" i="14"/>
  <c r="BF152" i="14"/>
  <c r="AA152" i="14"/>
  <c r="Y152" i="14"/>
  <c r="W152" i="14"/>
  <c r="N152" i="14"/>
  <c r="BE152" i="14" s="1"/>
  <c r="BK151" i="14"/>
  <c r="BI151" i="14"/>
  <c r="BH151" i="14"/>
  <c r="BG151" i="14"/>
  <c r="BF151" i="14"/>
  <c r="AA151" i="14"/>
  <c r="Y151" i="14"/>
  <c r="W151" i="14"/>
  <c r="N151" i="14"/>
  <c r="BE151" i="14" s="1"/>
  <c r="BK150" i="14"/>
  <c r="BI150" i="14"/>
  <c r="BH150" i="14"/>
  <c r="BG150" i="14"/>
  <c r="BF150" i="14"/>
  <c r="AA150" i="14"/>
  <c r="Y150" i="14"/>
  <c r="W150" i="14"/>
  <c r="N150" i="14"/>
  <c r="BE150" i="14" s="1"/>
  <c r="BK149" i="14"/>
  <c r="BI149" i="14"/>
  <c r="BH149" i="14"/>
  <c r="BG149" i="14"/>
  <c r="BF149" i="14"/>
  <c r="AA149" i="14"/>
  <c r="Y149" i="14"/>
  <c r="W149" i="14"/>
  <c r="W147" i="14" s="1"/>
  <c r="N149" i="14"/>
  <c r="BE149" i="14" s="1"/>
  <c r="BK148" i="14"/>
  <c r="BI148" i="14"/>
  <c r="BH148" i="14"/>
  <c r="BG148" i="14"/>
  <c r="BF148" i="14"/>
  <c r="AA148" i="14"/>
  <c r="Y148" i="14"/>
  <c r="Y147" i="14" s="1"/>
  <c r="W148" i="14"/>
  <c r="N148" i="14"/>
  <c r="BE148" i="14" s="1"/>
  <c r="AA147" i="14"/>
  <c r="BK146" i="14"/>
  <c r="BI146" i="14"/>
  <c r="BH146" i="14"/>
  <c r="BG146" i="14"/>
  <c r="BF146" i="14"/>
  <c r="AA146" i="14"/>
  <c r="Y146" i="14"/>
  <c r="W146" i="14"/>
  <c r="N146" i="14"/>
  <c r="BE146" i="14" s="1"/>
  <c r="BK145" i="14"/>
  <c r="BI145" i="14"/>
  <c r="BH145" i="14"/>
  <c r="BG145" i="14"/>
  <c r="BF145" i="14"/>
  <c r="AA145" i="14"/>
  <c r="Y145" i="14"/>
  <c r="W145" i="14"/>
  <c r="N145" i="14"/>
  <c r="BE145" i="14" s="1"/>
  <c r="BK144" i="14"/>
  <c r="BI144" i="14"/>
  <c r="BH144" i="14"/>
  <c r="BG144" i="14"/>
  <c r="BF144" i="14"/>
  <c r="AA144" i="14"/>
  <c r="Y144" i="14"/>
  <c r="W144" i="14"/>
  <c r="N144" i="14"/>
  <c r="BE144" i="14" s="1"/>
  <c r="BK143" i="14"/>
  <c r="BI143" i="14"/>
  <c r="BH143" i="14"/>
  <c r="BG143" i="14"/>
  <c r="BF143" i="14"/>
  <c r="AA143" i="14"/>
  <c r="Y143" i="14"/>
  <c r="W143" i="14"/>
  <c r="N143" i="14"/>
  <c r="BE143" i="14" s="1"/>
  <c r="BK142" i="14"/>
  <c r="BI142" i="14"/>
  <c r="BH142" i="14"/>
  <c r="BG142" i="14"/>
  <c r="BF142" i="14"/>
  <c r="AA142" i="14"/>
  <c r="Y142" i="14"/>
  <c r="W142" i="14"/>
  <c r="N142" i="14"/>
  <c r="BE142" i="14" s="1"/>
  <c r="BK141" i="14"/>
  <c r="BI141" i="14"/>
  <c r="BH141" i="14"/>
  <c r="BG141" i="14"/>
  <c r="BF141" i="14"/>
  <c r="AA141" i="14"/>
  <c r="Y141" i="14"/>
  <c r="W141" i="14"/>
  <c r="N141" i="14"/>
  <c r="BE141" i="14" s="1"/>
  <c r="BK140" i="14"/>
  <c r="BI140" i="14"/>
  <c r="BH140" i="14"/>
  <c r="BG140" i="14"/>
  <c r="BF140" i="14"/>
  <c r="AA140" i="14"/>
  <c r="Y140" i="14"/>
  <c r="W140" i="14"/>
  <c r="N140" i="14"/>
  <c r="BE140" i="14" s="1"/>
  <c r="BK139" i="14"/>
  <c r="BI139" i="14"/>
  <c r="BH139" i="14"/>
  <c r="BG139" i="14"/>
  <c r="BF139" i="14"/>
  <c r="BE139" i="14"/>
  <c r="AA139" i="14"/>
  <c r="Y139" i="14"/>
  <c r="W139" i="14"/>
  <c r="N139" i="14"/>
  <c r="BK138" i="14"/>
  <c r="BI138" i="14"/>
  <c r="BH138" i="14"/>
  <c r="BG138" i="14"/>
  <c r="BF138" i="14"/>
  <c r="AA138" i="14"/>
  <c r="Y138" i="14"/>
  <c r="W138" i="14"/>
  <c r="N138" i="14"/>
  <c r="BE138" i="14" s="1"/>
  <c r="BK137" i="14"/>
  <c r="BI137" i="14"/>
  <c r="BH137" i="14"/>
  <c r="BG137" i="14"/>
  <c r="BF137" i="14"/>
  <c r="AA137" i="14"/>
  <c r="Y137" i="14"/>
  <c r="W137" i="14"/>
  <c r="N137" i="14"/>
  <c r="BE137" i="14" s="1"/>
  <c r="BK136" i="14"/>
  <c r="BI136" i="14"/>
  <c r="BH136" i="14"/>
  <c r="BG136" i="14"/>
  <c r="BF136" i="14"/>
  <c r="AA136" i="14"/>
  <c r="Y136" i="14"/>
  <c r="Y134" i="14" s="1"/>
  <c r="W136" i="14"/>
  <c r="W134" i="14" s="1"/>
  <c r="N136" i="14"/>
  <c r="BE136" i="14" s="1"/>
  <c r="BK135" i="14"/>
  <c r="BI135" i="14"/>
  <c r="BH135" i="14"/>
  <c r="BG135" i="14"/>
  <c r="BF135" i="14"/>
  <c r="AA135" i="14"/>
  <c r="AA134" i="14" s="1"/>
  <c r="Y135" i="14"/>
  <c r="W135" i="14"/>
  <c r="N135" i="14"/>
  <c r="BE135" i="14" s="1"/>
  <c r="BK133" i="14"/>
  <c r="BI133" i="14"/>
  <c r="BH133" i="14"/>
  <c r="BG133" i="14"/>
  <c r="BF133" i="14"/>
  <c r="AA133" i="14"/>
  <c r="Y133" i="14"/>
  <c r="W133" i="14"/>
  <c r="N133" i="14"/>
  <c r="BE133" i="14" s="1"/>
  <c r="BK132" i="14"/>
  <c r="BI132" i="14"/>
  <c r="BH132" i="14"/>
  <c r="BG132" i="14"/>
  <c r="BF132" i="14"/>
  <c r="AA132" i="14"/>
  <c r="Y132" i="14"/>
  <c r="W132" i="14"/>
  <c r="N132" i="14"/>
  <c r="BE132" i="14" s="1"/>
  <c r="BK131" i="14"/>
  <c r="BI131" i="14"/>
  <c r="BH131" i="14"/>
  <c r="BG131" i="14"/>
  <c r="BF131" i="14"/>
  <c r="AA131" i="14"/>
  <c r="Y131" i="14"/>
  <c r="W131" i="14"/>
  <c r="N131" i="14"/>
  <c r="BE131" i="14" s="1"/>
  <c r="BK130" i="14"/>
  <c r="BI130" i="14"/>
  <c r="BH130" i="14"/>
  <c r="BG130" i="14"/>
  <c r="BF130" i="14"/>
  <c r="AA130" i="14"/>
  <c r="Y130" i="14"/>
  <c r="W130" i="14"/>
  <c r="N130" i="14"/>
  <c r="BE130" i="14" s="1"/>
  <c r="BK129" i="14"/>
  <c r="BI129" i="14"/>
  <c r="BH129" i="14"/>
  <c r="BG129" i="14"/>
  <c r="BF129" i="14"/>
  <c r="AA129" i="14"/>
  <c r="Y129" i="14"/>
  <c r="W129" i="14"/>
  <c r="N129" i="14"/>
  <c r="BE129" i="14" s="1"/>
  <c r="BK128" i="14"/>
  <c r="BI128" i="14"/>
  <c r="BH128" i="14"/>
  <c r="BG128" i="14"/>
  <c r="BF128" i="14"/>
  <c r="AA128" i="14"/>
  <c r="Y128" i="14"/>
  <c r="W128" i="14"/>
  <c r="N128" i="14"/>
  <c r="BE128" i="14" s="1"/>
  <c r="BK127" i="14"/>
  <c r="BI127" i="14"/>
  <c r="BH127" i="14"/>
  <c r="BG127" i="14"/>
  <c r="BF127" i="14"/>
  <c r="AA127" i="14"/>
  <c r="AA125" i="14" s="1"/>
  <c r="Y127" i="14"/>
  <c r="Y125" i="14" s="1"/>
  <c r="W127" i="14"/>
  <c r="N127" i="14"/>
  <c r="BE127" i="14" s="1"/>
  <c r="BK126" i="14"/>
  <c r="BI126" i="14"/>
  <c r="BH126" i="14"/>
  <c r="BG126" i="14"/>
  <c r="BF126" i="14"/>
  <c r="AA126" i="14"/>
  <c r="Y126" i="14"/>
  <c r="W126" i="14"/>
  <c r="N126" i="14"/>
  <c r="BE126" i="14" s="1"/>
  <c r="W125" i="14"/>
  <c r="BK124" i="14"/>
  <c r="BI124" i="14"/>
  <c r="BH124" i="14"/>
  <c r="BG124" i="14"/>
  <c r="BF124" i="14"/>
  <c r="AA124" i="14"/>
  <c r="Y124" i="14"/>
  <c r="W124" i="14"/>
  <c r="N124" i="14"/>
  <c r="BE124" i="14" s="1"/>
  <c r="BK123" i="14"/>
  <c r="BI123" i="14"/>
  <c r="BH123" i="14"/>
  <c r="BG123" i="14"/>
  <c r="BF123" i="14"/>
  <c r="AA123" i="14"/>
  <c r="Y123" i="14"/>
  <c r="W123" i="14"/>
  <c r="N123" i="14"/>
  <c r="BE123" i="14" s="1"/>
  <c r="BK122" i="14"/>
  <c r="BI122" i="14"/>
  <c r="BH122" i="14"/>
  <c r="BG122" i="14"/>
  <c r="BF122" i="14"/>
  <c r="AA122" i="14"/>
  <c r="AA120" i="14" s="1"/>
  <c r="Y122" i="14"/>
  <c r="W122" i="14"/>
  <c r="N122" i="14"/>
  <c r="BE122" i="14" s="1"/>
  <c r="BK121" i="14"/>
  <c r="BI121" i="14"/>
  <c r="BH121" i="14"/>
  <c r="BG121" i="14"/>
  <c r="BF121" i="14"/>
  <c r="AA121" i="14"/>
  <c r="Y121" i="14"/>
  <c r="W121" i="14"/>
  <c r="W120" i="14" s="1"/>
  <c r="N121" i="14"/>
  <c r="BE121" i="14" s="1"/>
  <c r="Y120" i="14"/>
  <c r="Y119" i="14" s="1"/>
  <c r="Y118" i="14" s="1"/>
  <c r="F112" i="14"/>
  <c r="F110" i="14"/>
  <c r="N97" i="14"/>
  <c r="F81" i="14"/>
  <c r="F79" i="14"/>
  <c r="M28" i="14"/>
  <c r="O21" i="14"/>
  <c r="E21" i="14"/>
  <c r="M115" i="14" s="1"/>
  <c r="O20" i="14"/>
  <c r="O18" i="14"/>
  <c r="E18" i="14"/>
  <c r="M114" i="14" s="1"/>
  <c r="O17" i="14"/>
  <c r="O15" i="14"/>
  <c r="E15" i="14"/>
  <c r="F84" i="14" s="1"/>
  <c r="O14" i="14"/>
  <c r="O12" i="14"/>
  <c r="E12" i="14"/>
  <c r="F83" i="14" s="1"/>
  <c r="O11" i="14"/>
  <c r="O9" i="14"/>
  <c r="M112" i="14" s="1"/>
  <c r="F6" i="14"/>
  <c r="F109" i="14" s="1"/>
  <c r="BK155" i="13"/>
  <c r="BI155" i="13"/>
  <c r="BH155" i="13"/>
  <c r="BG155" i="13"/>
  <c r="BF155" i="13"/>
  <c r="AA155" i="13"/>
  <c r="Y155" i="13"/>
  <c r="Y154" i="13" s="1"/>
  <c r="Y153" i="13" s="1"/>
  <c r="W155" i="13"/>
  <c r="N155" i="13"/>
  <c r="BE155" i="13" s="1"/>
  <c r="BK154" i="13"/>
  <c r="AA154" i="13"/>
  <c r="AA153" i="13" s="1"/>
  <c r="W154" i="13"/>
  <c r="W153" i="13" s="1"/>
  <c r="N154" i="13"/>
  <c r="BK153" i="13"/>
  <c r="N153" i="13" s="1"/>
  <c r="N95" i="13" s="1"/>
  <c r="BK152" i="13"/>
  <c r="BK150" i="13" s="1"/>
  <c r="N150" i="13" s="1"/>
  <c r="N94" i="13" s="1"/>
  <c r="BI152" i="13"/>
  <c r="BH152" i="13"/>
  <c r="BG152" i="13"/>
  <c r="BF152" i="13"/>
  <c r="AA152" i="13"/>
  <c r="Y152" i="13"/>
  <c r="W152" i="13"/>
  <c r="N152" i="13"/>
  <c r="BE152" i="13" s="1"/>
  <c r="BK151" i="13"/>
  <c r="BI151" i="13"/>
  <c r="BH151" i="13"/>
  <c r="BG151" i="13"/>
  <c r="BF151" i="13"/>
  <c r="AA151" i="13"/>
  <c r="Y151" i="13"/>
  <c r="Y150" i="13" s="1"/>
  <c r="W151" i="13"/>
  <c r="N151" i="13"/>
  <c r="BE151" i="13" s="1"/>
  <c r="AA150" i="13"/>
  <c r="W150" i="13"/>
  <c r="BK149" i="13"/>
  <c r="BI149" i="13"/>
  <c r="BH149" i="13"/>
  <c r="BG149" i="13"/>
  <c r="BF149" i="13"/>
  <c r="AA149" i="13"/>
  <c r="AA148" i="13" s="1"/>
  <c r="Y149" i="13"/>
  <c r="W149" i="13"/>
  <c r="W148" i="13" s="1"/>
  <c r="N149" i="13"/>
  <c r="BE149" i="13" s="1"/>
  <c r="BK148" i="13"/>
  <c r="N148" i="13" s="1"/>
  <c r="N93" i="13" s="1"/>
  <c r="Y148" i="13"/>
  <c r="BK147" i="13"/>
  <c r="BI147" i="13"/>
  <c r="BH147" i="13"/>
  <c r="BG147" i="13"/>
  <c r="BF147" i="13"/>
  <c r="AA147" i="13"/>
  <c r="Y147" i="13"/>
  <c r="W147" i="13"/>
  <c r="N147" i="13"/>
  <c r="BE147" i="13" s="1"/>
  <c r="BK146" i="13"/>
  <c r="BK145" i="13" s="1"/>
  <c r="N145" i="13" s="1"/>
  <c r="N92" i="13" s="1"/>
  <c r="BI146" i="13"/>
  <c r="BH146" i="13"/>
  <c r="BG146" i="13"/>
  <c r="BF146" i="13"/>
  <c r="AA146" i="13"/>
  <c r="Y146" i="13"/>
  <c r="Y145" i="13" s="1"/>
  <c r="W146" i="13"/>
  <c r="N146" i="13"/>
  <c r="BE146" i="13" s="1"/>
  <c r="AA145" i="13"/>
  <c r="W145" i="13"/>
  <c r="BK144" i="13"/>
  <c r="BI144" i="13"/>
  <c r="BH144" i="13"/>
  <c r="BG144" i="13"/>
  <c r="BF144" i="13"/>
  <c r="AA144" i="13"/>
  <c r="Y144" i="13"/>
  <c r="W144" i="13"/>
  <c r="N144" i="13"/>
  <c r="BE144" i="13" s="1"/>
  <c r="BK143" i="13"/>
  <c r="BI143" i="13"/>
  <c r="BH143" i="13"/>
  <c r="BG143" i="13"/>
  <c r="BF143" i="13"/>
  <c r="AA143" i="13"/>
  <c r="Y143" i="13"/>
  <c r="W143" i="13"/>
  <c r="N143" i="13"/>
  <c r="BE143" i="13" s="1"/>
  <c r="BK142" i="13"/>
  <c r="BI142" i="13"/>
  <c r="BH142" i="13"/>
  <c r="BG142" i="13"/>
  <c r="BF142" i="13"/>
  <c r="AA142" i="13"/>
  <c r="Y142" i="13"/>
  <c r="W142" i="13"/>
  <c r="N142" i="13"/>
  <c r="BE142" i="13" s="1"/>
  <c r="BK141" i="13"/>
  <c r="BI141" i="13"/>
  <c r="BH141" i="13"/>
  <c r="BG141" i="13"/>
  <c r="BF141" i="13"/>
  <c r="AA141" i="13"/>
  <c r="Y141" i="13"/>
  <c r="W141" i="13"/>
  <c r="N141" i="13"/>
  <c r="BE141" i="13" s="1"/>
  <c r="BK140" i="13"/>
  <c r="BI140" i="13"/>
  <c r="BH140" i="13"/>
  <c r="BG140" i="13"/>
  <c r="BF140" i="13"/>
  <c r="AA140" i="13"/>
  <c r="Y140" i="13"/>
  <c r="W140" i="13"/>
  <c r="N140" i="13"/>
  <c r="BE140" i="13" s="1"/>
  <c r="BK139" i="13"/>
  <c r="BI139" i="13"/>
  <c r="BH139" i="13"/>
  <c r="BG139" i="13"/>
  <c r="BF139" i="13"/>
  <c r="AA139" i="13"/>
  <c r="Y139" i="13"/>
  <c r="W139" i="13"/>
  <c r="N139" i="13"/>
  <c r="BE139" i="13" s="1"/>
  <c r="BK138" i="13"/>
  <c r="BI138" i="13"/>
  <c r="BH138" i="13"/>
  <c r="BG138" i="13"/>
  <c r="BF138" i="13"/>
  <c r="AA138" i="13"/>
  <c r="Y138" i="13"/>
  <c r="W138" i="13"/>
  <c r="N138" i="13"/>
  <c r="BE138" i="13" s="1"/>
  <c r="BK137" i="13"/>
  <c r="BI137" i="13"/>
  <c r="BH137" i="13"/>
  <c r="BG137" i="13"/>
  <c r="BF137" i="13"/>
  <c r="AA137" i="13"/>
  <c r="Y137" i="13"/>
  <c r="W137" i="13"/>
  <c r="N137" i="13"/>
  <c r="BE137" i="13" s="1"/>
  <c r="BK136" i="13"/>
  <c r="BI136" i="13"/>
  <c r="BH136" i="13"/>
  <c r="BG136" i="13"/>
  <c r="BF136" i="13"/>
  <c r="AA136" i="13"/>
  <c r="Y136" i="13"/>
  <c r="W136" i="13"/>
  <c r="N136" i="13"/>
  <c r="BE136" i="13" s="1"/>
  <c r="BK135" i="13"/>
  <c r="BI135" i="13"/>
  <c r="BH135" i="13"/>
  <c r="BG135" i="13"/>
  <c r="BF135" i="13"/>
  <c r="AA135" i="13"/>
  <c r="Y135" i="13"/>
  <c r="W135" i="13"/>
  <c r="N135" i="13"/>
  <c r="BE135" i="13" s="1"/>
  <c r="BK134" i="13"/>
  <c r="BI134" i="13"/>
  <c r="BH134" i="13"/>
  <c r="BG134" i="13"/>
  <c r="BF134" i="13"/>
  <c r="AA134" i="13"/>
  <c r="Y134" i="13"/>
  <c r="W134" i="13"/>
  <c r="N134" i="13"/>
  <c r="BE134" i="13" s="1"/>
  <c r="BK133" i="13"/>
  <c r="BI133" i="13"/>
  <c r="BH133" i="13"/>
  <c r="BG133" i="13"/>
  <c r="BF133" i="13"/>
  <c r="AA133" i="13"/>
  <c r="Y133" i="13"/>
  <c r="W133" i="13"/>
  <c r="N133" i="13"/>
  <c r="BE133" i="13" s="1"/>
  <c r="BK132" i="13"/>
  <c r="BI132" i="13"/>
  <c r="BH132" i="13"/>
  <c r="BG132" i="13"/>
  <c r="BF132" i="13"/>
  <c r="AA132" i="13"/>
  <c r="Y132" i="13"/>
  <c r="W132" i="13"/>
  <c r="N132" i="13"/>
  <c r="BE132" i="13" s="1"/>
  <c r="BK131" i="13"/>
  <c r="BI131" i="13"/>
  <c r="BH131" i="13"/>
  <c r="BG131" i="13"/>
  <c r="BF131" i="13"/>
  <c r="AA131" i="13"/>
  <c r="Y131" i="13"/>
  <c r="W131" i="13"/>
  <c r="N131" i="13"/>
  <c r="BE131" i="13" s="1"/>
  <c r="BK130" i="13"/>
  <c r="BI130" i="13"/>
  <c r="BH130" i="13"/>
  <c r="BG130" i="13"/>
  <c r="BF130" i="13"/>
  <c r="AA130" i="13"/>
  <c r="Y130" i="13"/>
  <c r="W130" i="13"/>
  <c r="N130" i="13"/>
  <c r="BE130" i="13" s="1"/>
  <c r="BK129" i="13"/>
  <c r="BI129" i="13"/>
  <c r="BH129" i="13"/>
  <c r="BG129" i="13"/>
  <c r="BF129" i="13"/>
  <c r="AA129" i="13"/>
  <c r="Y129" i="13"/>
  <c r="W129" i="13"/>
  <c r="N129" i="13"/>
  <c r="BE129" i="13" s="1"/>
  <c r="BK128" i="13"/>
  <c r="BI128" i="13"/>
  <c r="BH128" i="13"/>
  <c r="BG128" i="13"/>
  <c r="BF128" i="13"/>
  <c r="AA128" i="13"/>
  <c r="Y128" i="13"/>
  <c r="W128" i="13"/>
  <c r="N128" i="13"/>
  <c r="BE128" i="13" s="1"/>
  <c r="BK127" i="13"/>
  <c r="BI127" i="13"/>
  <c r="BH127" i="13"/>
  <c r="BG127" i="13"/>
  <c r="BF127" i="13"/>
  <c r="AA127" i="13"/>
  <c r="Y127" i="13"/>
  <c r="W127" i="13"/>
  <c r="N127" i="13"/>
  <c r="BE127" i="13" s="1"/>
  <c r="BK126" i="13"/>
  <c r="BI126" i="13"/>
  <c r="BH126" i="13"/>
  <c r="BG126" i="13"/>
  <c r="BF126" i="13"/>
  <c r="AA126" i="13"/>
  <c r="Y126" i="13"/>
  <c r="W126" i="13"/>
  <c r="N126" i="13"/>
  <c r="BE126" i="13" s="1"/>
  <c r="BK125" i="13"/>
  <c r="BI125" i="13"/>
  <c r="BH125" i="13"/>
  <c r="BG125" i="13"/>
  <c r="BF125" i="13"/>
  <c r="AA125" i="13"/>
  <c r="Y125" i="13"/>
  <c r="W125" i="13"/>
  <c r="N125" i="13"/>
  <c r="BE125" i="13" s="1"/>
  <c r="BK124" i="13"/>
  <c r="BI124" i="13"/>
  <c r="BH124" i="13"/>
  <c r="BG124" i="13"/>
  <c r="BF124" i="13"/>
  <c r="AA124" i="13"/>
  <c r="Y124" i="13"/>
  <c r="W124" i="13"/>
  <c r="N124" i="13"/>
  <c r="BE124" i="13" s="1"/>
  <c r="BK123" i="13"/>
  <c r="BI123" i="13"/>
  <c r="BH123" i="13"/>
  <c r="BG123" i="13"/>
  <c r="BF123" i="13"/>
  <c r="AA123" i="13"/>
  <c r="Y123" i="13"/>
  <c r="W123" i="13"/>
  <c r="W121" i="13" s="1"/>
  <c r="N123" i="13"/>
  <c r="BE123" i="13" s="1"/>
  <c r="BK122" i="13"/>
  <c r="BK121" i="13" s="1"/>
  <c r="N121" i="13" s="1"/>
  <c r="N91" i="13" s="1"/>
  <c r="BI122" i="13"/>
  <c r="BH122" i="13"/>
  <c r="BG122" i="13"/>
  <c r="BF122" i="13"/>
  <c r="AA122" i="13"/>
  <c r="AA121" i="13" s="1"/>
  <c r="Y122" i="13"/>
  <c r="Y121" i="13" s="1"/>
  <c r="W122" i="13"/>
  <c r="N122" i="13"/>
  <c r="BE122" i="13" s="1"/>
  <c r="BK120" i="13"/>
  <c r="BK119" i="13" s="1"/>
  <c r="BI120" i="13"/>
  <c r="BH120" i="13"/>
  <c r="BG120" i="13"/>
  <c r="BF120" i="13"/>
  <c r="AA120" i="13"/>
  <c r="Y120" i="13"/>
  <c r="Y119" i="13" s="1"/>
  <c r="Y118" i="13" s="1"/>
  <c r="Y117" i="13" s="1"/>
  <c r="W120" i="13"/>
  <c r="W119" i="13" s="1"/>
  <c r="W118" i="13" s="1"/>
  <c r="N120" i="13"/>
  <c r="BE120" i="13" s="1"/>
  <c r="AA119" i="13"/>
  <c r="AA118" i="13" s="1"/>
  <c r="AA117" i="13" s="1"/>
  <c r="F111" i="13"/>
  <c r="F109" i="13"/>
  <c r="N96" i="13"/>
  <c r="F81" i="13"/>
  <c r="F79" i="13"/>
  <c r="M28" i="13"/>
  <c r="O21" i="13"/>
  <c r="E21" i="13"/>
  <c r="M114" i="13" s="1"/>
  <c r="O20" i="13"/>
  <c r="O18" i="13"/>
  <c r="E18" i="13"/>
  <c r="M83" i="13" s="1"/>
  <c r="O17" i="13"/>
  <c r="O15" i="13"/>
  <c r="E15" i="13"/>
  <c r="F84" i="13" s="1"/>
  <c r="O14" i="13"/>
  <c r="O12" i="13"/>
  <c r="E12" i="13"/>
  <c r="F113" i="13" s="1"/>
  <c r="O11" i="13"/>
  <c r="O9" i="13"/>
  <c r="M111" i="13" s="1"/>
  <c r="F6" i="13"/>
  <c r="F108" i="13" s="1"/>
  <c r="BK134" i="14" l="1"/>
  <c r="N134" i="14" s="1"/>
  <c r="N92" i="14" s="1"/>
  <c r="BK183" i="14"/>
  <c r="N183" i="14" s="1"/>
  <c r="N95" i="14" s="1"/>
  <c r="BK147" i="14"/>
  <c r="N147" i="14" s="1"/>
  <c r="N93" i="14" s="1"/>
  <c r="H34" i="14"/>
  <c r="H35" i="14"/>
  <c r="BK158" i="14"/>
  <c r="N158" i="14" s="1"/>
  <c r="N94" i="14" s="1"/>
  <c r="H33" i="14"/>
  <c r="BK120" i="14"/>
  <c r="N120" i="14" s="1"/>
  <c r="N90" i="14" s="1"/>
  <c r="BK125" i="14"/>
  <c r="N125" i="14" s="1"/>
  <c r="N91" i="14" s="1"/>
  <c r="M33" i="14"/>
  <c r="H36" i="14"/>
  <c r="M33" i="13"/>
  <c r="H34" i="13"/>
  <c r="N119" i="13"/>
  <c r="N90" i="13" s="1"/>
  <c r="BK118" i="13"/>
  <c r="BK117" i="13" s="1"/>
  <c r="N117" i="13" s="1"/>
  <c r="N88" i="13" s="1"/>
  <c r="F830" i="12" s="1"/>
  <c r="H33" i="13"/>
  <c r="H35" i="13"/>
  <c r="H36" i="13"/>
  <c r="F114" i="14"/>
  <c r="M81" i="13"/>
  <c r="M113" i="13"/>
  <c r="M81" i="14"/>
  <c r="M32" i="14"/>
  <c r="H32" i="14"/>
  <c r="AA119" i="14"/>
  <c r="AA118" i="14" s="1"/>
  <c r="W119" i="14"/>
  <c r="W118" i="14" s="1"/>
  <c r="F78" i="14"/>
  <c r="M83" i="14"/>
  <c r="F115" i="14"/>
  <c r="M84" i="14"/>
  <c r="M32" i="13"/>
  <c r="H32" i="13"/>
  <c r="W117" i="13"/>
  <c r="M84" i="13"/>
  <c r="F78" i="13"/>
  <c r="F83" i="13"/>
  <c r="F114" i="13"/>
  <c r="N118" i="13" l="1"/>
  <c r="N89" i="13" s="1"/>
  <c r="BK119" i="14"/>
  <c r="N119" i="14" s="1"/>
  <c r="N89" i="14" s="1"/>
  <c r="L100" i="13"/>
  <c r="M27" i="13"/>
  <c r="M30" i="13" s="1"/>
  <c r="L38" i="13" s="1"/>
  <c r="BK118" i="14" l="1"/>
  <c r="N118" i="14" s="1"/>
  <c r="N88" i="14" s="1"/>
  <c r="F838" i="12" s="1"/>
  <c r="M27" i="14" l="1"/>
  <c r="M30" i="14" s="1"/>
  <c r="L38" i="14" s="1"/>
  <c r="L101" i="14"/>
  <c r="BA1320" i="12"/>
  <c r="BA1311" i="12"/>
  <c r="BA1308" i="12"/>
  <c r="BA1305" i="12"/>
  <c r="BA1298" i="12"/>
  <c r="BA1295" i="12"/>
  <c r="BA1292" i="12"/>
  <c r="BA1289" i="12"/>
  <c r="BA1204" i="12"/>
  <c r="BA686" i="12"/>
  <c r="BA681" i="12"/>
  <c r="BA677" i="12"/>
  <c r="BA604" i="12"/>
  <c r="BA548" i="12"/>
  <c r="BA332" i="12"/>
  <c r="BA303" i="12"/>
  <c r="BA295" i="12"/>
  <c r="BA284" i="12"/>
  <c r="BA246" i="12"/>
  <c r="BA238" i="12"/>
  <c r="BA219" i="12"/>
  <c r="BA131" i="12"/>
  <c r="BA99" i="12"/>
  <c r="G9" i="12"/>
  <c r="I9" i="12"/>
  <c r="K9" i="12"/>
  <c r="O9" i="12"/>
  <c r="Q9" i="12"/>
  <c r="V9" i="12"/>
  <c r="G13" i="12"/>
  <c r="M13" i="12" s="1"/>
  <c r="I13" i="12"/>
  <c r="K13" i="12"/>
  <c r="O13" i="12"/>
  <c r="Q13" i="12"/>
  <c r="V13" i="12"/>
  <c r="G15" i="12"/>
  <c r="M15" i="12" s="1"/>
  <c r="I15" i="12"/>
  <c r="K15" i="12"/>
  <c r="O15" i="12"/>
  <c r="Q15" i="12"/>
  <c r="V15" i="12"/>
  <c r="G18" i="12"/>
  <c r="M18" i="12" s="1"/>
  <c r="I18" i="12"/>
  <c r="K18" i="12"/>
  <c r="O18" i="12"/>
  <c r="Q18" i="12"/>
  <c r="V18" i="12"/>
  <c r="G20" i="12"/>
  <c r="M20" i="12" s="1"/>
  <c r="I20" i="12"/>
  <c r="K20" i="12"/>
  <c r="O20" i="12"/>
  <c r="Q20" i="12"/>
  <c r="V20" i="12"/>
  <c r="G22" i="12"/>
  <c r="M22" i="12" s="1"/>
  <c r="I22" i="12"/>
  <c r="K22" i="12"/>
  <c r="O22" i="12"/>
  <c r="Q22" i="12"/>
  <c r="V22" i="12"/>
  <c r="G27" i="12"/>
  <c r="M27" i="12" s="1"/>
  <c r="I27" i="12"/>
  <c r="K27" i="12"/>
  <c r="O27" i="12"/>
  <c r="Q27" i="12"/>
  <c r="V27" i="12"/>
  <c r="G30" i="12"/>
  <c r="M30" i="12" s="1"/>
  <c r="I30" i="12"/>
  <c r="K30" i="12"/>
  <c r="O30" i="12"/>
  <c r="Q30" i="12"/>
  <c r="V30" i="12"/>
  <c r="G34" i="12"/>
  <c r="M34" i="12" s="1"/>
  <c r="I34" i="12"/>
  <c r="K34" i="12"/>
  <c r="O34" i="12"/>
  <c r="Q34" i="12"/>
  <c r="V34" i="12"/>
  <c r="G38" i="12"/>
  <c r="M38" i="12" s="1"/>
  <c r="I38" i="12"/>
  <c r="K38" i="12"/>
  <c r="O38" i="12"/>
  <c r="Q38" i="12"/>
  <c r="V38" i="12"/>
  <c r="G42" i="12"/>
  <c r="I42" i="12"/>
  <c r="K42" i="12"/>
  <c r="O42" i="12"/>
  <c r="Q42" i="12"/>
  <c r="V42" i="12"/>
  <c r="G46" i="12"/>
  <c r="M46" i="12" s="1"/>
  <c r="I46" i="12"/>
  <c r="K46" i="12"/>
  <c r="O46" i="12"/>
  <c r="Q46" i="12"/>
  <c r="V46" i="12"/>
  <c r="G51" i="12"/>
  <c r="M51" i="12" s="1"/>
  <c r="I51" i="12"/>
  <c r="K51" i="12"/>
  <c r="O51" i="12"/>
  <c r="Q51" i="12"/>
  <c r="V51" i="12"/>
  <c r="G55" i="12"/>
  <c r="M55" i="12" s="1"/>
  <c r="I55" i="12"/>
  <c r="K55" i="12"/>
  <c r="O55" i="12"/>
  <c r="Q55" i="12"/>
  <c r="V55" i="12"/>
  <c r="G59" i="12"/>
  <c r="M59" i="12" s="1"/>
  <c r="I59" i="12"/>
  <c r="K59" i="12"/>
  <c r="O59" i="12"/>
  <c r="Q59" i="12"/>
  <c r="V59" i="12"/>
  <c r="G63" i="12"/>
  <c r="M63" i="12" s="1"/>
  <c r="I63" i="12"/>
  <c r="K63" i="12"/>
  <c r="O63" i="12"/>
  <c r="Q63" i="12"/>
  <c r="V63" i="12"/>
  <c r="G66" i="12"/>
  <c r="M66" i="12" s="1"/>
  <c r="I66" i="12"/>
  <c r="K66" i="12"/>
  <c r="O66" i="12"/>
  <c r="Q66" i="12"/>
  <c r="V66" i="12"/>
  <c r="G71" i="12"/>
  <c r="M71" i="12" s="1"/>
  <c r="I71" i="12"/>
  <c r="K71" i="12"/>
  <c r="O71" i="12"/>
  <c r="Q71" i="12"/>
  <c r="V71" i="12"/>
  <c r="G75" i="12"/>
  <c r="M75" i="12" s="1"/>
  <c r="I75" i="12"/>
  <c r="K75" i="12"/>
  <c r="O75" i="12"/>
  <c r="Q75" i="12"/>
  <c r="V75" i="12"/>
  <c r="G79" i="12"/>
  <c r="M79" i="12" s="1"/>
  <c r="I79" i="12"/>
  <c r="K79" i="12"/>
  <c r="O79" i="12"/>
  <c r="Q79" i="12"/>
  <c r="V79" i="12"/>
  <c r="G81" i="12"/>
  <c r="M81" i="12" s="1"/>
  <c r="I81" i="12"/>
  <c r="I78" i="12" s="1"/>
  <c r="K81" i="12"/>
  <c r="O81" i="12"/>
  <c r="Q81" i="12"/>
  <c r="V81" i="12"/>
  <c r="G87" i="12"/>
  <c r="M87" i="12" s="1"/>
  <c r="I87" i="12"/>
  <c r="K87" i="12"/>
  <c r="O87" i="12"/>
  <c r="Q87" i="12"/>
  <c r="V87" i="12"/>
  <c r="G94" i="12"/>
  <c r="I94" i="12"/>
  <c r="K94" i="12"/>
  <c r="O94" i="12"/>
  <c r="Q94" i="12"/>
  <c r="V94" i="12"/>
  <c r="G96" i="12"/>
  <c r="M96" i="12" s="1"/>
  <c r="I96" i="12"/>
  <c r="K96" i="12"/>
  <c r="O96" i="12"/>
  <c r="Q96" i="12"/>
  <c r="V96" i="12"/>
  <c r="G98" i="12"/>
  <c r="M98" i="12" s="1"/>
  <c r="I98" i="12"/>
  <c r="K98" i="12"/>
  <c r="O98" i="12"/>
  <c r="Q98" i="12"/>
  <c r="V98" i="12"/>
  <c r="G105" i="12"/>
  <c r="M105" i="12" s="1"/>
  <c r="I105" i="12"/>
  <c r="K105" i="12"/>
  <c r="O105" i="12"/>
  <c r="Q105" i="12"/>
  <c r="V105" i="12"/>
  <c r="G112" i="12"/>
  <c r="M112" i="12" s="1"/>
  <c r="I112" i="12"/>
  <c r="K112" i="12"/>
  <c r="O112" i="12"/>
  <c r="Q112" i="12"/>
  <c r="V112" i="12"/>
  <c r="G121" i="12"/>
  <c r="M121" i="12" s="1"/>
  <c r="I121" i="12"/>
  <c r="K121" i="12"/>
  <c r="O121" i="12"/>
  <c r="Q121" i="12"/>
  <c r="V121" i="12"/>
  <c r="G130" i="12"/>
  <c r="M130" i="12" s="1"/>
  <c r="I130" i="12"/>
  <c r="K130" i="12"/>
  <c r="O130" i="12"/>
  <c r="Q130" i="12"/>
  <c r="V130" i="12"/>
  <c r="G141" i="12"/>
  <c r="M141" i="12" s="1"/>
  <c r="I141" i="12"/>
  <c r="K141" i="12"/>
  <c r="O141" i="12"/>
  <c r="Q141" i="12"/>
  <c r="V141" i="12"/>
  <c r="G171" i="12"/>
  <c r="M171" i="12" s="1"/>
  <c r="I171" i="12"/>
  <c r="K171" i="12"/>
  <c r="O171" i="12"/>
  <c r="Q171" i="12"/>
  <c r="V171" i="12"/>
  <c r="G175" i="12"/>
  <c r="I175" i="12"/>
  <c r="K175" i="12"/>
  <c r="O175" i="12"/>
  <c r="Q175" i="12"/>
  <c r="V175" i="12"/>
  <c r="G180" i="12"/>
  <c r="M180" i="12" s="1"/>
  <c r="I180" i="12"/>
  <c r="K180" i="12"/>
  <c r="O180" i="12"/>
  <c r="Q180" i="12"/>
  <c r="V180" i="12"/>
  <c r="G183" i="12"/>
  <c r="M183" i="12" s="1"/>
  <c r="I183" i="12"/>
  <c r="K183" i="12"/>
  <c r="O183" i="12"/>
  <c r="Q183" i="12"/>
  <c r="V183" i="12"/>
  <c r="G186" i="12"/>
  <c r="M186" i="12" s="1"/>
  <c r="I186" i="12"/>
  <c r="K186" i="12"/>
  <c r="O186" i="12"/>
  <c r="Q186" i="12"/>
  <c r="V186" i="12"/>
  <c r="G189" i="12"/>
  <c r="M189" i="12" s="1"/>
  <c r="I189" i="12"/>
  <c r="K189" i="12"/>
  <c r="O189" i="12"/>
  <c r="Q189" i="12"/>
  <c r="V189" i="12"/>
  <c r="G218" i="12"/>
  <c r="M218" i="12" s="1"/>
  <c r="I218" i="12"/>
  <c r="K218" i="12"/>
  <c r="O218" i="12"/>
  <c r="Q218" i="12"/>
  <c r="V218" i="12"/>
  <c r="G230" i="12"/>
  <c r="M230" i="12" s="1"/>
  <c r="I230" i="12"/>
  <c r="K230" i="12"/>
  <c r="O230" i="12"/>
  <c r="Q230" i="12"/>
  <c r="V230" i="12"/>
  <c r="G237" i="12"/>
  <c r="M237" i="12" s="1"/>
  <c r="I237" i="12"/>
  <c r="K237" i="12"/>
  <c r="O237" i="12"/>
  <c r="Q237" i="12"/>
  <c r="V237" i="12"/>
  <c r="G245" i="12"/>
  <c r="M245" i="12" s="1"/>
  <c r="I245" i="12"/>
  <c r="K245" i="12"/>
  <c r="O245" i="12"/>
  <c r="Q245" i="12"/>
  <c r="V245" i="12"/>
  <c r="G283" i="12"/>
  <c r="M283" i="12" s="1"/>
  <c r="I283" i="12"/>
  <c r="K283" i="12"/>
  <c r="O283" i="12"/>
  <c r="Q283" i="12"/>
  <c r="V283" i="12"/>
  <c r="G294" i="12"/>
  <c r="M294" i="12" s="1"/>
  <c r="I294" i="12"/>
  <c r="K294" i="12"/>
  <c r="O294" i="12"/>
  <c r="Q294" i="12"/>
  <c r="V294" i="12"/>
  <c r="G302" i="12"/>
  <c r="M302" i="12" s="1"/>
  <c r="I302" i="12"/>
  <c r="K302" i="12"/>
  <c r="O302" i="12"/>
  <c r="Q302" i="12"/>
  <c r="V302" i="12"/>
  <c r="G331" i="12"/>
  <c r="M331" i="12" s="1"/>
  <c r="I331" i="12"/>
  <c r="K331" i="12"/>
  <c r="O331" i="12"/>
  <c r="Q331" i="12"/>
  <c r="V331" i="12"/>
  <c r="G356" i="12"/>
  <c r="M356" i="12" s="1"/>
  <c r="I356" i="12"/>
  <c r="K356" i="12"/>
  <c r="O356" i="12"/>
  <c r="Q356" i="12"/>
  <c r="V356" i="12"/>
  <c r="G385" i="12"/>
  <c r="M385" i="12" s="1"/>
  <c r="I385" i="12"/>
  <c r="K385" i="12"/>
  <c r="O385" i="12"/>
  <c r="Q385" i="12"/>
  <c r="V385" i="12"/>
  <c r="G389" i="12"/>
  <c r="M389" i="12" s="1"/>
  <c r="I389" i="12"/>
  <c r="K389" i="12"/>
  <c r="O389" i="12"/>
  <c r="Q389" i="12"/>
  <c r="V389" i="12"/>
  <c r="G393" i="12"/>
  <c r="M393" i="12" s="1"/>
  <c r="I393" i="12"/>
  <c r="K393" i="12"/>
  <c r="O393" i="12"/>
  <c r="Q393" i="12"/>
  <c r="V393" i="12"/>
  <c r="G401" i="12"/>
  <c r="M401" i="12" s="1"/>
  <c r="I401" i="12"/>
  <c r="K401" i="12"/>
  <c r="O401" i="12"/>
  <c r="Q401" i="12"/>
  <c r="V401" i="12"/>
  <c r="G403" i="12"/>
  <c r="M403" i="12" s="1"/>
  <c r="I403" i="12"/>
  <c r="K403" i="12"/>
  <c r="O403" i="12"/>
  <c r="Q403" i="12"/>
  <c r="V403" i="12"/>
  <c r="G408" i="12"/>
  <c r="M408" i="12" s="1"/>
  <c r="I408" i="12"/>
  <c r="K408" i="12"/>
  <c r="O408" i="12"/>
  <c r="Q408" i="12"/>
  <c r="V408" i="12"/>
  <c r="G413" i="12"/>
  <c r="M413" i="12" s="1"/>
  <c r="I413" i="12"/>
  <c r="K413" i="12"/>
  <c r="O413" i="12"/>
  <c r="Q413" i="12"/>
  <c r="V413" i="12"/>
  <c r="G417" i="12"/>
  <c r="M417" i="12" s="1"/>
  <c r="I417" i="12"/>
  <c r="K417" i="12"/>
  <c r="O417" i="12"/>
  <c r="Q417" i="12"/>
  <c r="V417" i="12"/>
  <c r="G446" i="12"/>
  <c r="M446" i="12" s="1"/>
  <c r="I446" i="12"/>
  <c r="K446" i="12"/>
  <c r="O446" i="12"/>
  <c r="Q446" i="12"/>
  <c r="V446" i="12"/>
  <c r="G453" i="12"/>
  <c r="M453" i="12" s="1"/>
  <c r="I453" i="12"/>
  <c r="K453" i="12"/>
  <c r="O453" i="12"/>
  <c r="Q453" i="12"/>
  <c r="V453" i="12"/>
  <c r="G456" i="12"/>
  <c r="M456" i="12" s="1"/>
  <c r="I456" i="12"/>
  <c r="K456" i="12"/>
  <c r="O456" i="12"/>
  <c r="Q456" i="12"/>
  <c r="V456" i="12"/>
  <c r="G460" i="12"/>
  <c r="M460" i="12" s="1"/>
  <c r="I460" i="12"/>
  <c r="K460" i="12"/>
  <c r="O460" i="12"/>
  <c r="Q460" i="12"/>
  <c r="V460" i="12"/>
  <c r="G467" i="12"/>
  <c r="M467" i="12" s="1"/>
  <c r="I467" i="12"/>
  <c r="K467" i="12"/>
  <c r="O467" i="12"/>
  <c r="Q467" i="12"/>
  <c r="V467" i="12"/>
  <c r="G476" i="12"/>
  <c r="M476" i="12" s="1"/>
  <c r="I476" i="12"/>
  <c r="K476" i="12"/>
  <c r="O476" i="12"/>
  <c r="Q476" i="12"/>
  <c r="V476" i="12"/>
  <c r="G485" i="12"/>
  <c r="M485" i="12" s="1"/>
  <c r="I485" i="12"/>
  <c r="K485" i="12"/>
  <c r="O485" i="12"/>
  <c r="Q485" i="12"/>
  <c r="V485" i="12"/>
  <c r="G487" i="12"/>
  <c r="M487" i="12" s="1"/>
  <c r="I487" i="12"/>
  <c r="K487" i="12"/>
  <c r="O487" i="12"/>
  <c r="Q487" i="12"/>
  <c r="V487" i="12"/>
  <c r="G489" i="12"/>
  <c r="M489" i="12" s="1"/>
  <c r="I489" i="12"/>
  <c r="K489" i="12"/>
  <c r="O489" i="12"/>
  <c r="Q489" i="12"/>
  <c r="V489" i="12"/>
  <c r="G493" i="12"/>
  <c r="M493" i="12" s="1"/>
  <c r="I493" i="12"/>
  <c r="K493" i="12"/>
  <c r="O493" i="12"/>
  <c r="Q493" i="12"/>
  <c r="V493" i="12"/>
  <c r="G498" i="12"/>
  <c r="M498" i="12" s="1"/>
  <c r="I498" i="12"/>
  <c r="K498" i="12"/>
  <c r="O498" i="12"/>
  <c r="Q498" i="12"/>
  <c r="V498" i="12"/>
  <c r="G501" i="12"/>
  <c r="M501" i="12" s="1"/>
  <c r="I501" i="12"/>
  <c r="K501" i="12"/>
  <c r="O501" i="12"/>
  <c r="Q501" i="12"/>
  <c r="V501" i="12"/>
  <c r="G510" i="12"/>
  <c r="M510" i="12" s="1"/>
  <c r="I510" i="12"/>
  <c r="K510" i="12"/>
  <c r="O510" i="12"/>
  <c r="Q510" i="12"/>
  <c r="V510" i="12"/>
  <c r="G523" i="12"/>
  <c r="I523" i="12"/>
  <c r="K523" i="12"/>
  <c r="O523" i="12"/>
  <c r="Q523" i="12"/>
  <c r="V523" i="12"/>
  <c r="G525" i="12"/>
  <c r="M525" i="12" s="1"/>
  <c r="I525" i="12"/>
  <c r="K525" i="12"/>
  <c r="O525" i="12"/>
  <c r="Q525" i="12"/>
  <c r="V525" i="12"/>
  <c r="G527" i="12"/>
  <c r="M527" i="12" s="1"/>
  <c r="I527" i="12"/>
  <c r="K527" i="12"/>
  <c r="O527" i="12"/>
  <c r="Q527" i="12"/>
  <c r="V527" i="12"/>
  <c r="G530" i="12"/>
  <c r="M530" i="12" s="1"/>
  <c r="I530" i="12"/>
  <c r="K530" i="12"/>
  <c r="O530" i="12"/>
  <c r="Q530" i="12"/>
  <c r="V530" i="12"/>
  <c r="G535" i="12"/>
  <c r="M535" i="12" s="1"/>
  <c r="I535" i="12"/>
  <c r="K535" i="12"/>
  <c r="O535" i="12"/>
  <c r="Q535" i="12"/>
  <c r="V535" i="12"/>
  <c r="G539" i="12"/>
  <c r="M539" i="12" s="1"/>
  <c r="I539" i="12"/>
  <c r="K539" i="12"/>
  <c r="O539" i="12"/>
  <c r="Q539" i="12"/>
  <c r="V539" i="12"/>
  <c r="G543" i="12"/>
  <c r="I543" i="12"/>
  <c r="K543" i="12"/>
  <c r="O543" i="12"/>
  <c r="Q543" i="12"/>
  <c r="V543" i="12"/>
  <c r="G547" i="12"/>
  <c r="M547" i="12" s="1"/>
  <c r="I547" i="12"/>
  <c r="K547" i="12"/>
  <c r="O547" i="12"/>
  <c r="Q547" i="12"/>
  <c r="V547" i="12"/>
  <c r="G572" i="12"/>
  <c r="M572" i="12" s="1"/>
  <c r="I572" i="12"/>
  <c r="K572" i="12"/>
  <c r="O572" i="12"/>
  <c r="Q572" i="12"/>
  <c r="V572" i="12"/>
  <c r="G578" i="12"/>
  <c r="I578" i="12"/>
  <c r="K578" i="12"/>
  <c r="O578" i="12"/>
  <c r="Q578" i="12"/>
  <c r="V578" i="12"/>
  <c r="G603" i="12"/>
  <c r="M603" i="12" s="1"/>
  <c r="I603" i="12"/>
  <c r="K603" i="12"/>
  <c r="O603" i="12"/>
  <c r="Q603" i="12"/>
  <c r="V603" i="12"/>
  <c r="G608" i="12"/>
  <c r="M608" i="12" s="1"/>
  <c r="I608" i="12"/>
  <c r="K608" i="12"/>
  <c r="O608" i="12"/>
  <c r="Q608" i="12"/>
  <c r="V608" i="12"/>
  <c r="G616" i="12"/>
  <c r="I616" i="12"/>
  <c r="K616" i="12"/>
  <c r="O616" i="12"/>
  <c r="Q616" i="12"/>
  <c r="V616" i="12"/>
  <c r="G619" i="12"/>
  <c r="M619" i="12" s="1"/>
  <c r="I619" i="12"/>
  <c r="K619" i="12"/>
  <c r="O619" i="12"/>
  <c r="Q619" i="12"/>
  <c r="V619" i="12"/>
  <c r="G622" i="12"/>
  <c r="M622" i="12" s="1"/>
  <c r="I622" i="12"/>
  <c r="K622" i="12"/>
  <c r="O622" i="12"/>
  <c r="Q622" i="12"/>
  <c r="V622" i="12"/>
  <c r="G624" i="12"/>
  <c r="M624" i="12" s="1"/>
  <c r="I624" i="12"/>
  <c r="K624" i="12"/>
  <c r="O624" i="12"/>
  <c r="Q624" i="12"/>
  <c r="V624" i="12"/>
  <c r="G626" i="12"/>
  <c r="M626" i="12" s="1"/>
  <c r="I626" i="12"/>
  <c r="K626" i="12"/>
  <c r="O626" i="12"/>
  <c r="Q626" i="12"/>
  <c r="V626" i="12"/>
  <c r="G628" i="12"/>
  <c r="M628" i="12" s="1"/>
  <c r="I628" i="12"/>
  <c r="K628" i="12"/>
  <c r="O628" i="12"/>
  <c r="Q628" i="12"/>
  <c r="V628" i="12"/>
  <c r="G630" i="12"/>
  <c r="M630" i="12" s="1"/>
  <c r="I630" i="12"/>
  <c r="K630" i="12"/>
  <c r="O630" i="12"/>
  <c r="Q630" i="12"/>
  <c r="V630" i="12"/>
  <c r="G632" i="12"/>
  <c r="M632" i="12" s="1"/>
  <c r="I632" i="12"/>
  <c r="K632" i="12"/>
  <c r="O632" i="12"/>
  <c r="Q632" i="12"/>
  <c r="V632" i="12"/>
  <c r="G635" i="12"/>
  <c r="M635" i="12" s="1"/>
  <c r="I635" i="12"/>
  <c r="K635" i="12"/>
  <c r="O635" i="12"/>
  <c r="Q635" i="12"/>
  <c r="V635" i="12"/>
  <c r="G637" i="12"/>
  <c r="M637" i="12" s="1"/>
  <c r="I637" i="12"/>
  <c r="K637" i="12"/>
  <c r="O637" i="12"/>
  <c r="Q637" i="12"/>
  <c r="V637" i="12"/>
  <c r="G640" i="12"/>
  <c r="M640" i="12" s="1"/>
  <c r="I640" i="12"/>
  <c r="K640" i="12"/>
  <c r="O640" i="12"/>
  <c r="Q640" i="12"/>
  <c r="V640" i="12"/>
  <c r="G645" i="12"/>
  <c r="I645" i="12"/>
  <c r="K645" i="12"/>
  <c r="O645" i="12"/>
  <c r="Q645" i="12"/>
  <c r="V645" i="12"/>
  <c r="G649" i="12"/>
  <c r="M649" i="12" s="1"/>
  <c r="I649" i="12"/>
  <c r="K649" i="12"/>
  <c r="O649" i="12"/>
  <c r="Q649" i="12"/>
  <c r="V649" i="12"/>
  <c r="G673" i="12"/>
  <c r="M673" i="12" s="1"/>
  <c r="I673" i="12"/>
  <c r="K673" i="12"/>
  <c r="O673" i="12"/>
  <c r="Q673" i="12"/>
  <c r="V673" i="12"/>
  <c r="G676" i="12"/>
  <c r="I676" i="12"/>
  <c r="K676" i="12"/>
  <c r="O676" i="12"/>
  <c r="Q676" i="12"/>
  <c r="V676" i="12"/>
  <c r="G680" i="12"/>
  <c r="M680" i="12" s="1"/>
  <c r="I680" i="12"/>
  <c r="K680" i="12"/>
  <c r="O680" i="12"/>
  <c r="Q680" i="12"/>
  <c r="V680" i="12"/>
  <c r="G685" i="12"/>
  <c r="M685" i="12" s="1"/>
  <c r="I685" i="12"/>
  <c r="K685" i="12"/>
  <c r="O685" i="12"/>
  <c r="Q685" i="12"/>
  <c r="V685" i="12"/>
  <c r="G713" i="12"/>
  <c r="M713" i="12" s="1"/>
  <c r="I713" i="12"/>
  <c r="K713" i="12"/>
  <c r="O713" i="12"/>
  <c r="Q713" i="12"/>
  <c r="V713" i="12"/>
  <c r="G717" i="12"/>
  <c r="M717" i="12" s="1"/>
  <c r="I717" i="12"/>
  <c r="K717" i="12"/>
  <c r="O717" i="12"/>
  <c r="Q717" i="12"/>
  <c r="V717" i="12"/>
  <c r="G722" i="12"/>
  <c r="M722" i="12" s="1"/>
  <c r="I722" i="12"/>
  <c r="K722" i="12"/>
  <c r="O722" i="12"/>
  <c r="Q722" i="12"/>
  <c r="V722" i="12"/>
  <c r="G725" i="12"/>
  <c r="M725" i="12" s="1"/>
  <c r="I725" i="12"/>
  <c r="K725" i="12"/>
  <c r="O725" i="12"/>
  <c r="Q725" i="12"/>
  <c r="V725" i="12"/>
  <c r="G737" i="12"/>
  <c r="G736" i="12" s="1"/>
  <c r="I62" i="1" s="1"/>
  <c r="I737" i="12"/>
  <c r="I736" i="12" s="1"/>
  <c r="K737" i="12"/>
  <c r="K736" i="12" s="1"/>
  <c r="O737" i="12"/>
  <c r="O736" i="12" s="1"/>
  <c r="Q737" i="12"/>
  <c r="Q736" i="12" s="1"/>
  <c r="V737" i="12"/>
  <c r="V736" i="12" s="1"/>
  <c r="G742" i="12"/>
  <c r="M742" i="12" s="1"/>
  <c r="M741" i="12" s="1"/>
  <c r="I742" i="12"/>
  <c r="I741" i="12" s="1"/>
  <c r="K742" i="12"/>
  <c r="K741" i="12" s="1"/>
  <c r="O742" i="12"/>
  <c r="O741" i="12" s="1"/>
  <c r="Q742" i="12"/>
  <c r="Q741" i="12" s="1"/>
  <c r="V742" i="12"/>
  <c r="V741" i="12" s="1"/>
  <c r="G746" i="12"/>
  <c r="I746" i="12"/>
  <c r="K746" i="12"/>
  <c r="O746" i="12"/>
  <c r="Q746" i="12"/>
  <c r="V746" i="12"/>
  <c r="G751" i="12"/>
  <c r="M751" i="12" s="1"/>
  <c r="I751" i="12"/>
  <c r="K751" i="12"/>
  <c r="O751" i="12"/>
  <c r="Q751" i="12"/>
  <c r="V751" i="12"/>
  <c r="G754" i="12"/>
  <c r="M754" i="12" s="1"/>
  <c r="I754" i="12"/>
  <c r="K754" i="12"/>
  <c r="O754" i="12"/>
  <c r="Q754" i="12"/>
  <c r="V754" i="12"/>
  <c r="G759" i="12"/>
  <c r="M759" i="12" s="1"/>
  <c r="I759" i="12"/>
  <c r="K759" i="12"/>
  <c r="O759" i="12"/>
  <c r="Q759" i="12"/>
  <c r="V759" i="12"/>
  <c r="G762" i="12"/>
  <c r="M762" i="12" s="1"/>
  <c r="I762" i="12"/>
  <c r="K762" i="12"/>
  <c r="O762" i="12"/>
  <c r="Q762" i="12"/>
  <c r="V762" i="12"/>
  <c r="G765" i="12"/>
  <c r="M765" i="12" s="1"/>
  <c r="I765" i="12"/>
  <c r="K765" i="12"/>
  <c r="O765" i="12"/>
  <c r="Q765" i="12"/>
  <c r="V765" i="12"/>
  <c r="G769" i="12"/>
  <c r="M769" i="12" s="1"/>
  <c r="I769" i="12"/>
  <c r="K769" i="12"/>
  <c r="O769" i="12"/>
  <c r="Q769" i="12"/>
  <c r="V769" i="12"/>
  <c r="G772" i="12"/>
  <c r="I772" i="12"/>
  <c r="K772" i="12"/>
  <c r="O772" i="12"/>
  <c r="Q772" i="12"/>
  <c r="V772" i="12"/>
  <c r="G775" i="12"/>
  <c r="M775" i="12" s="1"/>
  <c r="I775" i="12"/>
  <c r="K775" i="12"/>
  <c r="O775" i="12"/>
  <c r="Q775" i="12"/>
  <c r="V775" i="12"/>
  <c r="G778" i="12"/>
  <c r="M778" i="12" s="1"/>
  <c r="I778" i="12"/>
  <c r="K778" i="12"/>
  <c r="O778" i="12"/>
  <c r="Q778" i="12"/>
  <c r="V778" i="12"/>
  <c r="G782" i="12"/>
  <c r="M782" i="12" s="1"/>
  <c r="I782" i="12"/>
  <c r="K782" i="12"/>
  <c r="O782" i="12"/>
  <c r="Q782" i="12"/>
  <c r="V782" i="12"/>
  <c r="G786" i="12"/>
  <c r="M786" i="12" s="1"/>
  <c r="I786" i="12"/>
  <c r="K786" i="12"/>
  <c r="O786" i="12"/>
  <c r="Q786" i="12"/>
  <c r="V786" i="12"/>
  <c r="G790" i="12"/>
  <c r="M790" i="12" s="1"/>
  <c r="I790" i="12"/>
  <c r="K790" i="12"/>
  <c r="O790" i="12"/>
  <c r="Q790" i="12"/>
  <c r="V790" i="12"/>
  <c r="G794" i="12"/>
  <c r="M794" i="12" s="1"/>
  <c r="I794" i="12"/>
  <c r="K794" i="12"/>
  <c r="O794" i="12"/>
  <c r="Q794" i="12"/>
  <c r="V794" i="12"/>
  <c r="G797" i="12"/>
  <c r="M797" i="12" s="1"/>
  <c r="I797" i="12"/>
  <c r="K797" i="12"/>
  <c r="O797" i="12"/>
  <c r="Q797" i="12"/>
  <c r="V797" i="12"/>
  <c r="G802" i="12"/>
  <c r="M802" i="12" s="1"/>
  <c r="I802" i="12"/>
  <c r="K802" i="12"/>
  <c r="O802" i="12"/>
  <c r="Q802" i="12"/>
  <c r="V802" i="12"/>
  <c r="G809" i="12"/>
  <c r="M809" i="12" s="1"/>
  <c r="I809" i="12"/>
  <c r="K809" i="12"/>
  <c r="O809" i="12"/>
  <c r="Q809" i="12"/>
  <c r="V809" i="12"/>
  <c r="G815" i="12"/>
  <c r="M815" i="12" s="1"/>
  <c r="I815" i="12"/>
  <c r="K815" i="12"/>
  <c r="O815" i="12"/>
  <c r="Q815" i="12"/>
  <c r="V815" i="12"/>
  <c r="G818" i="12"/>
  <c r="M818" i="12" s="1"/>
  <c r="I818" i="12"/>
  <c r="K818" i="12"/>
  <c r="O818" i="12"/>
  <c r="Q818" i="12"/>
  <c r="V818" i="12"/>
  <c r="G822" i="12"/>
  <c r="M822" i="12" s="1"/>
  <c r="I822" i="12"/>
  <c r="K822" i="12"/>
  <c r="O822" i="12"/>
  <c r="Q822" i="12"/>
  <c r="V822" i="12"/>
  <c r="G824" i="12"/>
  <c r="M824" i="12" s="1"/>
  <c r="I824" i="12"/>
  <c r="K824" i="12"/>
  <c r="O824" i="12"/>
  <c r="Q824" i="12"/>
  <c r="V824" i="12"/>
  <c r="G826" i="12"/>
  <c r="M826" i="12" s="1"/>
  <c r="I826" i="12"/>
  <c r="K826" i="12"/>
  <c r="O826" i="12"/>
  <c r="Q826" i="12"/>
  <c r="V826" i="12"/>
  <c r="G830" i="12"/>
  <c r="M830" i="12" s="1"/>
  <c r="M829" i="12" s="1"/>
  <c r="I830" i="12"/>
  <c r="I829" i="12" s="1"/>
  <c r="K830" i="12"/>
  <c r="K829" i="12" s="1"/>
  <c r="O830" i="12"/>
  <c r="O829" i="12" s="1"/>
  <c r="Q830" i="12"/>
  <c r="Q829" i="12" s="1"/>
  <c r="V830" i="12"/>
  <c r="V829" i="12" s="1"/>
  <c r="G833" i="12"/>
  <c r="I833" i="12"/>
  <c r="I832" i="12" s="1"/>
  <c r="K833" i="12"/>
  <c r="K832" i="12" s="1"/>
  <c r="O833" i="12"/>
  <c r="O832" i="12" s="1"/>
  <c r="Q833" i="12"/>
  <c r="Q832" i="12" s="1"/>
  <c r="V833" i="12"/>
  <c r="V832" i="12" s="1"/>
  <c r="G838" i="12"/>
  <c r="M838" i="12" s="1"/>
  <c r="M837" i="12" s="1"/>
  <c r="I838" i="12"/>
  <c r="I837" i="12" s="1"/>
  <c r="K838" i="12"/>
  <c r="K837" i="12" s="1"/>
  <c r="O838" i="12"/>
  <c r="O837" i="12" s="1"/>
  <c r="Q838" i="12"/>
  <c r="Q837" i="12" s="1"/>
  <c r="V838" i="12"/>
  <c r="V837" i="12" s="1"/>
  <c r="G841" i="12"/>
  <c r="I841" i="12"/>
  <c r="K841" i="12"/>
  <c r="O841" i="12"/>
  <c r="Q841" i="12"/>
  <c r="V841" i="12"/>
  <c r="G845" i="12"/>
  <c r="M845" i="12" s="1"/>
  <c r="I845" i="12"/>
  <c r="K845" i="12"/>
  <c r="O845" i="12"/>
  <c r="Q845" i="12"/>
  <c r="V845" i="12"/>
  <c r="G850" i="12"/>
  <c r="M850" i="12" s="1"/>
  <c r="I850" i="12"/>
  <c r="K850" i="12"/>
  <c r="O850" i="12"/>
  <c r="Q850" i="12"/>
  <c r="V850" i="12"/>
  <c r="G855" i="12"/>
  <c r="M855" i="12" s="1"/>
  <c r="I855" i="12"/>
  <c r="K855" i="12"/>
  <c r="O855" i="12"/>
  <c r="Q855" i="12"/>
  <c r="V855" i="12"/>
  <c r="G859" i="12"/>
  <c r="M859" i="12" s="1"/>
  <c r="I859" i="12"/>
  <c r="K859" i="12"/>
  <c r="O859" i="12"/>
  <c r="Q859" i="12"/>
  <c r="V859" i="12"/>
  <c r="G862" i="12"/>
  <c r="M862" i="12" s="1"/>
  <c r="I862" i="12"/>
  <c r="K862" i="12"/>
  <c r="O862" i="12"/>
  <c r="Q862" i="12"/>
  <c r="V862" i="12"/>
  <c r="G867" i="12"/>
  <c r="M867" i="12" s="1"/>
  <c r="I867" i="12"/>
  <c r="K867" i="12"/>
  <c r="O867" i="12"/>
  <c r="Q867" i="12"/>
  <c r="V867" i="12"/>
  <c r="G872" i="12"/>
  <c r="M872" i="12" s="1"/>
  <c r="I872" i="12"/>
  <c r="K872" i="12"/>
  <c r="O872" i="12"/>
  <c r="Q872" i="12"/>
  <c r="V872" i="12"/>
  <c r="G877" i="12"/>
  <c r="M877" i="12" s="1"/>
  <c r="I877" i="12"/>
  <c r="K877" i="12"/>
  <c r="O877" i="12"/>
  <c r="Q877" i="12"/>
  <c r="V877" i="12"/>
  <c r="G881" i="12"/>
  <c r="I881" i="12"/>
  <c r="K881" i="12"/>
  <c r="O881" i="12"/>
  <c r="Q881" i="12"/>
  <c r="V881" i="12"/>
  <c r="G886" i="12"/>
  <c r="M886" i="12" s="1"/>
  <c r="I886" i="12"/>
  <c r="K886" i="12"/>
  <c r="O886" i="12"/>
  <c r="Q886" i="12"/>
  <c r="V886" i="12"/>
  <c r="G891" i="12"/>
  <c r="M891" i="12" s="1"/>
  <c r="I891" i="12"/>
  <c r="K891" i="12"/>
  <c r="O891" i="12"/>
  <c r="Q891" i="12"/>
  <c r="V891" i="12"/>
  <c r="G897" i="12"/>
  <c r="M897" i="12" s="1"/>
  <c r="I897" i="12"/>
  <c r="K897" i="12"/>
  <c r="O897" i="12"/>
  <c r="Q897" i="12"/>
  <c r="V897" i="12"/>
  <c r="G899" i="12"/>
  <c r="M899" i="12" s="1"/>
  <c r="I899" i="12"/>
  <c r="K899" i="12"/>
  <c r="O899" i="12"/>
  <c r="Q899" i="12"/>
  <c r="V899" i="12"/>
  <c r="G904" i="12"/>
  <c r="M904" i="12" s="1"/>
  <c r="I904" i="12"/>
  <c r="K904" i="12"/>
  <c r="O904" i="12"/>
  <c r="Q904" i="12"/>
  <c r="V904" i="12"/>
  <c r="G924" i="12"/>
  <c r="M924" i="12" s="1"/>
  <c r="I924" i="12"/>
  <c r="K924" i="12"/>
  <c r="O924" i="12"/>
  <c r="Q924" i="12"/>
  <c r="V924" i="12"/>
  <c r="G929" i="12"/>
  <c r="M929" i="12" s="1"/>
  <c r="I929" i="12"/>
  <c r="K929" i="12"/>
  <c r="O929" i="12"/>
  <c r="Q929" i="12"/>
  <c r="V929" i="12"/>
  <c r="G944" i="12"/>
  <c r="M944" i="12" s="1"/>
  <c r="I944" i="12"/>
  <c r="K944" i="12"/>
  <c r="O944" i="12"/>
  <c r="Q944" i="12"/>
  <c r="V944" i="12"/>
  <c r="G964" i="12"/>
  <c r="M964" i="12" s="1"/>
  <c r="I964" i="12"/>
  <c r="K964" i="12"/>
  <c r="O964" i="12"/>
  <c r="Q964" i="12"/>
  <c r="V964" i="12"/>
  <c r="G968" i="12"/>
  <c r="M968" i="12" s="1"/>
  <c r="I968" i="12"/>
  <c r="K968" i="12"/>
  <c r="O968" i="12"/>
  <c r="Q968" i="12"/>
  <c r="V968" i="12"/>
  <c r="G983" i="12"/>
  <c r="M983" i="12" s="1"/>
  <c r="I983" i="12"/>
  <c r="K983" i="12"/>
  <c r="O983" i="12"/>
  <c r="Q983" i="12"/>
  <c r="V983" i="12"/>
  <c r="G989" i="12"/>
  <c r="M989" i="12" s="1"/>
  <c r="I989" i="12"/>
  <c r="K989" i="12"/>
  <c r="O989" i="12"/>
  <c r="Q989" i="12"/>
  <c r="V989" i="12"/>
  <c r="G995" i="12"/>
  <c r="M995" i="12" s="1"/>
  <c r="I995" i="12"/>
  <c r="K995" i="12"/>
  <c r="O995" i="12"/>
  <c r="Q995" i="12"/>
  <c r="V995" i="12"/>
  <c r="G999" i="12"/>
  <c r="M999" i="12" s="1"/>
  <c r="I999" i="12"/>
  <c r="K999" i="12"/>
  <c r="O999" i="12"/>
  <c r="Q999" i="12"/>
  <c r="V999" i="12"/>
  <c r="G1028" i="12"/>
  <c r="M1028" i="12" s="1"/>
  <c r="I1028" i="12"/>
  <c r="K1028" i="12"/>
  <c r="O1028" i="12"/>
  <c r="Q1028" i="12"/>
  <c r="V1028" i="12"/>
  <c r="G1052" i="12"/>
  <c r="I1052" i="12"/>
  <c r="K1052" i="12"/>
  <c r="O1052" i="12"/>
  <c r="Q1052" i="12"/>
  <c r="V1052" i="12"/>
  <c r="G1056" i="12"/>
  <c r="M1056" i="12" s="1"/>
  <c r="I1056" i="12"/>
  <c r="K1056" i="12"/>
  <c r="O1056" i="12"/>
  <c r="Q1056" i="12"/>
  <c r="V1056" i="12"/>
  <c r="G1061" i="12"/>
  <c r="M1061" i="12" s="1"/>
  <c r="I1061" i="12"/>
  <c r="K1061" i="12"/>
  <c r="O1061" i="12"/>
  <c r="Q1061" i="12"/>
  <c r="V1061" i="12"/>
  <c r="G1067" i="12"/>
  <c r="I1067" i="12"/>
  <c r="K1067" i="12"/>
  <c r="O1067" i="12"/>
  <c r="Q1067" i="12"/>
  <c r="V1067" i="12"/>
  <c r="G1073" i="12"/>
  <c r="M1073" i="12" s="1"/>
  <c r="I1073" i="12"/>
  <c r="K1073" i="12"/>
  <c r="O1073" i="12"/>
  <c r="Q1073" i="12"/>
  <c r="V1073" i="12"/>
  <c r="G1079" i="12"/>
  <c r="M1079" i="12" s="1"/>
  <c r="I1079" i="12"/>
  <c r="K1079" i="12"/>
  <c r="O1079" i="12"/>
  <c r="Q1079" i="12"/>
  <c r="V1079" i="12"/>
  <c r="G1082" i="12"/>
  <c r="M1082" i="12" s="1"/>
  <c r="I1082" i="12"/>
  <c r="K1082" i="12"/>
  <c r="O1082" i="12"/>
  <c r="Q1082" i="12"/>
  <c r="V1082" i="12"/>
  <c r="G1086" i="12"/>
  <c r="M1086" i="12" s="1"/>
  <c r="I1086" i="12"/>
  <c r="K1086" i="12"/>
  <c r="O1086" i="12"/>
  <c r="Q1086" i="12"/>
  <c r="V1086" i="12"/>
  <c r="G1114" i="12"/>
  <c r="M1114" i="12" s="1"/>
  <c r="I1114" i="12"/>
  <c r="K1114" i="12"/>
  <c r="O1114" i="12"/>
  <c r="Q1114" i="12"/>
  <c r="V1114" i="12"/>
  <c r="G1130" i="12"/>
  <c r="M1130" i="12" s="1"/>
  <c r="I1130" i="12"/>
  <c r="K1130" i="12"/>
  <c r="O1130" i="12"/>
  <c r="Q1130" i="12"/>
  <c r="V1130" i="12"/>
  <c r="G1143" i="12"/>
  <c r="M1143" i="12" s="1"/>
  <c r="I1143" i="12"/>
  <c r="K1143" i="12"/>
  <c r="O1143" i="12"/>
  <c r="Q1143" i="12"/>
  <c r="V1143" i="12"/>
  <c r="G1158" i="12"/>
  <c r="M1158" i="12" s="1"/>
  <c r="I1158" i="12"/>
  <c r="K1158" i="12"/>
  <c r="O1158" i="12"/>
  <c r="Q1158" i="12"/>
  <c r="V1158" i="12"/>
  <c r="G1169" i="12"/>
  <c r="M1169" i="12" s="1"/>
  <c r="I1169" i="12"/>
  <c r="K1169" i="12"/>
  <c r="O1169" i="12"/>
  <c r="Q1169" i="12"/>
  <c r="V1169" i="12"/>
  <c r="G1180" i="12"/>
  <c r="I1180" i="12"/>
  <c r="K1180" i="12"/>
  <c r="O1180" i="12"/>
  <c r="Q1180" i="12"/>
  <c r="V1180" i="12"/>
  <c r="G1192" i="12"/>
  <c r="G1191" i="12" s="1"/>
  <c r="I77" i="1" s="1"/>
  <c r="I1192" i="12"/>
  <c r="I1191" i="12" s="1"/>
  <c r="K1192" i="12"/>
  <c r="K1191" i="12" s="1"/>
  <c r="O1192" i="12"/>
  <c r="O1191" i="12" s="1"/>
  <c r="Q1192" i="12"/>
  <c r="Q1191" i="12" s="1"/>
  <c r="V1192" i="12"/>
  <c r="V1191" i="12" s="1"/>
  <c r="G1196" i="12"/>
  <c r="I1196" i="12"/>
  <c r="K1196" i="12"/>
  <c r="O1196" i="12"/>
  <c r="Q1196" i="12"/>
  <c r="V1196" i="12"/>
  <c r="G1201" i="12"/>
  <c r="M1201" i="12" s="1"/>
  <c r="I1201" i="12"/>
  <c r="K1201" i="12"/>
  <c r="O1201" i="12"/>
  <c r="Q1201" i="12"/>
  <c r="V1201" i="12"/>
  <c r="G1203" i="12"/>
  <c r="M1203" i="12" s="1"/>
  <c r="I1203" i="12"/>
  <c r="K1203" i="12"/>
  <c r="O1203" i="12"/>
  <c r="Q1203" i="12"/>
  <c r="V1203" i="12"/>
  <c r="G1211" i="12"/>
  <c r="I1211" i="12"/>
  <c r="K1211" i="12"/>
  <c r="O1211" i="12"/>
  <c r="Q1211" i="12"/>
  <c r="V1211" i="12"/>
  <c r="G1224" i="12"/>
  <c r="M1224" i="12" s="1"/>
  <c r="I1224" i="12"/>
  <c r="K1224" i="12"/>
  <c r="O1224" i="12"/>
  <c r="Q1224" i="12"/>
  <c r="V1224" i="12"/>
  <c r="G1228" i="12"/>
  <c r="M1228" i="12" s="1"/>
  <c r="I1228" i="12"/>
  <c r="K1228" i="12"/>
  <c r="O1228" i="12"/>
  <c r="Q1228" i="12"/>
  <c r="V1228" i="12"/>
  <c r="G1230" i="12"/>
  <c r="M1230" i="12" s="1"/>
  <c r="I1230" i="12"/>
  <c r="K1230" i="12"/>
  <c r="O1230" i="12"/>
  <c r="Q1230" i="12"/>
  <c r="V1230" i="12"/>
  <c r="G1234" i="12"/>
  <c r="M1234" i="12" s="1"/>
  <c r="I1234" i="12"/>
  <c r="K1234" i="12"/>
  <c r="O1234" i="12"/>
  <c r="Q1234" i="12"/>
  <c r="V1234" i="12"/>
  <c r="G1238" i="12"/>
  <c r="M1238" i="12" s="1"/>
  <c r="I1238" i="12"/>
  <c r="K1238" i="12"/>
  <c r="O1238" i="12"/>
  <c r="Q1238" i="12"/>
  <c r="V1238" i="12"/>
  <c r="G1242" i="12"/>
  <c r="M1242" i="12" s="1"/>
  <c r="I1242" i="12"/>
  <c r="K1242" i="12"/>
  <c r="O1242" i="12"/>
  <c r="Q1242" i="12"/>
  <c r="V1242" i="12"/>
  <c r="G1244" i="12"/>
  <c r="M1244" i="12" s="1"/>
  <c r="I1244" i="12"/>
  <c r="K1244" i="12"/>
  <c r="O1244" i="12"/>
  <c r="Q1244" i="12"/>
  <c r="V1244" i="12"/>
  <c r="G1247" i="12"/>
  <c r="M1247" i="12" s="1"/>
  <c r="I1247" i="12"/>
  <c r="K1247" i="12"/>
  <c r="O1247" i="12"/>
  <c r="Q1247" i="12"/>
  <c r="V1247" i="12"/>
  <c r="G1249" i="12"/>
  <c r="M1249" i="12" s="1"/>
  <c r="I1249" i="12"/>
  <c r="K1249" i="12"/>
  <c r="O1249" i="12"/>
  <c r="Q1249" i="12"/>
  <c r="V1249" i="12"/>
  <c r="G1251" i="12"/>
  <c r="I1251" i="12"/>
  <c r="K1251" i="12"/>
  <c r="O1251" i="12"/>
  <c r="Q1251" i="12"/>
  <c r="V1251" i="12"/>
  <c r="G1254" i="12"/>
  <c r="G1253" i="12" s="1"/>
  <c r="I82" i="1" s="1"/>
  <c r="I1254" i="12"/>
  <c r="I1253" i="12" s="1"/>
  <c r="K1254" i="12"/>
  <c r="K1253" i="12" s="1"/>
  <c r="O1254" i="12"/>
  <c r="O1253" i="12" s="1"/>
  <c r="Q1254" i="12"/>
  <c r="Q1253" i="12" s="1"/>
  <c r="V1254" i="12"/>
  <c r="V1253" i="12" s="1"/>
  <c r="G1259" i="12"/>
  <c r="G1258" i="12" s="1"/>
  <c r="I83" i="1" s="1"/>
  <c r="I1259" i="12"/>
  <c r="I1258" i="12" s="1"/>
  <c r="K1259" i="12"/>
  <c r="K1258" i="12" s="1"/>
  <c r="O1259" i="12"/>
  <c r="O1258" i="12" s="1"/>
  <c r="Q1259" i="12"/>
  <c r="Q1258" i="12" s="1"/>
  <c r="V1259" i="12"/>
  <c r="V1258" i="12" s="1"/>
  <c r="G1266" i="12"/>
  <c r="M1266" i="12" s="1"/>
  <c r="I1266" i="12"/>
  <c r="K1266" i="12"/>
  <c r="O1266" i="12"/>
  <c r="Q1266" i="12"/>
  <c r="V1266" i="12"/>
  <c r="G1268" i="12"/>
  <c r="M1268" i="12" s="1"/>
  <c r="I1268" i="12"/>
  <c r="K1268" i="12"/>
  <c r="O1268" i="12"/>
  <c r="Q1268" i="12"/>
  <c r="V1268" i="12"/>
  <c r="G1272" i="12"/>
  <c r="M1272" i="12" s="1"/>
  <c r="I1272" i="12"/>
  <c r="K1272" i="12"/>
  <c r="O1272" i="12"/>
  <c r="Q1272" i="12"/>
  <c r="V1272" i="12"/>
  <c r="G1274" i="12"/>
  <c r="M1274" i="12" s="1"/>
  <c r="I1274" i="12"/>
  <c r="K1274" i="12"/>
  <c r="O1274" i="12"/>
  <c r="Q1274" i="12"/>
  <c r="V1274" i="12"/>
  <c r="G1276" i="12"/>
  <c r="M1276" i="12" s="1"/>
  <c r="I1276" i="12"/>
  <c r="K1276" i="12"/>
  <c r="O1276" i="12"/>
  <c r="Q1276" i="12"/>
  <c r="V1276" i="12"/>
  <c r="G1278" i="12"/>
  <c r="M1278" i="12" s="1"/>
  <c r="I1278" i="12"/>
  <c r="K1278" i="12"/>
  <c r="O1278" i="12"/>
  <c r="Q1278" i="12"/>
  <c r="V1278" i="12"/>
  <c r="G1280" i="12"/>
  <c r="M1280" i="12" s="1"/>
  <c r="I1280" i="12"/>
  <c r="K1280" i="12"/>
  <c r="O1280" i="12"/>
  <c r="Q1280" i="12"/>
  <c r="V1280" i="12"/>
  <c r="G1282" i="12"/>
  <c r="M1282" i="12" s="1"/>
  <c r="I1282" i="12"/>
  <c r="K1282" i="12"/>
  <c r="O1282" i="12"/>
  <c r="Q1282" i="12"/>
  <c r="V1282" i="12"/>
  <c r="G1285" i="12"/>
  <c r="M1285" i="12" s="1"/>
  <c r="I1285" i="12"/>
  <c r="K1285" i="12"/>
  <c r="O1285" i="12"/>
  <c r="Q1285" i="12"/>
  <c r="V1285" i="12"/>
  <c r="G1288" i="12"/>
  <c r="M1288" i="12" s="1"/>
  <c r="I1288" i="12"/>
  <c r="K1288" i="12"/>
  <c r="O1288" i="12"/>
  <c r="Q1288" i="12"/>
  <c r="V1288" i="12"/>
  <c r="G1291" i="12"/>
  <c r="M1291" i="12" s="1"/>
  <c r="I1291" i="12"/>
  <c r="K1291" i="12"/>
  <c r="O1291" i="12"/>
  <c r="Q1291" i="12"/>
  <c r="V1291" i="12"/>
  <c r="G1294" i="12"/>
  <c r="M1294" i="12" s="1"/>
  <c r="I1294" i="12"/>
  <c r="K1294" i="12"/>
  <c r="O1294" i="12"/>
  <c r="Q1294" i="12"/>
  <c r="V1294" i="12"/>
  <c r="G1297" i="12"/>
  <c r="M1297" i="12" s="1"/>
  <c r="I1297" i="12"/>
  <c r="K1297" i="12"/>
  <c r="O1297" i="12"/>
  <c r="Q1297" i="12"/>
  <c r="V1297" i="12"/>
  <c r="G1300" i="12"/>
  <c r="M1300" i="12" s="1"/>
  <c r="I1300" i="12"/>
  <c r="K1300" i="12"/>
  <c r="O1300" i="12"/>
  <c r="Q1300" i="12"/>
  <c r="V1300" i="12"/>
  <c r="G1304" i="12"/>
  <c r="M1304" i="12" s="1"/>
  <c r="I1304" i="12"/>
  <c r="K1304" i="12"/>
  <c r="O1304" i="12"/>
  <c r="Q1304" i="12"/>
  <c r="V1304" i="12"/>
  <c r="G1307" i="12"/>
  <c r="M1307" i="12" s="1"/>
  <c r="I1307" i="12"/>
  <c r="K1307" i="12"/>
  <c r="O1307" i="12"/>
  <c r="Q1307" i="12"/>
  <c r="V1307" i="12"/>
  <c r="G1310" i="12"/>
  <c r="I1310" i="12"/>
  <c r="K1310" i="12"/>
  <c r="O1310" i="12"/>
  <c r="Q1310" i="12"/>
  <c r="V1310" i="12"/>
  <c r="G1313" i="12"/>
  <c r="M1313" i="12" s="1"/>
  <c r="I1313" i="12"/>
  <c r="K1313" i="12"/>
  <c r="O1313" i="12"/>
  <c r="Q1313" i="12"/>
  <c r="V1313" i="12"/>
  <c r="G1316" i="12"/>
  <c r="M1316" i="12" s="1"/>
  <c r="I1316" i="12"/>
  <c r="K1316" i="12"/>
  <c r="O1316" i="12"/>
  <c r="Q1316" i="12"/>
  <c r="V1316" i="12"/>
  <c r="G1319" i="12"/>
  <c r="M1319" i="12" s="1"/>
  <c r="I1319" i="12"/>
  <c r="K1319" i="12"/>
  <c r="O1319" i="12"/>
  <c r="Q1319" i="12"/>
  <c r="V1319" i="12"/>
  <c r="AE1323" i="12"/>
  <c r="F40" i="1" s="1"/>
  <c r="G1246" i="12" l="1"/>
  <c r="I81" i="1" s="1"/>
  <c r="I1246" i="12"/>
  <c r="V1210" i="12"/>
  <c r="G129" i="12"/>
  <c r="I54" i="1" s="1"/>
  <c r="K1085" i="12"/>
  <c r="G577" i="12"/>
  <c r="I58" i="1" s="1"/>
  <c r="O1210" i="12"/>
  <c r="V1085" i="12"/>
  <c r="I1085" i="12"/>
  <c r="V644" i="12"/>
  <c r="O522" i="12"/>
  <c r="G522" i="12"/>
  <c r="I56" i="1" s="1"/>
  <c r="M1254" i="12"/>
  <c r="M1253" i="12" s="1"/>
  <c r="O26" i="12"/>
  <c r="I1303" i="12"/>
  <c r="Q1210" i="12"/>
  <c r="G1210" i="12"/>
  <c r="I79" i="1" s="1"/>
  <c r="Q998" i="12"/>
  <c r="Q821" i="12"/>
  <c r="M821" i="12"/>
  <c r="K1210" i="12"/>
  <c r="Q1195" i="12"/>
  <c r="M1192" i="12"/>
  <c r="M1191" i="12" s="1"/>
  <c r="O577" i="12"/>
  <c r="Q78" i="12"/>
  <c r="O78" i="12"/>
  <c r="V129" i="12"/>
  <c r="K8" i="12"/>
  <c r="O1085" i="12"/>
  <c r="I840" i="12"/>
  <c r="O768" i="12"/>
  <c r="K675" i="12"/>
  <c r="Q217" i="12"/>
  <c r="I217" i="12"/>
  <c r="K86" i="12"/>
  <c r="O86" i="12"/>
  <c r="K78" i="12"/>
  <c r="Q1246" i="12"/>
  <c r="V1246" i="12"/>
  <c r="K1246" i="12"/>
  <c r="I821" i="12"/>
  <c r="O529" i="12"/>
  <c r="M523" i="12"/>
  <c r="M522" i="12" s="1"/>
  <c r="V78" i="12"/>
  <c r="M1265" i="12"/>
  <c r="O1303" i="12"/>
  <c r="O1284" i="12"/>
  <c r="G1085" i="12"/>
  <c r="I75" i="1" s="1"/>
  <c r="Q880" i="12"/>
  <c r="K768" i="12"/>
  <c r="V41" i="12"/>
  <c r="F39" i="1"/>
  <c r="F42" i="1" s="1"/>
  <c r="G23" i="1" s="1"/>
  <c r="Q1303" i="12"/>
  <c r="O789" i="12"/>
  <c r="F41" i="1"/>
  <c r="G607" i="12"/>
  <c r="I59" i="1" s="1"/>
  <c r="G1195" i="12"/>
  <c r="I78" i="1" s="1"/>
  <c r="V1142" i="12"/>
  <c r="I1142" i="12"/>
  <c r="I998" i="12"/>
  <c r="V745" i="12"/>
  <c r="I1284" i="12"/>
  <c r="V1265" i="12"/>
  <c r="K1265" i="12"/>
  <c r="O1246" i="12"/>
  <c r="I1227" i="12"/>
  <c r="O1195" i="12"/>
  <c r="G1142" i="12"/>
  <c r="I76" i="1" s="1"/>
  <c r="Q1142" i="12"/>
  <c r="Q1085" i="12"/>
  <c r="M1085" i="12"/>
  <c r="G1055" i="12"/>
  <c r="I74" i="1" s="1"/>
  <c r="V1055" i="12"/>
  <c r="K1055" i="12"/>
  <c r="G998" i="12"/>
  <c r="I73" i="1" s="1"/>
  <c r="V998" i="12"/>
  <c r="K998" i="12"/>
  <c r="O821" i="12"/>
  <c r="K789" i="12"/>
  <c r="V768" i="12"/>
  <c r="Q768" i="12"/>
  <c r="I768" i="12"/>
  <c r="G745" i="12"/>
  <c r="I64" i="1" s="1"/>
  <c r="V675" i="12"/>
  <c r="G644" i="12"/>
  <c r="I60" i="1" s="1"/>
  <c r="K607" i="12"/>
  <c r="O607" i="12"/>
  <c r="Q577" i="12"/>
  <c r="I577" i="12"/>
  <c r="O217" i="12"/>
  <c r="O129" i="12"/>
  <c r="V86" i="12"/>
  <c r="Q86" i="12"/>
  <c r="I86" i="12"/>
  <c r="Q41" i="12"/>
  <c r="I41" i="12"/>
  <c r="G41" i="12"/>
  <c r="I51" i="1" s="1"/>
  <c r="V8" i="12"/>
  <c r="G1303" i="12"/>
  <c r="I86" i="1" s="1"/>
  <c r="I20" i="1" s="1"/>
  <c r="V1303" i="12"/>
  <c r="K1303" i="12"/>
  <c r="V1284" i="12"/>
  <c r="K1284" i="12"/>
  <c r="Q1284" i="12"/>
  <c r="I1265" i="12"/>
  <c r="O1265" i="12"/>
  <c r="V1227" i="12"/>
  <c r="K1227" i="12"/>
  <c r="Q1227" i="12"/>
  <c r="I1210" i="12"/>
  <c r="V1195" i="12"/>
  <c r="K1195" i="12"/>
  <c r="O1142" i="12"/>
  <c r="I1055" i="12"/>
  <c r="O1055" i="12"/>
  <c r="O998" i="12"/>
  <c r="Q840" i="12"/>
  <c r="K821" i="12"/>
  <c r="V789" i="12"/>
  <c r="Q745" i="12"/>
  <c r="I745" i="12"/>
  <c r="O745" i="12"/>
  <c r="G675" i="12"/>
  <c r="I61" i="1" s="1"/>
  <c r="Q644" i="12"/>
  <c r="I644" i="12"/>
  <c r="O644" i="12"/>
  <c r="V607" i="12"/>
  <c r="Q607" i="12"/>
  <c r="I607" i="12"/>
  <c r="K577" i="12"/>
  <c r="K529" i="12"/>
  <c r="Q529" i="12"/>
  <c r="I529" i="12"/>
  <c r="K522" i="12"/>
  <c r="Q522" i="12"/>
  <c r="I522" i="12"/>
  <c r="K217" i="12"/>
  <c r="O41" i="12"/>
  <c r="K26" i="12"/>
  <c r="Q26" i="12"/>
  <c r="I26" i="12"/>
  <c r="G8" i="12"/>
  <c r="G1284" i="12"/>
  <c r="I85" i="1" s="1"/>
  <c r="I19" i="1" s="1"/>
  <c r="Q1265" i="12"/>
  <c r="O1227" i="12"/>
  <c r="G1227" i="12"/>
  <c r="I80" i="1" s="1"/>
  <c r="I18" i="1" s="1"/>
  <c r="I1195" i="12"/>
  <c r="K1142" i="12"/>
  <c r="Q1055" i="12"/>
  <c r="I880" i="12"/>
  <c r="V821" i="12"/>
  <c r="Q789" i="12"/>
  <c r="I789" i="12"/>
  <c r="G768" i="12"/>
  <c r="I65" i="1" s="1"/>
  <c r="K745" i="12"/>
  <c r="Q675" i="12"/>
  <c r="I675" i="12"/>
  <c r="O675" i="12"/>
  <c r="K644" i="12"/>
  <c r="V577" i="12"/>
  <c r="G529" i="12"/>
  <c r="I57" i="1" s="1"/>
  <c r="V529" i="12"/>
  <c r="V522" i="12"/>
  <c r="V217" i="12"/>
  <c r="K129" i="12"/>
  <c r="Q129" i="12"/>
  <c r="I129" i="12"/>
  <c r="G86" i="12"/>
  <c r="I53" i="1" s="1"/>
  <c r="M78" i="12"/>
  <c r="K41" i="12"/>
  <c r="V26" i="12"/>
  <c r="Q8" i="12"/>
  <c r="I8" i="12"/>
  <c r="O8" i="12"/>
  <c r="M1227" i="12"/>
  <c r="M1284" i="12"/>
  <c r="M881" i="12"/>
  <c r="M880" i="12" s="1"/>
  <c r="G880" i="12"/>
  <c r="I72" i="1" s="1"/>
  <c r="M26" i="12"/>
  <c r="M1310" i="12"/>
  <c r="M1303" i="12" s="1"/>
  <c r="G1265" i="12"/>
  <c r="I84" i="1" s="1"/>
  <c r="M1259" i="12"/>
  <c r="M1258" i="12" s="1"/>
  <c r="M1251" i="12"/>
  <c r="M1246" i="12" s="1"/>
  <c r="M1211" i="12"/>
  <c r="M1210" i="12" s="1"/>
  <c r="M1196" i="12"/>
  <c r="M1195" i="12" s="1"/>
  <c r="M1180" i="12"/>
  <c r="M1142" i="12" s="1"/>
  <c r="M1067" i="12"/>
  <c r="M1055" i="12" s="1"/>
  <c r="M1052" i="12"/>
  <c r="M998" i="12" s="1"/>
  <c r="O880" i="12"/>
  <c r="G840" i="12"/>
  <c r="I71" i="1" s="1"/>
  <c r="M841" i="12"/>
  <c r="M840" i="12" s="1"/>
  <c r="V840" i="12"/>
  <c r="K880" i="12"/>
  <c r="O840" i="12"/>
  <c r="G832" i="12"/>
  <c r="I69" i="1" s="1"/>
  <c r="M833" i="12"/>
  <c r="M832" i="12" s="1"/>
  <c r="M217" i="12"/>
  <c r="AF1323" i="12"/>
  <c r="V880" i="12"/>
  <c r="K840" i="12"/>
  <c r="M789" i="12"/>
  <c r="G837" i="12"/>
  <c r="I70" i="1" s="1"/>
  <c r="G829" i="12"/>
  <c r="I68" i="1" s="1"/>
  <c r="G821" i="12"/>
  <c r="I67" i="1" s="1"/>
  <c r="G789" i="12"/>
  <c r="I66" i="1" s="1"/>
  <c r="M772" i="12"/>
  <c r="M768" i="12" s="1"/>
  <c r="M746" i="12"/>
  <c r="M745" i="12" s="1"/>
  <c r="G741" i="12"/>
  <c r="I63" i="1" s="1"/>
  <c r="M737" i="12"/>
  <c r="M736" i="12" s="1"/>
  <c r="M676" i="12"/>
  <c r="M675" i="12" s="1"/>
  <c r="M645" i="12"/>
  <c r="M644" i="12" s="1"/>
  <c r="M616" i="12"/>
  <c r="M607" i="12" s="1"/>
  <c r="M578" i="12"/>
  <c r="M577" i="12" s="1"/>
  <c r="M543" i="12"/>
  <c r="M529" i="12" s="1"/>
  <c r="G217" i="12"/>
  <c r="I55" i="1" s="1"/>
  <c r="M175" i="12"/>
  <c r="M129" i="12" s="1"/>
  <c r="G78" i="12"/>
  <c r="I52" i="1" s="1"/>
  <c r="M42" i="12"/>
  <c r="M41" i="12" s="1"/>
  <c r="M9" i="12"/>
  <c r="M8" i="12" s="1"/>
  <c r="G26" i="12"/>
  <c r="I50" i="1" s="1"/>
  <c r="M94" i="12"/>
  <c r="M86" i="12" s="1"/>
  <c r="J28" i="1"/>
  <c r="J26" i="1"/>
  <c r="G38" i="1"/>
  <c r="F38" i="1"/>
  <c r="H32" i="1"/>
  <c r="J23" i="1"/>
  <c r="J24" i="1"/>
  <c r="J25" i="1"/>
  <c r="J27" i="1"/>
  <c r="E24" i="1"/>
  <c r="E26" i="1"/>
  <c r="I17" i="1" l="1"/>
  <c r="G1323" i="12"/>
  <c r="I49" i="1"/>
  <c r="G40" i="1"/>
  <c r="H40" i="1" s="1"/>
  <c r="I40" i="1" s="1"/>
  <c r="G41" i="1"/>
  <c r="H41" i="1" s="1"/>
  <c r="I41" i="1" s="1"/>
  <c r="G39" i="1"/>
  <c r="A23" i="1"/>
  <c r="A24" i="1" s="1"/>
  <c r="G24" i="1" s="1"/>
  <c r="I87" i="1" l="1"/>
  <c r="I16" i="1"/>
  <c r="I21" i="1" s="1"/>
  <c r="G42" i="1"/>
  <c r="H39" i="1"/>
  <c r="G25" i="1" l="1"/>
  <c r="G28" i="1"/>
  <c r="J84" i="1"/>
  <c r="J60" i="1"/>
  <c r="J61" i="1"/>
  <c r="J77" i="1"/>
  <c r="J72" i="1"/>
  <c r="J58" i="1"/>
  <c r="J78" i="1"/>
  <c r="J55" i="1"/>
  <c r="J71" i="1"/>
  <c r="J76" i="1"/>
  <c r="J64" i="1"/>
  <c r="J49" i="1"/>
  <c r="J65" i="1"/>
  <c r="J81" i="1"/>
  <c r="J80" i="1"/>
  <c r="J62" i="1"/>
  <c r="J82" i="1"/>
  <c r="J59" i="1"/>
  <c r="J75" i="1"/>
  <c r="J53" i="1"/>
  <c r="J69" i="1"/>
  <c r="J85" i="1"/>
  <c r="J50" i="1"/>
  <c r="J70" i="1"/>
  <c r="J86" i="1"/>
  <c r="J63" i="1"/>
  <c r="J79" i="1"/>
  <c r="J57" i="1"/>
  <c r="J73" i="1"/>
  <c r="J66" i="1"/>
  <c r="J54" i="1"/>
  <c r="J74" i="1"/>
  <c r="J51" i="1"/>
  <c r="J67" i="1"/>
  <c r="J83" i="1"/>
  <c r="J52" i="1"/>
  <c r="J56" i="1"/>
  <c r="J68" i="1"/>
  <c r="I39" i="1"/>
  <c r="I42" i="1" s="1"/>
  <c r="H42" i="1"/>
  <c r="J39" i="1" l="1"/>
  <c r="J42" i="1" s="1"/>
  <c r="J40" i="1"/>
  <c r="J41" i="1"/>
  <c r="A25" i="1"/>
  <c r="A26" i="1" s="1"/>
  <c r="G26" i="1" s="1"/>
  <c r="A27" i="1" s="1"/>
  <c r="A29" i="1" s="1"/>
  <c r="G29" i="1" s="1"/>
  <c r="G27" i="1" s="1"/>
  <c r="J87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nnections.xml><?xml version="1.0" encoding="utf-8"?>
<connections xmlns="http://schemas.openxmlformats.org/spreadsheetml/2006/main">
  <connection id="1" name="Rozpočet11" type="6" refreshedVersion="0" background="1" saveData="1">
    <textPr fileType="dos" firstRow="14" sourceFile="D:\Rozpočty\Rozpočet1.txt" delimited="0" thousands=" ">
      <textFields count="7">
        <textField type="skip"/>
        <textField type="skip" position="1"/>
        <textField position="25"/>
        <textField position="70"/>
        <textField position="75"/>
        <textField position="87"/>
        <textField position="99"/>
      </textFields>
    </textPr>
  </connection>
  <connection id="2" name="Rozpočet1141" type="6" refreshedVersion="0" background="1" saveData="1">
    <textPr fileType="dos" firstRow="14" sourceFile="D:\Rozpočty\Rozpočet1.txt" delimited="0" thousands=" ">
      <textFields count="7">
        <textField type="skip"/>
        <textField type="skip" position="1"/>
        <textField position="25"/>
        <textField position="70"/>
        <textField position="75"/>
        <textField position="87"/>
        <textField position="99"/>
      </textFields>
    </textPr>
  </connection>
  <connection id="3" name="Rozpočet12121" type="6" refreshedVersion="0" background="1" saveData="1">
    <textPr fileType="dos" firstRow="14" sourceFile="D:\Rozpočty\Rozpočet1.txt" delimited="0" thousands=" ">
      <textFields count="7">
        <textField type="skip"/>
        <textField type="skip" position="1"/>
        <textField position="25"/>
        <textField position="70"/>
        <textField position="75"/>
        <textField position="87"/>
        <textField position="99"/>
      </textFields>
    </textPr>
  </connection>
  <connection id="4" name="Rozpočet123" type="6" refreshedVersion="0" background="1" saveData="1">
    <textPr fileType="dos" firstRow="14" sourceFile="D:\Rozpočty\Rozpočet1.txt" delimited="0" thousands=" ">
      <textFields count="7">
        <textField type="skip"/>
        <textField type="skip" position="1"/>
        <textField position="25"/>
        <textField position="70"/>
        <textField position="75"/>
        <textField position="87"/>
        <textField position="99"/>
      </textFields>
    </textPr>
  </connection>
  <connection id="5" name="Rozpočet1231" type="6" refreshedVersion="0" background="1" saveData="1">
    <textPr fileType="dos" firstRow="14" sourceFile="D:\Rozpočty\Rozpočet1.txt" delimited="0" thousands=" ">
      <textFields count="7">
        <textField type="skip"/>
        <textField type="skip" position="1"/>
        <textField position="25"/>
        <textField position="70"/>
        <textField position="75"/>
        <textField position="87"/>
        <textField position="99"/>
      </textFields>
    </textPr>
  </connection>
  <connection id="6" name="Rozpočet12312" type="6" refreshedVersion="0" background="1" saveData="1">
    <textPr fileType="dos" firstRow="14" sourceFile="D:\Rozpočty\Rozpočet1.txt" delimited="0" thousands=" ">
      <textFields count="7">
        <textField type="skip"/>
        <textField type="skip" position="1"/>
        <textField position="25"/>
        <textField position="70"/>
        <textField position="75"/>
        <textField position="87"/>
        <textField position="99"/>
      </textFields>
    </textPr>
  </connection>
  <connection id="7" name="Rozpočet132" type="6" refreshedVersion="0" background="1" saveData="1">
    <textPr fileType="dos" firstRow="14" sourceFile="D:\Rozpočty\Rozpočet1.txt" delimited="0" thousands=" ">
      <textFields count="7">
        <textField type="skip"/>
        <textField type="skip" position="1"/>
        <textField position="25"/>
        <textField position="70"/>
        <textField position="75"/>
        <textField position="87"/>
        <textField position="99"/>
      </textFields>
    </textPr>
  </connection>
  <connection id="8" name="Rozpočet183114" type="6" refreshedVersion="0" background="1" saveData="1">
    <textPr fileType="dos" firstRow="14" sourceFile="D:\Rozpočty\Rozpočet1.txt" delimited="0" thousands=" ">
      <textFields count="7">
        <textField type="skip"/>
        <textField type="skip" position="1"/>
        <textField position="25"/>
        <textField position="70"/>
        <textField position="75"/>
        <textField position="87"/>
        <textField position="99"/>
      </textFields>
    </textPr>
  </connection>
</connections>
</file>

<file path=xl/sharedStrings.xml><?xml version="1.0" encoding="utf-8"?>
<sst xmlns="http://schemas.openxmlformats.org/spreadsheetml/2006/main" count="5629" uniqueCount="1575">
  <si>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</si>
  <si>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</si>
  <si>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</si>
  <si>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</si>
  <si>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</si>
  <si>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</si>
  <si>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</si>
  <si>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</si>
  <si>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</si>
  <si>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</si>
  <si>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</si>
  <si>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</si>
  <si>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</si>
  <si>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</si>
  <si>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</si>
  <si>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</si>
  <si>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</si>
  <si>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</si>
  <si>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</si>
  <si>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</si>
  <si>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</si>
  <si>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</si>
  <si>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</si>
  <si>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</si>
  <si>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</si>
  <si>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</si>
  <si>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</si>
  <si>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</si>
  <si>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</si>
  <si>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</si>
  <si>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</si>
  <si>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</si>
  <si>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</si>
  <si>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</si>
  <si>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</si>
  <si>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</si>
  <si>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</si>
  <si>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</si>
  <si>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</si>
  <si>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</si>
  <si>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</si>
  <si>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</si>
  <si>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</si>
  <si>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</si>
  <si>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</si>
  <si>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Architektonicko-stavební řešení</t>
  </si>
  <si>
    <t>SO 01</t>
  </si>
  <si>
    <t>Objekt:</t>
  </si>
  <si>
    <t>Rozpočet:</t>
  </si>
  <si>
    <t>1155</t>
  </si>
  <si>
    <t>SEN budovy sociálního úřadu v Lysé nad Labem</t>
  </si>
  <si>
    <t>Město Lysá nad Labem</t>
  </si>
  <si>
    <t>Husovo náměstí 23/1</t>
  </si>
  <si>
    <t>Lysá nad Labem</t>
  </si>
  <si>
    <t>28922</t>
  </si>
  <si>
    <t>00239402</t>
  </si>
  <si>
    <t>CZ00239402</t>
  </si>
  <si>
    <t>Energy Benefit Centre a.s.</t>
  </si>
  <si>
    <t>Křenova 438/3</t>
  </si>
  <si>
    <t>Praha-Veleslavín</t>
  </si>
  <si>
    <t>16200</t>
  </si>
  <si>
    <t>29029210</t>
  </si>
  <si>
    <t>CZ29029210</t>
  </si>
  <si>
    <t>Stavba</t>
  </si>
  <si>
    <t>Celkem za stavbu</t>
  </si>
  <si>
    <t>CZK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</si>
  <si>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</si>
  <si>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</si>
  <si>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</si>
  <si>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</si>
  <si>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</si>
  <si>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</si>
  <si>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</si>
  <si>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</si>
  <si>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</si>
  <si>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</si>
  <si>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</si>
  <si>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</si>
  <si>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</si>
  <si>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</si>
  <si>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Úpravy povrchů vnější</t>
  </si>
  <si>
    <t>621</t>
  </si>
  <si>
    <t>Průzkumy a zkoušky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</si>
  <si>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</si>
  <si>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</si>
  <si>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</si>
  <si>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</si>
  <si>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</si>
  <si>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</si>
  <si>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</si>
  <si>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</si>
  <si>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</si>
  <si>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</si>
  <si>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98</t>
  </si>
  <si>
    <t>Demolice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</si>
  <si>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</si>
  <si>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</si>
  <si>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</si>
  <si>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</si>
  <si>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</si>
  <si>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</si>
  <si>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</si>
  <si>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</si>
  <si>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</si>
  <si>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</si>
  <si>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723</t>
  </si>
  <si>
    <t>Vnitřní plynovod</t>
  </si>
  <si>
    <t>725</t>
  </si>
  <si>
    <t>Zařizovací předměty</t>
  </si>
  <si>
    <t>730</t>
  </si>
  <si>
    <t>Ústřední vytápění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</si>
  <si>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</si>
  <si>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</si>
  <si>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</si>
  <si>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</si>
  <si>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</si>
  <si>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</si>
  <si>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</si>
  <si>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</si>
  <si>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769</t>
  </si>
  <si>
    <t>Otvorové prvky z plastu</t>
  </si>
  <si>
    <t>769b</t>
  </si>
  <si>
    <t>Otvorové prvky z hliníku</t>
  </si>
  <si>
    <t>783</t>
  </si>
  <si>
    <t>Nátěry</t>
  </si>
  <si>
    <t>784</t>
  </si>
  <si>
    <t>Malby</t>
  </si>
  <si>
    <t>786</t>
  </si>
  <si>
    <t>Čalounické úpravy</t>
  </si>
  <si>
    <t>M21</t>
  </si>
  <si>
    <t>Elektromontáže</t>
  </si>
  <si>
    <t>M22</t>
  </si>
  <si>
    <t>Montáž sdělovací a zabezp. techniky</t>
  </si>
  <si>
    <t>M24</t>
  </si>
  <si>
    <t>Montáže vzduchotechnických zařízení</t>
  </si>
  <si>
    <t>M33</t>
  </si>
  <si>
    <t>Montáže dopravních zařízení a vah-výtahy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</si>
  <si>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</si>
  <si>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</si>
  <si>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</si>
  <si>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</si>
  <si>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</si>
  <si>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</si>
  <si>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</si>
  <si>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</si>
  <si>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</si>
  <si>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</si>
  <si>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</si>
  <si>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</si>
  <si>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</si>
  <si>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</si>
  <si>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</si>
  <si>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</si>
  <si>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</si>
  <si>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</si>
  <si>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</si>
  <si>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</si>
  <si>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</si>
  <si>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</si>
  <si>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</si>
  <si>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</si>
  <si>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</si>
  <si>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</si>
  <si>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</si>
  <si>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</si>
  <si>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</si>
  <si>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</si>
  <si>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</si>
  <si>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</si>
  <si>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139601102R00</t>
  </si>
  <si>
    <t>Ruční výkop jam, rýh a šachet Ruční výkop jam, rýh a šachet v hornině tř. 3</t>
  </si>
  <si>
    <t>m3</t>
  </si>
  <si>
    <t>800-1</t>
  </si>
  <si>
    <t>RTS 18/ I</t>
  </si>
  <si>
    <t>RTS 17/ II</t>
  </si>
  <si>
    <t>POL1_1</t>
  </si>
  <si>
    <t>s přehozením na vzdálenost do 5 m nebo s naložením na ruční dopravní prostředek</t>
  </si>
  <si>
    <t>SPI</t>
  </si>
  <si>
    <t>sokl eps pod terénem - šířka výkopu 900 mm : 10,818*0,9</t>
  </si>
  <si>
    <t>VV</t>
  </si>
  <si>
    <t>SPU</t>
  </si>
  <si>
    <t>171201201R00</t>
  </si>
  <si>
    <t>Uložení sypaniny na dočasnou skládku tak, že na 1 m2 plochy připadá přes 2 m3 výkopku nebo ornice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</si>
  <si>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</si>
  <si>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</si>
  <si>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</si>
  <si>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</si>
  <si>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>199000002R00</t>
  </si>
  <si>
    <t>Poplatky za skládku horniny 1- 4</t>
  </si>
  <si>
    <t>113106121R00</t>
  </si>
  <si>
    <t>Rozebrání dlažeb z betonových dlaždic na sucho</t>
  </si>
  <si>
    <t>162701105R00</t>
  </si>
  <si>
    <t>Vodorovné přemístění výkopku z hor.1-4 do 10000 m</t>
  </si>
  <si>
    <t>Aktualizace-Název v DZ:</t>
  </si>
  <si>
    <t>POP</t>
  </si>
  <si>
    <t>Vodorovné přemístění výkopku z hor.1-4 do 1000 m,</t>
  </si>
  <si>
    <t>271571111R00</t>
  </si>
  <si>
    <t xml:space="preserve">Polštáře zhutněné pod základy štěrkopísek tříděný,  </t>
  </si>
  <si>
    <t>800-2</t>
  </si>
  <si>
    <t>POL1_</t>
  </si>
  <si>
    <t>pod desku : 2,4*2,15*0,2</t>
  </si>
  <si>
    <t>273321311R00</t>
  </si>
  <si>
    <t>Beton základových desek železový třídy C 16/20</t>
  </si>
  <si>
    <t>801-1</t>
  </si>
  <si>
    <t>bez dodávky a uložení výztuže</t>
  </si>
  <si>
    <t>deska : 2,4*2,15*0,125*1,08</t>
  </si>
  <si>
    <t>273361921RT9</t>
  </si>
  <si>
    <t>Výztuž základových desek ze svařovaných sítí průměr drátu 8 mm, velikost oka 150/150 mm</t>
  </si>
  <si>
    <t>t</t>
  </si>
  <si>
    <t>včetně distančních prvků</t>
  </si>
  <si>
    <t>deska : 2,4*2,15*5,38/1000*1,15</t>
  </si>
  <si>
    <t>281606113R00</t>
  </si>
  <si>
    <t>Injektování zdiva proti vzlínající vlhkosti beztlakovou injektáží, cihelného zdiva, tloušťky 600 mm</t>
  </si>
  <si>
    <t>m</t>
  </si>
  <si>
    <t>801-4</t>
  </si>
  <si>
    <t>v návaznosti na výtahovou šachtu : 6</t>
  </si>
  <si>
    <t>310238211RT1</t>
  </si>
  <si>
    <t>Zazdívka otvorů o ploše přes 0,25 m2 do 1 m2 ve zdivu nadzákladovém cihlami pálenými pro jakoukoliv maltu vápenocementovou</t>
  </si>
  <si>
    <t>včetně pomocného pracovního lešení</t>
  </si>
  <si>
    <t>zazdívky u výtahu : 1</t>
  </si>
  <si>
    <t>310271525R00</t>
  </si>
  <si>
    <t>Zazdívka otvorů z pórobetonových tvárnic plochy od 0,25 m2 do 1 m2 , tloušťka zdiva 250 mm</t>
  </si>
  <si>
    <t>ve zdivu nadzákladovém, včetně pomocného pracovního lešení</t>
  </si>
  <si>
    <t xml:space="preserve">dle legendy stavebních prací : </t>
  </si>
  <si>
    <t>n70 : 2*0,5*0,25*3</t>
  </si>
  <si>
    <t>310271637R00</t>
  </si>
  <si>
    <t>Zazdívka otvorů z pórobetonových tvárnic plochy od 1 m2 do 4 m2, tloušťka zdiva 375 mm</t>
  </si>
  <si>
    <t>J : 1,96*1,117*0,4</t>
  </si>
  <si>
    <t>310901115R00</t>
  </si>
  <si>
    <t>Úprava líce režného zdiva přesně na lišty</t>
  </si>
  <si>
    <t>bez spárování jakékoliv vazby, popřípadě předlohy,</t>
  </si>
  <si>
    <t>U2 : (1,27+0,99)*2*1,2</t>
  </si>
  <si>
    <t>311112340RT2</t>
  </si>
  <si>
    <t>Stěny z betonových bednicích tvárnic a betonu šířky 400 mm, zálivka betonem C16/20</t>
  </si>
  <si>
    <t>(ztracené bednění) z betonových tvárnic a zálivka betonem,</t>
  </si>
  <si>
    <t>pod terénem : (2,4+1,65+0,3)*1</t>
  </si>
  <si>
    <t>311238144R00</t>
  </si>
  <si>
    <t xml:space="preserve">Zdivo nosné z cihel a tvarovek pálených tloušťky 300 mm,  , charakteristická pevnost v tlaku fk = 3,88 MPa, součinitel prostupu tepla U=0,5 W/m2.K,  </t>
  </si>
  <si>
    <t>nad terénem : (2,4+1,65+0,3)*10,55</t>
  </si>
  <si>
    <t>314231114RT2</t>
  </si>
  <si>
    <t>Zdivo komínů a ventilací z cihel Zdivo komínů a ventilací z cihel pálených plných, délky 290 mm, P 15 MPa, na MVC</t>
  </si>
  <si>
    <t>s osazením a dodáním komínových zděří</t>
  </si>
  <si>
    <t>U2 : 1,27*0,99*1,2</t>
  </si>
  <si>
    <t>U3 : 0,5</t>
  </si>
  <si>
    <t>316381117R00</t>
  </si>
  <si>
    <t>Komínové krycí desky z betonu s přesahem do 70 mm sešikmeným v podhledu proti zatékání tloušťky přes 100 do 120 mm</t>
  </si>
  <si>
    <t>C 12/15 až C 16/20 s případnou konstrukční obvodovou výztuží včetně bednění, s potěrem nebo s povrchem vyhlazeným ve spádu k okrajům,</t>
  </si>
  <si>
    <t>U2 : 1,27*0,99*1,1</t>
  </si>
  <si>
    <t>340238211RT2</t>
  </si>
  <si>
    <t>Zazdívka otvorů o ploše přes 0,25 m2 do 1 m2 v příčkách nebo stěnách cihlami  pálenými  tloušťky do 100 mm</t>
  </si>
  <si>
    <t>411121121RT5</t>
  </si>
  <si>
    <t>Osaz.stropních panelů š. do 120, dl. do 380 cm, včetně dodávky PZD 025/ji 298x59x14</t>
  </si>
  <si>
    <t>kus</t>
  </si>
  <si>
    <t>417320030RAA</t>
  </si>
  <si>
    <t>Ztužující věnce do klasického bednění z betonu C 16/20, průřezu 300 x 200 mm, výztuž 90 kg/m3</t>
  </si>
  <si>
    <t>AP-HSV</t>
  </si>
  <si>
    <t>POL2_</t>
  </si>
  <si>
    <t>beton ztužujících pasů a věnců, výztuž 10 505, bednění a odbednění, bez tepelné izolace.</t>
  </si>
  <si>
    <t>věnce výtahové šachty : (2,4+1,65+0,3)*3</t>
  </si>
  <si>
    <t>(2,4+1,65)*2*1</t>
  </si>
  <si>
    <t>564251111R00</t>
  </si>
  <si>
    <t>Podklad nebo podsyp ze štěrkopísku tloušťka po zhutnění 150 mm</t>
  </si>
  <si>
    <t>822-1</t>
  </si>
  <si>
    <t>s rozprostřením, vlhčením a zhutněním</t>
  </si>
  <si>
    <t>Z dvorní část : (2,39+1,2+2,4)*0,6</t>
  </si>
  <si>
    <t>S štít : (1,95+0,16+1,455)*0,6</t>
  </si>
  <si>
    <t>S dvorní : (19,825+0,16)*0,6</t>
  </si>
  <si>
    <t>-2,5*0,6</t>
  </si>
  <si>
    <t>564831111R00</t>
  </si>
  <si>
    <t>Podklad ze štěrkodrti s rozprostřením a zhutněním tloušťka po zhutnění 100 mm</t>
  </si>
  <si>
    <t>568111111R00</t>
  </si>
  <si>
    <t>Vyztužení podkladní vrstvy z geotextilie, sklon povrchu do 1:5, role šířky 3 m</t>
  </si>
  <si>
    <t>596811111RT4</t>
  </si>
  <si>
    <t>Kladení dlažby z betonových nebo kameninových dlaždic včetně dodávky dlaždic_x000D_
 betonových, rozměru 50/50 mm, tloušťky 50 mm, do lože z kameniva těženého</t>
  </si>
  <si>
    <t>komunikací pro pěší do velikosti dlaždic 0,25 m2 s provedením lože do tl. 30 mm, s vyplněním spár a se smetením přebytečného materiálu na vzdálenost do 3 m</t>
  </si>
  <si>
    <t>Z dvorní část : (2,39+1,2+2,4)*0,5</t>
  </si>
  <si>
    <t>S štít : (1,95+0,16+1,455)*0,5</t>
  </si>
  <si>
    <t>S dvorní : (19,825+0,16)*0,5</t>
  </si>
  <si>
    <t>-2,5*0,5</t>
  </si>
  <si>
    <t>916561111RT7</t>
  </si>
  <si>
    <t>Osazení záhonového obrubníku betonového včetně dodávky obrubníků_x000D_
 1000/50/200 mm, do lože z betonu prostého C 12/15, s boční opěrou z betonu prostého</t>
  </si>
  <si>
    <t>se zřízením lože z betonu prostého C 12/15 tl. 80-100 mm</t>
  </si>
  <si>
    <t>Z dvorní část : (2,39+1,2+2,4)</t>
  </si>
  <si>
    <t>S štít : (1,95+0,16+1,455)</t>
  </si>
  <si>
    <t>S dvorní : (19,825+0,16)</t>
  </si>
  <si>
    <t>-2,5</t>
  </si>
  <si>
    <t>918101111R00</t>
  </si>
  <si>
    <t>Lože pod obrubníky nebo obruby dlažeb z C 12/15</t>
  </si>
  <si>
    <t>Začátek provozního součtu</t>
  </si>
  <si>
    <t xml:space="preserve">  Z dvorní část : (2,39+1,2+2,4)</t>
  </si>
  <si>
    <t xml:space="preserve">  S štít : (1,95+0,16+1,455)</t>
  </si>
  <si>
    <t xml:space="preserve">  S dvorní : (19,825+0,16)</t>
  </si>
  <si>
    <t xml:space="preserve">  -2,5</t>
  </si>
  <si>
    <t>Konec provozního součtu</t>
  </si>
  <si>
    <t>27,04*0,2*0,2</t>
  </si>
  <si>
    <t>69366198R</t>
  </si>
  <si>
    <t>geotextilie PP; funkce separační, ochranná, výztužná, filtrační; plošná hmotnost 300 g/m2; zpevněná oboustranně</t>
  </si>
  <si>
    <t>SPCM</t>
  </si>
  <si>
    <t>POL3_1</t>
  </si>
  <si>
    <t>Mezisoučet</t>
  </si>
  <si>
    <t>15 % : 16,224*0,15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</si>
  <si>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</si>
  <si>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</si>
  <si>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</si>
  <si>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okna plast 0,9 : 87,5739</t>
  </si>
  <si>
    <t>okna plast 1,2 : 3,5965</t>
  </si>
  <si>
    <t>okna Al : 12,936</t>
  </si>
  <si>
    <t>dveře Al plné : 1,576</t>
  </si>
  <si>
    <t>dveře Al sklo : 3,321</t>
  </si>
  <si>
    <t>vrata Al : 6,375</t>
  </si>
  <si>
    <t>610991004R00</t>
  </si>
  <si>
    <t>Začišťovací okenní lišta pro omítku tl. 15 mm</t>
  </si>
  <si>
    <t>nalepení, odříznutí po dokončení omítek</t>
  </si>
  <si>
    <t>n01 : (2,2+2*1,78)*1</t>
  </si>
  <si>
    <t>n02 : (2,64+2*1,78)*1</t>
  </si>
  <si>
    <t>n03 : (2,26+2*1,78)*1</t>
  </si>
  <si>
    <t>n04 : (2,28+2*1,78)*1</t>
  </si>
  <si>
    <t>n05 : (2,28+2*1,78)*1</t>
  </si>
  <si>
    <t>n06 : (2,64+2*1,78)*1</t>
  </si>
  <si>
    <t>n07 : (2,24+2*1,78)*1</t>
  </si>
  <si>
    <t>n08 : (2,1+2*1,5)*3</t>
  </si>
  <si>
    <t>n33 : (2,08+2*1,5)*2</t>
  </si>
  <si>
    <t>n34 : (2,07+2*1,5)*10</t>
  </si>
  <si>
    <t>n42 : (1,16+2*1,45)*1</t>
  </si>
  <si>
    <t>n45a : (1,17+2*1,47)*2</t>
  </si>
  <si>
    <t>n53 : (1,5+2*1,46)*2</t>
  </si>
  <si>
    <t>n69 : (1,91+2*0,99)*1</t>
  </si>
  <si>
    <t>n30 : (0,97+2*1,45)*1</t>
  </si>
  <si>
    <t>n31 : (0,9+2*1,46)*1</t>
  </si>
  <si>
    <t>n32 : (0,6+2*1,46)*1</t>
  </si>
  <si>
    <t>n45 : (1,96+2*1,42)*3</t>
  </si>
  <si>
    <t>n68 : (1,96+2*1,17)*2</t>
  </si>
  <si>
    <t>n29 : (0,8+2*1,97)*1</t>
  </si>
  <si>
    <t>n51 : (1,62+2*2,05)*1</t>
  </si>
  <si>
    <t>n28 : (2,5+2*2,55)*1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</si>
  <si>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</si>
  <si>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</si>
  <si>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</si>
  <si>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S3 : 8,5</t>
  </si>
  <si>
    <t>611473123R00</t>
  </si>
  <si>
    <t>Omítky vnitřní stropů ze suchých směsí schodišťových konstrukcí štukové</t>
  </si>
  <si>
    <t>vápenocementové, strojně nebo ručně nanášené, s pomocným lešením, kompletní souvrství</t>
  </si>
  <si>
    <t>612401191RT2</t>
  </si>
  <si>
    <t>Omítky malých ploch vnitřních stěn do 0,09 m2, vápennou štukovou omítkou</t>
  </si>
  <si>
    <t>jakoukoliv maltou, z pomocného pracovního lešení o výšce podlahy do 1900 mm a pro zatížení do 1,5 kPa,</t>
  </si>
  <si>
    <t>612401291RT2</t>
  </si>
  <si>
    <t>Omítky malých ploch vnitřních stěn přes 0,09 do 0,25 m2, vápennou štukovou omítkou</t>
  </si>
  <si>
    <t>612401391RT2</t>
  </si>
  <si>
    <t>Omítky malých ploch vnitřních stěn přes 0,25 do 1 m2, vápennou štukovou omítkou</t>
  </si>
  <si>
    <t>612425931R00</t>
  </si>
  <si>
    <t>Omítka vápenná vnitřního ostění omítkou štukovou</t>
  </si>
  <si>
    <t>okenního nebo dveřního, z pomocného pracovního lešení o výšce podlahy do 1900 mm a pro zatížení do 1,5 kPa,</t>
  </si>
  <si>
    <t xml:space="preserve">  n01 : (2,2+2*1,78)*1</t>
  </si>
  <si>
    <t xml:space="preserve">  n02 : (2,64+2*1,78)*1</t>
  </si>
  <si>
    <t xml:space="preserve">  n03 : (2,26+2*1,78)*1</t>
  </si>
  <si>
    <t xml:space="preserve">  n04 : (2,28+2*1,78)*1</t>
  </si>
  <si>
    <t xml:space="preserve">  n05 : (2,28+2*1,78)*1</t>
  </si>
  <si>
    <t xml:space="preserve">  n06 : (2,64+2*1,78)*1</t>
  </si>
  <si>
    <t xml:space="preserve">  n07 : (2,24+2*1,78)*1</t>
  </si>
  <si>
    <t xml:space="preserve">  n08 : (2,1+2*1,5)*3</t>
  </si>
  <si>
    <t xml:space="preserve">  n33 : (2,08+2*1,5)*2</t>
  </si>
  <si>
    <t xml:space="preserve">  n34 : (2,07+2*1,5)*10</t>
  </si>
  <si>
    <t xml:space="preserve">  n42 : (1,16+2*1,45)*1</t>
  </si>
  <si>
    <t xml:space="preserve">  n45a : (1,17+2*1,47)*2</t>
  </si>
  <si>
    <t xml:space="preserve">  n53 : (1,5+2*1,46)*2</t>
  </si>
  <si>
    <t xml:space="preserve">  n69 : (1,91+2*0,99)*1</t>
  </si>
  <si>
    <t xml:space="preserve">  n30 : (0,97+2*1,45)*1</t>
  </si>
  <si>
    <t xml:space="preserve">  n31 : (0,9+2*1,46)*1</t>
  </si>
  <si>
    <t xml:space="preserve">  n32 : (0,6+2*1,46)*1</t>
  </si>
  <si>
    <t xml:space="preserve">  n45 : (1,96+2*1,42)*3</t>
  </si>
  <si>
    <t xml:space="preserve">  n68 : (1,96+2*1,17)*2</t>
  </si>
  <si>
    <t xml:space="preserve">  n29 : (0,8+2*1,97)*1</t>
  </si>
  <si>
    <t xml:space="preserve">  n51 : (1,62+2*2,05)*1</t>
  </si>
  <si>
    <t xml:space="preserve">  n28 : (2,5+2*2,55)*1</t>
  </si>
  <si>
    <t>šířka 45 cm : 194,9*0,45</t>
  </si>
  <si>
    <t>620991121R00</t>
  </si>
  <si>
    <t>Zakrývání výplní vnějších otvorů z postaveného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</si>
  <si>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</si>
  <si>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okna plast bez Uw : 1,2</t>
  </si>
  <si>
    <t>622323115R00</t>
  </si>
  <si>
    <t>Zateplení suterénu soklovým polystyrénem, tloušťky 160 mm</t>
  </si>
  <si>
    <t>nanesení lepicího tmelu na izolační desky, nalepení desek a zajištění talířovými hmoždinkami (6 ks/m2). Bez povrchové úpravy desek.</t>
  </si>
  <si>
    <t>Z dvorní část : (2,39+1,2)*0,3+2,4*0,9</t>
  </si>
  <si>
    <t>S štít : (1,95+0,16)*0,9+1,455*0,3</t>
  </si>
  <si>
    <t>S dvorní : (19,825+0,16)*0,3</t>
  </si>
  <si>
    <t>-2,5*0,3</t>
  </si>
  <si>
    <t>622325125RU1</t>
  </si>
  <si>
    <t>Zateplení soklu soklovým polystyrénem, tloušťky 160 mm, kontaktní nátěr a mozaiková omítka</t>
  </si>
  <si>
    <t>nanesení lepicího tmelu na izolační desky, nalepení desek, zajištění talířovými hmoždinkami (6 ks/m2), přebroušení desek, natažení stěrky, vtlačení výztužné tkaniny (1,15 m2/m2), přehlazení stěrky. Další vrstvy podle popisu položky.</t>
  </si>
  <si>
    <t>K ochraně hran na rozích budovy je do plochy zahrnuto 0,14 m rohových lišt na m2.</t>
  </si>
  <si>
    <t>Z dvorní část : (2,39+1,2)*0,3+2,4*0,3</t>
  </si>
  <si>
    <t>S štít : (1,95+0,16+1,455)*0,3</t>
  </si>
  <si>
    <t>-(2,5+0,8)*0,3</t>
  </si>
  <si>
    <t>622311135RT3</t>
  </si>
  <si>
    <t>Zateplení fasády  , expandovaným polystyrénem, tloušťky 160 mm, kontaktní nátěr a silikonová omítka, škrábaná, zrnitost 2 mm</t>
  </si>
  <si>
    <t>K ochraně hran na rozích budovy je zahrnuto 0,14 m rohových lišt na m2.</t>
  </si>
  <si>
    <t/>
  </si>
  <si>
    <t>V : (21,79+1-1,2)*3,4+11,8*5,5</t>
  </si>
  <si>
    <t xml:space="preserve">  n01 : 2,2*1,78*1</t>
  </si>
  <si>
    <t xml:space="preserve">  n02 : 2,64*1,78*1</t>
  </si>
  <si>
    <t xml:space="preserve">  n03 : 2,26*1,78*1</t>
  </si>
  <si>
    <t xml:space="preserve">  n04 : 2,28*1,78*1</t>
  </si>
  <si>
    <t xml:space="preserve">  n05 : 2,28*1,78*1</t>
  </si>
  <si>
    <t xml:space="preserve">  n06 : 2,64*1,78*1</t>
  </si>
  <si>
    <t xml:space="preserve">  n07 : 2,24*1,78*1</t>
  </si>
  <si>
    <t xml:space="preserve">  n08 : 2,1*1,5*3</t>
  </si>
  <si>
    <t>odpočet oken : -38,8912</t>
  </si>
  <si>
    <t>Z dvorní část : (2,39+1,2)*9,5+2,4*10,2</t>
  </si>
  <si>
    <t xml:space="preserve">  n42 : 1,16*1,45*1</t>
  </si>
  <si>
    <t xml:space="preserve">  n45a : 1,17*1,47*2</t>
  </si>
  <si>
    <t>odpočet oken : -5,1218</t>
  </si>
  <si>
    <t>S štít : (6,72+1,455+0,16*2)*10+(1,95+0,16)*10</t>
  </si>
  <si>
    <t>-3*(4,2+6)/2</t>
  </si>
  <si>
    <t>-3,1*(6+3,1)/2</t>
  </si>
  <si>
    <t>J : (23,59-0,9)*5,63</t>
  </si>
  <si>
    <t>-1,96*1,42*3</t>
  </si>
  <si>
    <t>Z štít : (7,09+0,16*2)*(9+10,5)/2-5*0,9</t>
  </si>
  <si>
    <t>-1,46*1,5*2-2*1*1</t>
  </si>
  <si>
    <t>S dvorní : (19,825+0,16)*9,5</t>
  </si>
  <si>
    <t>-(2,07*1,5*8+2,08*1,5*2+0,9*1,46+0,8*1,67+2,5*2,25)</t>
  </si>
  <si>
    <t>622311835RT3</t>
  </si>
  <si>
    <t>Zateplení fasády  , minerálními deskami s podélným vláknem, tloušťky 160 mm, kontaktní nátěr a silikonová omítka, škrábaná, zrnitost 2 mm</t>
  </si>
  <si>
    <t xml:space="preserve">požární pasy vodorovné + svislé : </t>
  </si>
  <si>
    <t>V : (21,79+1)*0,6</t>
  </si>
  <si>
    <t>1,2*9+1,2*3,3</t>
  </si>
  <si>
    <t>Z vstup : (2,48-1,32)*2+2,48*1,2</t>
  </si>
  <si>
    <t>J : 23,59*0,9+3,5*0,6+4*0,9+6,6*1,5/2</t>
  </si>
  <si>
    <t>-1,96*0,9*3</t>
  </si>
  <si>
    <t>Z štít : (7,09+0,16*2)*0,9+5*0,9</t>
  </si>
  <si>
    <t>622311835RV1</t>
  </si>
  <si>
    <t xml:space="preserve">Zateplení fasády  , minerálními deskami s podélným vláknem, tloušťky 160 mm, zakončené stěrkou s výztužnou tkaninou,  </t>
  </si>
  <si>
    <t>Položka neobsahuje kontaktní nátěr a povrchovou úpravu omítkou.</t>
  </si>
  <si>
    <t xml:space="preserve">sokl : </t>
  </si>
  <si>
    <t>V : (21,79+1)*0,3</t>
  </si>
  <si>
    <t>Z vstup : (2,48-1,32)*0,3</t>
  </si>
  <si>
    <t>622311154RT3</t>
  </si>
  <si>
    <t>Zateplení ostění expandovaným polystyrénem, tloušťky 40 mm, kontaktní nátěr a silikonová omítka</t>
  </si>
  <si>
    <t>nanesení lepicího tmelu na izolační desky, nalepení desek, přebroušení desek z polystyrénu, natažení stěrky, vtlačení výztužné tkaniny, přehlazení stěrky. Další vrstvy podle popisu položky.</t>
  </si>
  <si>
    <t>V položkách je obsaženo 3,33 m rohových lišt, 1,67 m lišt s okapničkou, 5 m napojovacích lišt na m2 a 1,68 m2 výztužné tkaniny.</t>
  </si>
  <si>
    <t>šířka 24 cm : 194,9*0,24</t>
  </si>
  <si>
    <t>622311564R00</t>
  </si>
  <si>
    <t>Zateplení parapetu extrudovaným polystyrénem, tloušťky 40 mm</t>
  </si>
  <si>
    <t>nanesení lepicího tmelu na izolační desky, nalepení desek, natažení stěrky, vtlačení výztužné tkaniny (1,15 m2/m2) a přehlazení stěrky. Položka obsahuje  5,0 m parapetních lišt na m2.</t>
  </si>
  <si>
    <t xml:space="preserve">  n01 : 2,2*1</t>
  </si>
  <si>
    <t xml:space="preserve">  n02 : 2,64*1</t>
  </si>
  <si>
    <t xml:space="preserve">  n03 : 2,26*1</t>
  </si>
  <si>
    <t xml:space="preserve">  n04 : 2,28*1</t>
  </si>
  <si>
    <t xml:space="preserve">  n05 : 2,28*1</t>
  </si>
  <si>
    <t xml:space="preserve">  n06 : 2,64*1</t>
  </si>
  <si>
    <t xml:space="preserve">  n07 : 2,24*1</t>
  </si>
  <si>
    <t xml:space="preserve">  n08 : 2,1*3</t>
  </si>
  <si>
    <t xml:space="preserve">  n33 : 2,08*2</t>
  </si>
  <si>
    <t xml:space="preserve">  n34 : 2,07*10</t>
  </si>
  <si>
    <t xml:space="preserve">  n42 : 1,16*1</t>
  </si>
  <si>
    <t xml:space="preserve">  n45a : 1,17*2</t>
  </si>
  <si>
    <t xml:space="preserve">  n53 : 1,5*1</t>
  </si>
  <si>
    <t xml:space="preserve">  n69 : 1,91*1</t>
  </si>
  <si>
    <t xml:space="preserve">  n30 : 0,97*1</t>
  </si>
  <si>
    <t xml:space="preserve">  n31 : 0,9*1</t>
  </si>
  <si>
    <t xml:space="preserve">  n32 : 0,6*1</t>
  </si>
  <si>
    <t xml:space="preserve">  n45 : 1,96*3</t>
  </si>
  <si>
    <t xml:space="preserve">  n68 : 1,96*2</t>
  </si>
  <si>
    <t>šířka 40 cm : 66,88*0,4</t>
  </si>
  <si>
    <t>622311150RT3</t>
  </si>
  <si>
    <t>Povrchová úprava ostění zateplovacího systému  , kontaktní nátěr a omítka silikonová</t>
  </si>
  <si>
    <t>okenní a rohové lišty, výztužná stěrka. Povrchová úprava dle popisu položky.</t>
  </si>
  <si>
    <t>Položka obsahuje: okenní a rohové lišty, výztužnou stěrku, kontaktní nátěr a povrchovou úpravu omítkou.</t>
  </si>
  <si>
    <t>šířka 16 cm : 194,9*0,16</t>
  </si>
  <si>
    <t>622391112R00</t>
  </si>
  <si>
    <t>Příplatky, slevy příplatek za zvýšení počtu hmoždinek nad 6 ks - celkem 8 ks/m2, s dodávkou hmoždinek</t>
  </si>
  <si>
    <t>MV 160 : 71,488</t>
  </si>
  <si>
    <t>EPS 160 : 560,7881</t>
  </si>
  <si>
    <t>622391122R00</t>
  </si>
  <si>
    <t>Příplatky, slevy příplatek za použití zapouštěcích hmoždinek (8 ks/m2), s dodávkou hmoždinek</t>
  </si>
  <si>
    <t>622300154R00</t>
  </si>
  <si>
    <t>Profily zakládací plastové, pro jakoukoliv tloušťku izolantu, montáž</t>
  </si>
  <si>
    <t>bez dodávky materiálu</t>
  </si>
  <si>
    <t>V : (21,79+1)</t>
  </si>
  <si>
    <t>Z vstup : (2,48-1,32)</t>
  </si>
  <si>
    <t>J : 23,59</t>
  </si>
  <si>
    <t>Z štít : (7,09+0,16*2)</t>
  </si>
  <si>
    <t>622311111R00</t>
  </si>
  <si>
    <t>Profily dilatační průběžné E</t>
  </si>
  <si>
    <t>622432111R00</t>
  </si>
  <si>
    <t>Omítky vnější stěn z umělého kamene v přírodní barvě drtí dekorativní jemnozrnné, akrylátové</t>
  </si>
  <si>
    <t>622451122R00</t>
  </si>
  <si>
    <t>Omítky vnější cementové stěn nebo štítů hrubé zatřené</t>
  </si>
  <si>
    <t>sokl eps pod terénem : 10,818</t>
  </si>
  <si>
    <t>sokl eps nad terénem : 7,872</t>
  </si>
  <si>
    <t>sokl MV 160 : 7,185</t>
  </si>
  <si>
    <t>622454311R00</t>
  </si>
  <si>
    <t>Oprava vnějších omítek cementových v množství opravované plochy přes 10  do 30 % , hladkých hlazených dřevěným hladítkem</t>
  </si>
  <si>
    <t>622473187RT2</t>
  </si>
  <si>
    <t>Příplatek za okenní začišťovací lištu včetně dodávky</t>
  </si>
  <si>
    <t>622904112R00</t>
  </si>
  <si>
    <t>Očištění fasád tlakovou vodou, složitost fasády 1 - 2</t>
  </si>
  <si>
    <t>627452111RT1</t>
  </si>
  <si>
    <t>Spárování maltou cementovou zapuštěné rovné_x000D_
 zdí z cihel, cementovou maltou</t>
  </si>
  <si>
    <t>627452641RT1</t>
  </si>
  <si>
    <t>Oprava spárování zdiva stěn a dlažeb komínového nad střechou_x000D_
 v množství opravované plochy přes 30  do 40 % , cementovou matlou</t>
  </si>
  <si>
    <t>spárovací hmotou včetně vysekání a vyčištění spár, bez pomocného lešení,</t>
  </si>
  <si>
    <t>U3 : 6</t>
  </si>
  <si>
    <t>621323041R00</t>
  </si>
  <si>
    <t>Penetrace podkladu</t>
  </si>
  <si>
    <t>Vlastní</t>
  </si>
  <si>
    <t>Kalkul</t>
  </si>
  <si>
    <t>622300159R00</t>
  </si>
  <si>
    <t>Montáž rozliš. lišty pro přechod dvou barev omítky</t>
  </si>
  <si>
    <t>Z dvorní část : (2,39+1,2)+2,4</t>
  </si>
  <si>
    <t>-(2,5+0,8)</t>
  </si>
  <si>
    <t>622300172RT2</t>
  </si>
  <si>
    <t>Těsnění napojovacích spár tmelem, včetně dodávky tmelu Ceresit FT 101</t>
  </si>
  <si>
    <t>622300175RT2</t>
  </si>
  <si>
    <t>Montáž elekroinstalační krabice PVC do zateplení, včetně dodávky krabice 120x120x200 mm</t>
  </si>
  <si>
    <t>622300181RT2</t>
  </si>
  <si>
    <t>Montáž chráničky kabelu do zateplení z polystyrenu, vč. chráničky Kopoflex DN 40 mm</t>
  </si>
  <si>
    <t>6229689RR00</t>
  </si>
  <si>
    <t>Dodávka a montáž dřevěných budek pro jiřičky 20x12x64 cm, pro 3 hnízda</t>
  </si>
  <si>
    <t xml:space="preserve">ks    </t>
  </si>
  <si>
    <t>Indiv</t>
  </si>
  <si>
    <t>dle detailu č.5 : 2</t>
  </si>
  <si>
    <t xml:space="preserve">položka obsahuje veškeré práce a materiály : </t>
  </si>
  <si>
    <t>627428276RR00</t>
  </si>
  <si>
    <t>Příplatek za lepící bitumenovou stěrku, ZS v oblasti soklu</t>
  </si>
  <si>
    <t>622930RR00</t>
  </si>
  <si>
    <t>Příplatek za profilovanou fasádu východ</t>
  </si>
  <si>
    <t xml:space="preserve">m2    </t>
  </si>
  <si>
    <t>V : 99,4148+28,434</t>
  </si>
  <si>
    <t>283502181R</t>
  </si>
  <si>
    <t>profil plastový stavební zakládací, úhelníkový; s tkaninou</t>
  </si>
  <si>
    <t>POL3_</t>
  </si>
  <si>
    <t>10 % : 54,95*0,1</t>
  </si>
  <si>
    <t>28350290R</t>
  </si>
  <si>
    <t>profil plastový stavební rozlišovací; s tkaninou; š = 40 mm; tl = 6 mm; l = 2 500 mm</t>
  </si>
  <si>
    <t xml:space="preserve">  Z dvorní část : (2,39+1,2)+2,4</t>
  </si>
  <si>
    <t xml:space="preserve">  -(2,5+0,8)</t>
  </si>
  <si>
    <t xml:space="preserve">  sokl : </t>
  </si>
  <si>
    <t xml:space="preserve">  V : (21,79+1)</t>
  </si>
  <si>
    <t xml:space="preserve">  Z vstup : (2,48-1,32)</t>
  </si>
  <si>
    <t>50,19/2,5*1,1</t>
  </si>
  <si>
    <t>ZK1</t>
  </si>
  <si>
    <t>Odtrhové zkoušky</t>
  </si>
  <si>
    <t>ZK2</t>
  </si>
  <si>
    <t>Podrobný statický průzkum obvodového pláště, lokalizace a popis míst s výskytem poruch</t>
  </si>
  <si>
    <t>ZK3</t>
  </si>
  <si>
    <t>Vyhotovení sond pro ověření stávajících konstrukcí</t>
  </si>
  <si>
    <t>631315611R00</t>
  </si>
  <si>
    <t xml:space="preserve">Mazanina z betonu prostého tl. přes 120 do 240 mm třídy C 16/20 </t>
  </si>
  <si>
    <t>(z kameniva) hlazená dřevěným hladítkem</t>
  </si>
  <si>
    <t>Včetně vytvoření dilatačních spár, bez zaplnění.</t>
  </si>
  <si>
    <t>podlaha výtah : 1,8*1,65*0,15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</si>
  <si>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</si>
  <si>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</si>
  <si>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</si>
  <si>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631361921RT9</t>
  </si>
  <si>
    <t>Výztuž mazanin z betonů a z lehkých betonů ze svařovaných sítí průměr drátu 8 mm, velikost oka 150/150 mm</t>
  </si>
  <si>
    <t>podlaha výtah : 1,8*1,65*5,38*1,15/1000*2</t>
  </si>
  <si>
    <t>631581000R00</t>
  </si>
  <si>
    <t>Násyp pod podlahy z recyklátu a škváry z recyklátu</t>
  </si>
  <si>
    <t>pod mazaniny a dlažby, popř. na plochých střechách, vodorovný nebo ve spádu, s udusáním a urovnáním povrchu</t>
  </si>
  <si>
    <t>po demolici přístavku : 2</t>
  </si>
  <si>
    <t>632451022R00</t>
  </si>
  <si>
    <t>Vyrovnávací potěr z cementové malty v pásu o průměrné (střední) tloušťce od 20 do 30 mm</t>
  </si>
  <si>
    <t>na zdivu jako podklad např. pod izolaci, na parapetech z prefabrikovaných dílců, pod oplechování apod., vodorovný nebo ve spádu do 15°, hlazený dřevěným hladítkem,</t>
  </si>
  <si>
    <t>šířka 45 cm : 66,88*0,45</t>
  </si>
  <si>
    <t>631100881RR00</t>
  </si>
  <si>
    <t>Drobné opravy stáv.podlah dle PD, po vybourání otvorů</t>
  </si>
  <si>
    <t>Součtová</t>
  </si>
  <si>
    <t>POL2_1</t>
  </si>
  <si>
    <t>n29 : 0,8*1*1</t>
  </si>
  <si>
    <t>n51 : 1,62*1*1</t>
  </si>
  <si>
    <t>n28 : 2,5*1*1</t>
  </si>
  <si>
    <t>648991113RT6</t>
  </si>
  <si>
    <t>Osazení parapetních desek z plastických hmot Dodávka a osazení parapetních desek z plastických hmot šířky 500 mm</t>
  </si>
  <si>
    <t>a poloplastických hmot na montážní pěnu, zapravení omítky pod parapetem, těsnění spáry mezi parapetem a rámem okna, dodávka silikonu.</t>
  </si>
  <si>
    <t>n01 : 2,2*1</t>
  </si>
  <si>
    <t>n02 : 2,64*1</t>
  </si>
  <si>
    <t>n03 : 2,26*1</t>
  </si>
  <si>
    <t>n04 : 2,28*1</t>
  </si>
  <si>
    <t>n05 : 2,28*1</t>
  </si>
  <si>
    <t>n06 : 2,64*1</t>
  </si>
  <si>
    <t>n07 : 2,24*1</t>
  </si>
  <si>
    <t>n08 : 2,1*3</t>
  </si>
  <si>
    <t>n33 : 2,08*2</t>
  </si>
  <si>
    <t>n34 : 2,07*10</t>
  </si>
  <si>
    <t>n42 : 1,16*1</t>
  </si>
  <si>
    <t>n45a : 1,17*2</t>
  </si>
  <si>
    <t>n53 : 1,5*1</t>
  </si>
  <si>
    <t>n69 : 1,91*1</t>
  </si>
  <si>
    <t>n30 : 0,97*1</t>
  </si>
  <si>
    <t>n31 : 0,9*1</t>
  </si>
  <si>
    <t>n32 : 0,6*1</t>
  </si>
  <si>
    <t>n45 : 1,96*3</t>
  </si>
  <si>
    <t>n68 : 1,96*2</t>
  </si>
  <si>
    <t>642200011RAC</t>
  </si>
  <si>
    <t>Zřízení dveřních otvorů vybourání otvoru dveře 1 kř, překlad, zárubeň, práh, zdivo tloušťky 45 cm</t>
  </si>
  <si>
    <t>vysekání rýh ve zdivu cihelném na jakoukoliv maltu vápennou nebo vápenocementovou, dodávka a osazení ocelových válcovaných nosníků I č. 16 (jeden kus/15 cm šířky zdiva) na cementovou maltu (min. MC - 15), vyzdívka mezi nosníky cihlami pálenými na cementovou maltu, plentování ocelových nosníků cihlami na maltu, vybourání otvorů ve zdivu, přizdívka ostění s ozubem s vysekáním kapes pro zavázání, dodávka a osazení dveřní zárubně šířky 11 cm na cementovou maltu s vybetonováním prahu v zárubni, omítka vápenná vnitřního ostění hladká, montáž dveřního křídla kompletizovaného, dodávka a montáž dřevěného dveřního prahu, nátěr zárubně dvojnásobný.</t>
  </si>
  <si>
    <t>1.NP - 3.NP : 1+1+1</t>
  </si>
  <si>
    <t>941941032R00</t>
  </si>
  <si>
    <t>Montáž lešení lehkého pracovního řadového s podlahami šířky od 0,80 do 1,00 m, výšky přes 10 do 30 m</t>
  </si>
  <si>
    <t>800-3</t>
  </si>
  <si>
    <t>Včetně kotvení lešení.</t>
  </si>
  <si>
    <t>V : 14*10+10*4,5</t>
  </si>
  <si>
    <t>Z : 3*3+7*10,5+4,5*11+7*7</t>
  </si>
  <si>
    <t>J : 25*7</t>
  </si>
  <si>
    <t>Z : 8*11</t>
  </si>
  <si>
    <t>S : 21*10</t>
  </si>
  <si>
    <t>941941501R00</t>
  </si>
  <si>
    <t>Montáž lešení lehkého pracovního řadového s podlahami dovoz včetně odvozu lešení_x000D_
 1 m2 lehkého řadového lešení</t>
  </si>
  <si>
    <t>km</t>
  </si>
  <si>
    <t>20 km : 839*20</t>
  </si>
  <si>
    <t>941941192RT3</t>
  </si>
  <si>
    <t>Montáž lešení lehkého pracovního řadového s podlahami příplatek za každý další i započatý měsíc použití lešení_x000D_
 šířky šířky od 0,80 do 1,00 m a výšky přes 10 do 30 m</t>
  </si>
  <si>
    <t>3 měsíce : 839*3</t>
  </si>
  <si>
    <t>941941832R00</t>
  </si>
  <si>
    <t>Demontáž lešení lehkého řadového s podlahami šířky od 0,8 do 1 m, výšky přes 10 do 30 m</t>
  </si>
  <si>
    <t>944944011R00</t>
  </si>
  <si>
    <t xml:space="preserve">Montáž ochranné sítě z umělých vláken </t>
  </si>
  <si>
    <t>944944031R00</t>
  </si>
  <si>
    <t>Montáž ochranné sítě příplatek k ceně za každý další i započatý měsíc použití ochranných sítí_x000D_
 z umělých vláken</t>
  </si>
  <si>
    <t>944944081R00</t>
  </si>
  <si>
    <t xml:space="preserve">Demontáž ochranné sítě z umělých vláken </t>
  </si>
  <si>
    <t>9419000000RR0</t>
  </si>
  <si>
    <t>Lešení lehké pomocné, výška podlahy do 1,2 m, pro veškeré pomocné práce</t>
  </si>
  <si>
    <t>9419000001RR0</t>
  </si>
  <si>
    <t>Příplatek za roznášecí konstrukce na střechách, zakrývání střech mimo jižní strany, Jih řešen samostatně</t>
  </si>
  <si>
    <t>soubor</t>
  </si>
  <si>
    <t>roznášecí konstrukce na stávajících střechách, statické podepření, zakrytí : 1</t>
  </si>
  <si>
    <t>9419000002RR0</t>
  </si>
  <si>
    <t>Statické posouzení konstrukce pro vynešení lešení</t>
  </si>
  <si>
    <t>9419000003RR0</t>
  </si>
  <si>
    <t>Zakrytí střechy - desky OSB a geotextilie, celkem 125 m 2</t>
  </si>
  <si>
    <t>Jih, předpoklad 23,57x5 m : 1</t>
  </si>
  <si>
    <t>9419000004RR0</t>
  </si>
  <si>
    <t>Vynášecí konstrukce pro lešení  z traverz a fošen, podstojkování stropů, následná oprava a úklid</t>
  </si>
  <si>
    <t>dle podrobného popisu v PD : 1</t>
  </si>
  <si>
    <t xml:space="preserve">předsazení o 1,5 m, délka přibližně 25 m : 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</si>
  <si>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</si>
  <si>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</si>
  <si>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1.NP : 22*9+8*6,5+22*7</t>
  </si>
  <si>
    <t>2.NP + 3.NP : (13*10+22*7)*2</t>
  </si>
  <si>
    <t>952991111R00</t>
  </si>
  <si>
    <t>Zakrývání  vnitřních podlah dle PD, geotextilie</t>
  </si>
  <si>
    <t>n68 : 1,96*3</t>
  </si>
  <si>
    <t>955809630RR0</t>
  </si>
  <si>
    <t>Demontáž a opětovná montáž drobných kov.prvků, umístěných na venkovní fasádě</t>
  </si>
  <si>
    <t>962031113R00</t>
  </si>
  <si>
    <t>Bourání příček z cihel pálených plných, tloušťky 65 mm</t>
  </si>
  <si>
    <t>801-3</t>
  </si>
  <si>
    <t>nebo vybourání otvorů průřezové plochy přes 4 m2 v příčkách, včetně pomocného lešení o výšce podlahy do 1900 mm a pro zatížení do 1,5 kPa  (150 kg/m2),</t>
  </si>
  <si>
    <t>962032641R00</t>
  </si>
  <si>
    <t>Bourání zdiva nadzákladového cihelného komínového z jakýchkoliv cihel pálených, šamotových nebo vápenopískových nad střechou, na maltu cementovou</t>
  </si>
  <si>
    <t>nebo vybourání otvorů průřezové plochy přes 4 m2 ve zdivu nadzákladovém, včetně pomocného lešení o výšce podlahy do 1900 mm a pro zatížení do 1,5 kPa  (150 kg/m2)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</si>
  <si>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</si>
  <si>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</si>
  <si>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</si>
  <si>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 xml:space="preserve">  n53 : (1,5+2*1,46)*1</t>
  </si>
  <si>
    <t xml:space="preserve">  n68 : (1,96+2*1,17)*3</t>
  </si>
  <si>
    <t>šířka 45 cm : 194,78*0,45</t>
  </si>
  <si>
    <t>978015241R00</t>
  </si>
  <si>
    <t>Otlučení omítek vápenných nebo vápenocementových vnějších s vyškrabáním spár, s očištěním zdiva_x000D_
 1. až 4. stupni složitosti, v rozsahu do 30 %</t>
  </si>
  <si>
    <t>978015291R00</t>
  </si>
  <si>
    <t>Otlučení omítek vápenných nebo vápenocementových vnějších s vyškrabáním spár, s očištěním zdiva_x000D_
 1. až 4. stupni složitosti, v rozsahu do 100 %</t>
  </si>
  <si>
    <t>978071221R00</t>
  </si>
  <si>
    <t>Odsekání omítky a odstranění izolace lepenkové svislé, plochy přes 1 m2</t>
  </si>
  <si>
    <t>968062358R00</t>
  </si>
  <si>
    <t>Vyvěšení, vybourání výplní otvorů, včetně vnitřního parapetu, sítí, žaluzií</t>
  </si>
  <si>
    <t>okna plast 0,9 : 85,3839</t>
  </si>
  <si>
    <t>okna Al : 15,2292</t>
  </si>
  <si>
    <t>981011313R00</t>
  </si>
  <si>
    <t>Demolice budov prováděné postupným rozebíráním z cihel, kamene, smíšeného a hrázděného zdiva, tvárnic na maltu vápennou nebo vápenocementovou, s podílem konstrukcí přes 15 do 20 %</t>
  </si>
  <si>
    <t>800-6</t>
  </si>
  <si>
    <t>Budovy výšky do 35 m.</t>
  </si>
  <si>
    <t>v místě výtahu : 3,4*2,065*3,8</t>
  </si>
  <si>
    <t>999281211R00</t>
  </si>
  <si>
    <t>Přesun hmot pro opravy a údržbu objektů pro opravy a údržbu vnějších plášťů dosavadních objektů_x000D_
 výšky do 25 m</t>
  </si>
  <si>
    <t>POL7_</t>
  </si>
  <si>
    <t>oborů 801, 803, 811 a 812</t>
  </si>
  <si>
    <t>711112001RZ1</t>
  </si>
  <si>
    <t>Provedení izolace proti zemní vlhkosti natěradly za studena na ploše svislé, včetně pomocného lešení o výšce podlahy do 1900 mm a pro zatížení do 1,5 kPa. nátěrem penetračním, 1x nátěr, včetně dodávky penetračního laku ALP</t>
  </si>
  <si>
    <t>800-711</t>
  </si>
  <si>
    <t>711132311R00</t>
  </si>
  <si>
    <t>Provedení izolace proti zemní vlhkosti pásy na sucho svislá,  , nopovou fólií včetně uchycovacích prvků</t>
  </si>
  <si>
    <t>POL1_0</t>
  </si>
  <si>
    <t>711142559RY2</t>
  </si>
  <si>
    <t>Provedení izolace proti zemní vlhkosti pásy přitavením svislá, 1 vrstva, s dodávkou izolačního pásu se skleněnou nebo polyesterovou vložkou, s minerálním posypem</t>
  </si>
  <si>
    <t>711191272RT3</t>
  </si>
  <si>
    <t>Provedení izolace proti zemní vlhkosti ostatní svislé uložení, ochranná textilie, 300 g/m2</t>
  </si>
  <si>
    <t>POL1_7</t>
  </si>
  <si>
    <t>28323114R</t>
  </si>
  <si>
    <t>fólie izolační zemní drenážní; tloušťka 0,60 mm; výška nopů 8,0 mm; plošná hmotnost 550 g/m2; HDPE</t>
  </si>
  <si>
    <t>sokl eps pod terénem : 10,818*1,15</t>
  </si>
  <si>
    <t>998711101R00</t>
  </si>
  <si>
    <t>Přesun hmot pro izolace proti vodě svisle do 6 m</t>
  </si>
  <si>
    <t>50 m vodorovně měřeno od těžiště půdorysné plochy skládky do těžiště půdorysné plochy objektu</t>
  </si>
  <si>
    <t>712300833RT3</t>
  </si>
  <si>
    <t>Odstranění povlakové krytiny a mechu na střechách plochých do 10° povlakové krytiny_x000D_
 třívrstvé, z ploch jednotlivě přes 20 m</t>
  </si>
  <si>
    <t>S2 : 183+79,2+42</t>
  </si>
  <si>
    <t>712351111R00</t>
  </si>
  <si>
    <t>Povlakové krytiny střech do 10° samolepicími pásy 1 vrstva, bez dodávky materiálu</t>
  </si>
  <si>
    <t>712391586R00</t>
  </si>
  <si>
    <t>Povlakové krytiny střech do 10° ostatní přibití pásů AIP, NAIP nebo foĺie_x000D_
 nastřelovacími hřeby</t>
  </si>
  <si>
    <t>62842032R</t>
  </si>
  <si>
    <t>pás izolační z modifikovaného asfaltu barva zelená; samolepicí; nosná vložka 4-kombinovaná spřažená vložka; horní strana posyp - břidlice; spodní strana PE fólie; tl. 4,2 mm</t>
  </si>
  <si>
    <t>15 % : 304,2*0,15</t>
  </si>
  <si>
    <t>628522503R</t>
  </si>
  <si>
    <t>pás izolační z modifikovaného asfaltu barva modrozelená; natavitelný; nosná vložka polyesterové rouno; horní strana posyp - břidlice; spodní strana PE fólie; tl. 5,3 mm</t>
  </si>
  <si>
    <t>998712102R00</t>
  </si>
  <si>
    <t>Přesun hmot pro povlakové krytiny v objektech výšky přes 6 do 12 m</t>
  </si>
  <si>
    <t>50 m vodorovně</t>
  </si>
  <si>
    <t>712391172RZ3</t>
  </si>
  <si>
    <t>Povlakové krytiny střech do 10° ostatní textilie ochranná, 1 vrstva, včetně dodávky materiálu</t>
  </si>
  <si>
    <t>S2 : 264</t>
  </si>
  <si>
    <t>S2 spodní střecha : 20</t>
  </si>
  <si>
    <t>713111111RT2</t>
  </si>
  <si>
    <t>Montáž tepelné izolace stropů kladené vrchem, volně, dvouvrstvá</t>
  </si>
  <si>
    <t>800-713</t>
  </si>
  <si>
    <t>713111231R00</t>
  </si>
  <si>
    <t>Montáž tepelné izolace stropů parotěsná zábrana stropů shora s přelepením spojů, bez dodávky fólie</t>
  </si>
  <si>
    <t>Položka obsahuje pouze montážní práce a spojovací prostředky.</t>
  </si>
  <si>
    <t>713181141RT1</t>
  </si>
  <si>
    <t>Izolace foukaná foukaná volně, minerální</t>
  </si>
  <si>
    <t>Vyříznutí otvoru v podkladu pro osazení stroje na foukání izolace, foukání a dodávka izolace. Zapravení vyřezaného otvoru.</t>
  </si>
  <si>
    <t>S2 : 264*0,28</t>
  </si>
  <si>
    <t>S2 spodní střecha : 20*0,28</t>
  </si>
  <si>
    <t>5 % : 79,52*0,05</t>
  </si>
  <si>
    <t>62833159R</t>
  </si>
  <si>
    <t>pás izolační z oxidovaného asfaltu natavitelný; nosná vložka skelná tkanina; horní strana jemný minerální posyp; spodní strana PE fólie, jemný minerální posyp; tl. 4,0 mm</t>
  </si>
  <si>
    <t>15 % : 284*0,15</t>
  </si>
  <si>
    <t>63151410R</t>
  </si>
  <si>
    <t>deska izolační minerální vlákno; tl. 140,0 mm; součinitel tepelné vodivosti 0,035 W/mK; R = 3,900 m2K/W; obj. hmotnost 40,00 kg/m3; hydrofobizováno</t>
  </si>
  <si>
    <t>S3 : 8,5*2*1,02</t>
  </si>
  <si>
    <t>998713102R00</t>
  </si>
  <si>
    <t>Přesun hmot pro izolace tepelné v objektech výšky do 12 m</t>
  </si>
  <si>
    <t>721242110RT2</t>
  </si>
  <si>
    <t>Lapače střešních splavenin D 125 mm, s otáč.kul.kloubem na odtoku, s košem , se suchou a nezámr.klapkou,čistícím víčkem a vylam.těs. kroužky pro připoj.potrub.svodů D 75, 90, 100 a 110 mm</t>
  </si>
  <si>
    <t>800-721</t>
  </si>
  <si>
    <t>721242804R00</t>
  </si>
  <si>
    <t>Demontáž lapačů střešních splavenin DN 125</t>
  </si>
  <si>
    <t>998721102R00</t>
  </si>
  <si>
    <t>Přesun hmot pro vnitřní kanalizaci v objektech výšky do 12 m</t>
  </si>
  <si>
    <t>50 m vodorovně, měřeno od těžiště půdorysné plochy skládky do těžiště půdorysné plochy objektu</t>
  </si>
  <si>
    <t>723RR00</t>
  </si>
  <si>
    <t>Plynovod dle samostatného soupisu</t>
  </si>
  <si>
    <t>725310821R00</t>
  </si>
  <si>
    <t>Demontáž dřezů jednodílných na konzolách</t>
  </si>
  <si>
    <t>bez výtokových armatur,</t>
  </si>
  <si>
    <t>2.NP : 1</t>
  </si>
  <si>
    <t>730249RR00</t>
  </si>
  <si>
    <t>UT dle samostatného soupisu</t>
  </si>
  <si>
    <t>762332110RT3</t>
  </si>
  <si>
    <t>Vázané konstrukce krovů s dodávkou řeziva_x000D_
 střech pultových, sedlových, valbových, stanových čtvercového nebo obdélníkového půdorysu z řeziva, fošny 6/16 cm</t>
  </si>
  <si>
    <t>800-762</t>
  </si>
  <si>
    <t>U4 : 4*5</t>
  </si>
  <si>
    <t>U5 : 2,72</t>
  </si>
  <si>
    <t>762332932RT3</t>
  </si>
  <si>
    <t>Vázané konstrukce krovů doplnění části střešní vazby z hranolků, hranolů včetně dodávky řeziva_x000D_
 včetně dodávky hranolů 140 x 160 mm</t>
  </si>
  <si>
    <t>prvky krovu 100/200 U1 : 4,6*1*2</t>
  </si>
  <si>
    <t>2,2*4*2</t>
  </si>
  <si>
    <t>2,5*9*2</t>
  </si>
  <si>
    <t>762342204RT4</t>
  </si>
  <si>
    <t>Bednění a laťování montáž_x000D_
 kontralatí přibitím,  , s dodávkou latí 40x60 mm</t>
  </si>
  <si>
    <t>Montáž svislého laťování ve vzdálenosti 100 cm bez dodávky řeziva a spojovacích prostředků.</t>
  </si>
  <si>
    <t>S2 : 304,2</t>
  </si>
  <si>
    <t>762341210RT2</t>
  </si>
  <si>
    <t>Bednění a laťování s dodávkou řeziva_x000D_
 bednění_x000D_
 střech rovných o sklonu do 60° s vyřezáním otvorů z prken hrubých na sraz tloušťky do 32 mm , včetně dodávky prken tloušťky 24 mm</t>
  </si>
  <si>
    <t>762341811R00</t>
  </si>
  <si>
    <t>Demontáž bednění a laťování bednění střech rovných, obloukových, o sklonu do 60 stupňů včetně všech nadstřešních konstrukcí z prken hrubých</t>
  </si>
  <si>
    <t>762395000R00</t>
  </si>
  <si>
    <t>Spojovací a ochranné prostředky svory, prkna, hřebíky, pásová ocel, vruty, impregnace</t>
  </si>
  <si>
    <t>bednění : 312,7*0,024</t>
  </si>
  <si>
    <t>prvky krovu : 22,72*0,06*0,16</t>
  </si>
  <si>
    <t>71,8*0,1*0,2</t>
  </si>
  <si>
    <t>762911121R00</t>
  </si>
  <si>
    <t xml:space="preserve">Impregnace řeziva tlakovakuová, ochrana proti dřevokazným houbám, plísním a dřevokaznému hmyzu </t>
  </si>
  <si>
    <t>765799313RO9</t>
  </si>
  <si>
    <t>Fólie parotěsné, difúzní a vodotěsné Fólie podstřešní difuzní na bednění, s přelepením spojů</t>
  </si>
  <si>
    <t>800-765</t>
  </si>
  <si>
    <t>Dodávka a montáž fólie, spojovací pásky včetně spojovacích prostředků.</t>
  </si>
  <si>
    <t>S3 : 8,5*2</t>
  </si>
  <si>
    <t>998762102R00</t>
  </si>
  <si>
    <t>Přesun hmot pro konstrukce tesařské v objektech výšky do 12 m</t>
  </si>
  <si>
    <t>764904010RT2</t>
  </si>
  <si>
    <t xml:space="preserve">Krytina hladká z tabulí, z pozinkovaného plechu s povrchem z polyesteru tl. 0,6 mm, sklon střechy do 30°,  </t>
  </si>
  <si>
    <t>800-764</t>
  </si>
  <si>
    <t>s úpravou krytiny u okapů, prostupů a výčnělků</t>
  </si>
  <si>
    <t>včetně spojovacích prostředků.</t>
  </si>
  <si>
    <t>764908109RT2</t>
  </si>
  <si>
    <t>Odpadní trouby kruhové, průměr 100 mm, z pozinkovaného plechu s povrchem z polyesteru, v barvě šedé, černé, červené, bílé, zelené, dodávka a montáž</t>
  </si>
  <si>
    <t>včetně kolena, objímky, mezikusu, spojovacího materiálu a zednické výpomoci.</t>
  </si>
  <si>
    <t>n21 : 40</t>
  </si>
  <si>
    <t>764908105RT2</t>
  </si>
  <si>
    <t>Žlaby podokapní půlkruhové, z pozinkovaného plechu s povrchovou úpravou z polyesteru v barvě šedé, černé, červené, bílé, zelené, průměr 150  mm, dodávka a montáž</t>
  </si>
  <si>
    <t>včetně háků, čel, rohů, rovných hrdel a dilatací</t>
  </si>
  <si>
    <t>včetně háku, čela a spojky.</t>
  </si>
  <si>
    <t>n20 : 13+2,8+19,5+2</t>
  </si>
  <si>
    <t>764908102RT2</t>
  </si>
  <si>
    <t>Ostatní prvky ke žlabům a odpadním troubám kotlík žlabový kónický, z lakovaného pozinkovaného plechu s povrchem z polyuretanu v barvě šedé, černé, červené, bílé, zelené, pro žlab šířky 150 mm, dodávka a montáž</t>
  </si>
  <si>
    <t>764908306RT3</t>
  </si>
  <si>
    <t>Oplechování parapetů včetně rohů, lepené lepidlem, z pozinkovaného plechu s povrchem z polyesteru tl. 0,6 mm, rš 250 mm, dodávka a montáž</t>
  </si>
  <si>
    <t>včetně rohů</t>
  </si>
  <si>
    <t>n27 : 9*1</t>
  </si>
  <si>
    <t>764908309RT3</t>
  </si>
  <si>
    <t>Oplechování parapetů včetně rohů, lepené lepidlem, z pozinkovaného plechu s povrchem z polyesteru tl. 0,6 mm, rš 500 mm, dodávka a montáž</t>
  </si>
  <si>
    <t>n09 : 2,3*1</t>
  </si>
  <si>
    <t>n10 : 2,74*1</t>
  </si>
  <si>
    <t>n11 : 2,36*1</t>
  </si>
  <si>
    <t>n12 : 2,38*1</t>
  </si>
  <si>
    <t>n13 : 2,38*1</t>
  </si>
  <si>
    <t>n14 : 2,74*1</t>
  </si>
  <si>
    <t>n15 : 2,34*1</t>
  </si>
  <si>
    <t>n16 : 2,2*1</t>
  </si>
  <si>
    <t>n35 : 1,05*1</t>
  </si>
  <si>
    <t>n36 : 1*1</t>
  </si>
  <si>
    <t>n37 : 0,7*1</t>
  </si>
  <si>
    <t>n38 : 2,15*1</t>
  </si>
  <si>
    <t>n46 : 1,25*1</t>
  </si>
  <si>
    <t>n47 : 1,6*1</t>
  </si>
  <si>
    <t>n54 : 1,6*1</t>
  </si>
  <si>
    <t>n62 : 2*7</t>
  </si>
  <si>
    <t>764908310RT3</t>
  </si>
  <si>
    <t>Oplechování parapetů včetně rohů, lepené lepidlem, z pozinkovaného plechu s povrchem z polyesteru tl. 0,6 mm, rš 600 mm, dodávka a montáž</t>
  </si>
  <si>
    <t>764321820R00</t>
  </si>
  <si>
    <t>Demontáž oplechování říms pod nadřímsovým žlabem, rš 500 mm, sklonu do 30°</t>
  </si>
  <si>
    <t>n22 : 13</t>
  </si>
  <si>
    <t>n23 : 11</t>
  </si>
  <si>
    <t>n49 : 2,5</t>
  </si>
  <si>
    <t>n50 : 9</t>
  </si>
  <si>
    <t>n58 : 19</t>
  </si>
  <si>
    <t>n59 : 7</t>
  </si>
  <si>
    <t>n60 : 5</t>
  </si>
  <si>
    <t>n63 : 30</t>
  </si>
  <si>
    <t>n64 : 6</t>
  </si>
  <si>
    <t>n65 : 7,5</t>
  </si>
  <si>
    <t>n66 : 5</t>
  </si>
  <si>
    <t>n67 : 20</t>
  </si>
  <si>
    <t>764410850R00</t>
  </si>
  <si>
    <t>Demontáž oplechování parapetů rš od 100 do 330 mm</t>
  </si>
  <si>
    <t>765331515R00</t>
  </si>
  <si>
    <t>Krytina betonová Doplňky pro zastřešení krytinou betonovou drážkovou i bobrovku, okno střešní univesální 70,5x76,5 cm, v barvě cihlově červené, tmavohnědé, černé</t>
  </si>
  <si>
    <t>Dodávka a montáž střešního okna, střešních latí včetně spojovacích prostředků.</t>
  </si>
  <si>
    <t>ST2 : 1</t>
  </si>
  <si>
    <t>7649089RR00</t>
  </si>
  <si>
    <t>Dodávka a montáž oplechování z poplastovaného plechu tl. 0,6 mm, poplastovaný plech tl.0,6 mm</t>
  </si>
  <si>
    <t>n22 : 0,33*13*1</t>
  </si>
  <si>
    <t>n23 : 0,25*11*1</t>
  </si>
  <si>
    <t>n49 : 0,66*2,5*1</t>
  </si>
  <si>
    <t>n50 : 0,5*9*1</t>
  </si>
  <si>
    <t>n58 : 0,45*19*1</t>
  </si>
  <si>
    <t>n59 : 0,6*7*1</t>
  </si>
  <si>
    <t>n60 : 0,33*5*1</t>
  </si>
  <si>
    <t>n63 : 0,45*30*1</t>
  </si>
  <si>
    <t>n64 : 0,66*6*1</t>
  </si>
  <si>
    <t>n65 : 0,45*7,5*1</t>
  </si>
  <si>
    <t>n66 : 0,33*5*1</t>
  </si>
  <si>
    <t>n67 : 0,66*20*1</t>
  </si>
  <si>
    <t>764900035RA0</t>
  </si>
  <si>
    <t>Demontáž podokapních žlabů půlkruhových, z pozinkovaného plechu</t>
  </si>
  <si>
    <t>AP-PSV</t>
  </si>
  <si>
    <t>čtyřhranných nebo půlkruhových, včetně demontáže háků a kotlíků.</t>
  </si>
  <si>
    <t>Svislé přemístění ze 2. NP, nebo 1. PP, vodorovné vnitrostaveništní přemístění do 30 m, odvoz na skládku do 10 km. Bez poplatku za skládku.</t>
  </si>
  <si>
    <t>764900040RA0</t>
  </si>
  <si>
    <t>Demontáž odpadních trub z pozinkovaného plechu</t>
  </si>
  <si>
    <t>včetně kolen a výpustí vody.</t>
  </si>
  <si>
    <t>998764102R00</t>
  </si>
  <si>
    <t>Přesun hmot pro konstrukce klempířské v objektech výšky do 12 m</t>
  </si>
  <si>
    <t>766601216RT1</t>
  </si>
  <si>
    <t xml:space="preserve">Těsnění připojovací spáry spára ostění, interiér - fólie parotěsná šířky 50 mm samolepicí, výplň PU pěnou, exteriér - páska paropropustná šířky 20 mm, tl. 8/40 mm expanzní,  </t>
  </si>
  <si>
    <t>800-766</t>
  </si>
  <si>
    <t>766601229RT1</t>
  </si>
  <si>
    <t>Těsnění připojovací spáry spára parapetu, interiér - fólie parotěsná šířky 50 mm samolepicí, výplň PU pěnou, exteriér - fólie paropropustná šířky 50 mm samolepicí, expanzní páska š. 10 mm pod rám a pod vnější parapet</t>
  </si>
  <si>
    <t>n53 : 1,5*2</t>
  </si>
  <si>
    <t>998766102R00</t>
  </si>
  <si>
    <t>Přesun hmot pro konstrukce truhlářské v objektech výšky do 12 m</t>
  </si>
  <si>
    <t>767996801R00</t>
  </si>
  <si>
    <t>Demontáž ostatních doplňků staveb atypických konstrukcí_x000D_
 o hmotnosti přes 20 do 50 kg</t>
  </si>
  <si>
    <t>kg</t>
  </si>
  <si>
    <t>800-767</t>
  </si>
  <si>
    <t>žebřík : 8*35</t>
  </si>
  <si>
    <t>mříže : (2,3*1,9*6+1,2*1,5*1)*10</t>
  </si>
  <si>
    <t>ostatní prvky : 30</t>
  </si>
  <si>
    <t>7670000003RR0</t>
  </si>
  <si>
    <t>Ocelový žebřík s přesahem, kotvený do fasády, včetně kotvení a ochranného koše</t>
  </si>
  <si>
    <t xml:space="preserve">dle ocelových výrobků, žárově zinkováno : </t>
  </si>
  <si>
    <t>n55 : 8</t>
  </si>
  <si>
    <t>7670000004RR0</t>
  </si>
  <si>
    <t>Ocelová lávka 800x800 mm kotvená do fasády, včetně kotvení</t>
  </si>
  <si>
    <t>n56 : 1</t>
  </si>
  <si>
    <t>7670000005RR0</t>
  </si>
  <si>
    <t>Ocelové ochranné mříže kotvené do fasády, včetně kotvení</t>
  </si>
  <si>
    <t>n17 : 2,3*1,9*6+1,2*1,5*1</t>
  </si>
  <si>
    <t>767310032RAD</t>
  </si>
  <si>
    <t>Světlíky a prosvětlovací prvky světlík akrylátový, 100 x 160 cm, kopule dvouvrstvá, rám v. 30 cm, otvíravý ručně</t>
  </si>
  <si>
    <t>ST1 : 1</t>
  </si>
  <si>
    <t>998767102R00</t>
  </si>
  <si>
    <t>Přesun hmot pro kovové stavební doplňk. konstrukce v objektech výšky do 12 m</t>
  </si>
  <si>
    <t>769611113S00</t>
  </si>
  <si>
    <t>Montáž a dodávka oken  plastových, dle popisu výplně otvorů Uw = 0,9 W/m2K</t>
  </si>
  <si>
    <t xml:space="preserve">plastové okno dle popisu výplní otvorů  ( obecné požadavky) : </t>
  </si>
  <si>
    <t xml:space="preserve">izolační zasklení, sklo dle výpisu výplní : </t>
  </si>
  <si>
    <t xml:space="preserve">ovládací prvky dle výpisu výplní : </t>
  </si>
  <si>
    <t xml:space="preserve">barva rámu - bílá : </t>
  </si>
  <si>
    <t xml:space="preserve">barva rámu - interier bílá : </t>
  </si>
  <si>
    <t xml:space="preserve">včetně vnitřního parapetu : </t>
  </si>
  <si>
    <t xml:space="preserve">napojení na okolní konstrukce dle normy : </t>
  </si>
  <si>
    <t xml:space="preserve">od interieru - parotěsnící páska+TI vrstva+paropropustná, : </t>
  </si>
  <si>
    <t xml:space="preserve">vodotěsná a větrotěsná páska : </t>
  </si>
  <si>
    <t xml:space="preserve">systém ETICS přetažen přes rám : </t>
  </si>
  <si>
    <t xml:space="preserve">podrobná specifikace v Technické zprávě a Výpisu výplní otvorů : </t>
  </si>
  <si>
    <t>n01 : 2,2*1,78*1</t>
  </si>
  <si>
    <t>n02 : 2,64*1,78*1</t>
  </si>
  <si>
    <t>n03 : 2,26*1,78*1</t>
  </si>
  <si>
    <t>n04 : 2,28*1,78*1</t>
  </si>
  <si>
    <t>n05 : 2,28*1,78*1</t>
  </si>
  <si>
    <t>n06 : 2,64*1,78*1</t>
  </si>
  <si>
    <t>n07 : 2,24*1,78*1</t>
  </si>
  <si>
    <t>n08 : 2,1*1,5*3</t>
  </si>
  <si>
    <t>n33 : 2,08*1,5*2</t>
  </si>
  <si>
    <t>n34 : 2,07*1,5*10</t>
  </si>
  <si>
    <t>n42 : 1,16*1,45*1</t>
  </si>
  <si>
    <t>n45a : 1,17*1,47*2</t>
  </si>
  <si>
    <t>n53 : 1,5*1,46*2</t>
  </si>
  <si>
    <t>n69 : 1,91*0,99*1</t>
  </si>
  <si>
    <t>769611124S00</t>
  </si>
  <si>
    <t>Montáž a dodávka oken  plastových, dle popisu výplně otvorů Uw = 1,2 W/m2K</t>
  </si>
  <si>
    <t>n30 : 0,97*1,45*1</t>
  </si>
  <si>
    <t>n31 : 0,9*1,46*1</t>
  </si>
  <si>
    <t>n32 : 0,6*1,46*1</t>
  </si>
  <si>
    <t>769611125S00</t>
  </si>
  <si>
    <t>Montáž a dodávka oken  plastových, dle popisu výplně otvorů bez požadavku na Uw</t>
  </si>
  <si>
    <t>POL12_1</t>
  </si>
  <si>
    <t>n57 : 1*1,2*1</t>
  </si>
  <si>
    <t>769601114S00</t>
  </si>
  <si>
    <t>Montáž a dodávka oken Al  s požární odolností, dle popisu výplně otvorů Uw = 0,9 W/m2K</t>
  </si>
  <si>
    <t xml:space="preserve">Al okno dle popisu výplní otvorů  ( obecné požadavky) : </t>
  </si>
  <si>
    <t xml:space="preserve">izolační zasklení, sklo dle výpisu výplní - neprůhledné : </t>
  </si>
  <si>
    <t>n45 : 1,96*1,42*3</t>
  </si>
  <si>
    <t>n68 : 1,96*1,17*2</t>
  </si>
  <si>
    <t>769611114S00</t>
  </si>
  <si>
    <t>Montáž a dodávka dveří  Al plných, dle popisu výplně otvorů Ud = 1,2 W/m2K</t>
  </si>
  <si>
    <t xml:space="preserve">Al dveře s PZ výztuhou, kování klika/klika, zámek bezpečnostní : </t>
  </si>
  <si>
    <t>n29 : 0,8*1,97*1</t>
  </si>
  <si>
    <t>769611115S00</t>
  </si>
  <si>
    <t>Montáž a dodávka dveří  Al 2/3 sklo, dle popisu výplně otvorů Ud = 1,2 W/m2K</t>
  </si>
  <si>
    <t xml:space="preserve">Al dveře s PZ výztuhou, kování klika/klika, panikové kování zevnitř, zámek bezpečnostní : </t>
  </si>
  <si>
    <t>n51 : 1,62*2,05*1</t>
  </si>
  <si>
    <t>769911114S01</t>
  </si>
  <si>
    <t>Montáž a dodávka dveří  Al výklopných, dle popisu výplně otvorů Ud = 1,7 W/m2K</t>
  </si>
  <si>
    <t xml:space="preserve">Al vícekomorový profil s přerušeným tep. mostem, plná výplň, bezpečnostní zámek : </t>
  </si>
  <si>
    <t>n28 : 2,5*2,55*1</t>
  </si>
  <si>
    <t>783851225R00</t>
  </si>
  <si>
    <t>Nátěry omítek a betonů epoxidové, epoxidehtové a epoxiesterové epoxidové, betonové podlahy, dvojnásobné</t>
  </si>
  <si>
    <t>800-783</t>
  </si>
  <si>
    <t>podlaha výtah : 1,8*1,65</t>
  </si>
  <si>
    <t>784161601R00</t>
  </si>
  <si>
    <t>Příprava povrchu Penetrace (napouštění) podkladu disperzní, jednonásobná</t>
  </si>
  <si>
    <t>800-784</t>
  </si>
  <si>
    <t>strop : 8,5</t>
  </si>
  <si>
    <t>stěny : 50,2425</t>
  </si>
  <si>
    <t>špalety : 87,705</t>
  </si>
  <si>
    <t>784165512R00</t>
  </si>
  <si>
    <t>Malby z malířských směsí otěruvzdorných,  , bělost 93 %, dvojnásobné</t>
  </si>
  <si>
    <t>784950030RA0</t>
  </si>
  <si>
    <t>Oprava maleb z malířských směsí</t>
  </si>
  <si>
    <t>Oškrabání, jednonásobné mydlení, částečné vyhlazení malířskou masou jednonásobné, malba dvojnásobná, bez pačokování, jednobarevná s bílým stropem.</t>
  </si>
  <si>
    <t xml:space="preserve">obvodové stěny po výměně výplní : </t>
  </si>
  <si>
    <t>1.NP : (7,09+19,835+2,39+21,79)*2,96</t>
  </si>
  <si>
    <t>2.NP : (23,59+7,09+19,825+12,845)*2,84</t>
  </si>
  <si>
    <t>3.NP : (23,59+7,09+19,825+12,845)*2,6</t>
  </si>
  <si>
    <t>786622211RT2</t>
  </si>
  <si>
    <t>Zastiňující zařízení lamelové žaluzie vnitřní vč. dodávky, pro okna plastová</t>
  </si>
  <si>
    <t>800-786</t>
  </si>
  <si>
    <t xml:space="preserve">V : </t>
  </si>
  <si>
    <t xml:space="preserve">Z : </t>
  </si>
  <si>
    <t>998786102R00</t>
  </si>
  <si>
    <t>Přesun hmot pro čalounické úpravy v objektech výšky do 12 m</t>
  </si>
  <si>
    <t>210200RR00</t>
  </si>
  <si>
    <t>Elektroinstalace dle samostatného výpisu</t>
  </si>
  <si>
    <t>M2109</t>
  </si>
  <si>
    <t>Dmtž + dodávka + mtž vypínačů</t>
  </si>
  <si>
    <t>POL1_9</t>
  </si>
  <si>
    <t>n40 : 3</t>
  </si>
  <si>
    <t>M21111201</t>
  </si>
  <si>
    <t>Dmtž+ Mtž+ dodávka elektro dvířek 800x400 mm, plechová, označení dle normy</t>
  </si>
  <si>
    <t>n19 : 2</t>
  </si>
  <si>
    <t>M21111202</t>
  </si>
  <si>
    <t>Dmtž+ Mtž+ dodávka HUP dvířek 700x600 mm, plechová, označení dle normy</t>
  </si>
  <si>
    <t>n26 : 2</t>
  </si>
  <si>
    <t>M21111203</t>
  </si>
  <si>
    <t>Dmtž+ Mtž+ dodávka HUP dvířek 800x600 mm, plechová, označení dle normy</t>
  </si>
  <si>
    <t>M2110</t>
  </si>
  <si>
    <t>Dmtž+ Mtž+ dodávka nového venkovního osvětlení, venkovní svítidlo, prodloužení kabelů  - revize</t>
  </si>
  <si>
    <t>M22001</t>
  </si>
  <si>
    <t>Dmtž + zpětná mtž zvonkového tabla a číselníku EZS, prodloužení kabelů, kotvení do ZS</t>
  </si>
  <si>
    <t>M2226</t>
  </si>
  <si>
    <t>Dmtž + úprava + zpětná mtž prvků slaboproudu, úprava napojení</t>
  </si>
  <si>
    <t>M2226123</t>
  </si>
  <si>
    <t>Úprava sdělovacího vedení, úprava napojení a kotvení</t>
  </si>
  <si>
    <t>M24110</t>
  </si>
  <si>
    <t>Dmtž+ Mtž+ dodávka nové kruhové žaluzie ventilátoru D 300 mm</t>
  </si>
  <si>
    <t>n18 : 1</t>
  </si>
  <si>
    <t>3300301RR00</t>
  </si>
  <si>
    <t>Výtah osobní - podrobná specifikace v PD</t>
  </si>
  <si>
    <t>Dodávka a montáž elektrického výtahu, podrobnosti dle PD : 1</t>
  </si>
  <si>
    <t xml:space="preserve">lanový, bez strojovny : </t>
  </si>
  <si>
    <t xml:space="preserve">nosnost 630 kg, zdvih 10,35 m, 4 stanice : </t>
  </si>
  <si>
    <t xml:space="preserve">Položka obsahuje veškeré práce a materiály : </t>
  </si>
  <si>
    <t>979990121R00</t>
  </si>
  <si>
    <t>Poplatek za skládku suti - asfaltové pásy</t>
  </si>
  <si>
    <t>979990000R00</t>
  </si>
  <si>
    <t>Poplatek za skládku smíšené stavební suti</t>
  </si>
  <si>
    <t>celkem suť : 51,19636</t>
  </si>
  <si>
    <t>odpočet asf. pásy : -4,258</t>
  </si>
  <si>
    <t>979011111R00</t>
  </si>
  <si>
    <t>Svislá doprava suti a vybouraných hmot za prvé podlaží nad nebo pod základním podlažím</t>
  </si>
  <si>
    <t>POL8_</t>
  </si>
  <si>
    <t>979011121R00</t>
  </si>
  <si>
    <t>Svislá doprava suti a vybouraných hmot příplatek za každé další podlaží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</si>
  <si>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</si>
  <si>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</si>
  <si>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</si>
  <si>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</si>
  <si>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979083117R00</t>
  </si>
  <si>
    <t>Vodorovné přemístění suti na skládku do 6000 m</t>
  </si>
  <si>
    <t>979083191R00</t>
  </si>
  <si>
    <t>Příplatek za dalších započatých 1000 m nad 6000 m</t>
  </si>
  <si>
    <t>005111021R</t>
  </si>
  <si>
    <t>Vytyčení inženýrských sítí</t>
  </si>
  <si>
    <t>Soubor</t>
  </si>
  <si>
    <t>POL99_8</t>
  </si>
  <si>
    <t>Zaměření a vytýčení stávajících inženýrských sítí v místě stavby z hlediska jejich ochrany při provádění stavby.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</si>
  <si>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</si>
  <si>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</si>
  <si>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</si>
  <si>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</si>
  <si>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</si>
  <si>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</si>
  <si>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</si>
  <si>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</si>
  <si>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</si>
  <si>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005122010R</t>
  </si>
  <si>
    <t xml:space="preserve">Provoz objednatele </t>
  </si>
  <si>
    <t>Náklady na ztížené provádění stavebních prací v důsledku nepřerušeného provozu na staveništi nebo v případech nepřerušeného provozu v objektech v nichž se stavební práce provádí.</t>
  </si>
  <si>
    <t>005124010R</t>
  </si>
  <si>
    <t>Koordinační činnost</t>
  </si>
  <si>
    <t>Koordinace stavebních a technologických dodávek stavby.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</si>
  <si>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</si>
  <si>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</si>
  <si>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</si>
  <si>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</si>
  <si>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</si>
  <si>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</si>
  <si>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005231040R</t>
  </si>
  <si>
    <t>Provozní řády</t>
  </si>
  <si>
    <t>Náklady zhotovitele na vypracování provozních řádů pro zkušební či trvalý provoz včetně nákladů na předání všech návodů k obsluze a údržbě pro technologická zařízení a včetně zaškolení obsluhy objednatele.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</si>
  <si>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</si>
  <si>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</si>
  <si>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</si>
  <si>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00528 R</t>
  </si>
  <si>
    <t>Podmínky dotačních programů</t>
  </si>
  <si>
    <t>Náklady zhotovitele, které vznikají v souvislosti se specifickými obchodními podmínkami objednatele.</t>
  </si>
  <si>
    <t>005281010R</t>
  </si>
  <si>
    <t>Propagace</t>
  </si>
  <si>
    <t>Náklady spojené s povinnou publicitou, pokud ji objednatel požaduje. Zahrnuje zejména náklady na propagační a informační billboardy, tabule, internetovou propagaci, tiskoviny apod.</t>
  </si>
  <si>
    <t>SUM</t>
  </si>
  <si>
    <t>END</t>
  </si>
  <si>
    <t>List obsahuje:</t>
  </si>
  <si>
    <t>1) Krycí list rozpočtu</t>
  </si>
  <si>
    <t>2) Rekapitulace rozpočtu</t>
  </si>
  <si>
    <t>3) Rozpočet</t>
  </si>
  <si>
    <t>Zpět na list:</t>
  </si>
  <si>
    <t>Rekapitulace stavby</t>
  </si>
  <si>
    <t>optimalizováno pro tisk sestav ve formátu A4 - na výšku</t>
  </si>
  <si>
    <t>&gt;&gt;  skryté sloupce  &lt;&lt;</t>
  </si>
  <si>
    <t>{6e6658dd-76bd-4866-b650-d722a52a4073}</t>
  </si>
  <si>
    <t>KRYCÍ LIST ROZPOČTU</t>
  </si>
  <si>
    <t>v ---  níže se nacházejí doplnkové a pomocné údaje k sestavám  --- v</t>
  </si>
  <si>
    <t>False</t>
  </si>
  <si>
    <t>D.1.4.6 - rozvod plynu</t>
  </si>
  <si>
    <t>JKSO:</t>
  </si>
  <si>
    <t>CC-CZ:</t>
  </si>
  <si>
    <t>Místo:</t>
  </si>
  <si>
    <t>č.p.28, ul. Československé armády, Lysá nad Labem</t>
  </si>
  <si>
    <t>Datum:</t>
  </si>
  <si>
    <t>IČ:</t>
  </si>
  <si>
    <t>Zpracovatel:</t>
  </si>
  <si>
    <t>Poznámka:</t>
  </si>
  <si>
    <t>Náklady z rozpočtu</t>
  </si>
  <si>
    <t>Cena bez 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</si>
  <si>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</si>
  <si>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</si>
  <si>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</si>
  <si>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</si>
  <si>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</si>
  <si>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</si>
  <si>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</si>
  <si>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Projektant</t>
  </si>
  <si>
    <t>Zpracovatel</t>
  </si>
  <si>
    <t>Datum a podpis:</t>
  </si>
  <si>
    <t>Razítko</t>
  </si>
  <si>
    <t>Objednavatel</t>
  </si>
  <si>
    <t>Zhotovitel</t>
  </si>
  <si>
    <t>REKAPITULACE ROZPOČTU</t>
  </si>
  <si>
    <t>Kód - Popis</t>
  </si>
  <si>
    <t>Cena celkem [CZK]</t>
  </si>
  <si>
    <t>1) Náklady z rozpočtu</t>
  </si>
  <si>
    <t>-1</t>
  </si>
  <si>
    <t>PSV - Práce a dodávky PSV</t>
  </si>
  <si>
    <t xml:space="preserve">    722 - Zdravotechnika - vnitřní vodovod</t>
  </si>
  <si>
    <t xml:space="preserve">    723 - Zdravotechnika - vnitřní plynovod</t>
  </si>
  <si>
    <t xml:space="preserve">    734 - Ústřední vytápění - armatury</t>
  </si>
  <si>
    <t xml:space="preserve">    783 - Dokončovací práce - nátěry</t>
  </si>
  <si>
    <t>HZS - Hodinové zúčtovací sazby</t>
  </si>
  <si>
    <t>VRN - Vedlejší rozpočtové náklady</t>
  </si>
  <si>
    <t xml:space="preserve">    VRN4 - Inženýrská činnost</t>
  </si>
  <si>
    <t>2) Ostatní náklady</t>
  </si>
  <si>
    <t>Celkové náklady za stavbu 1) + 2)</t>
  </si>
  <si>
    <t>ROZPOČET</t>
  </si>
  <si>
    <t>PČ</t>
  </si>
  <si>
    <t>Typ</t>
  </si>
  <si>
    <t>Kód</t>
  </si>
  <si>
    <t>Popis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</si>
  <si>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</si>
  <si>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</si>
  <si>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</si>
  <si>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</si>
  <si>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</si>
  <si>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</si>
  <si>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</si>
  <si>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</si>
  <si>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</si>
  <si>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D</t>
  </si>
  <si>
    <t>0</t>
  </si>
  <si>
    <t>ROZPOCET</t>
  </si>
  <si>
    <t>K</t>
  </si>
  <si>
    <t>722220864</t>
  </si>
  <si>
    <t>Demontáž armatur závitových se dvěma závity G 2</t>
  </si>
  <si>
    <t>16</t>
  </si>
  <si>
    <t>2036753047</t>
  </si>
  <si>
    <t>723111202</t>
  </si>
  <si>
    <t>Potrubí ocelové závitové černé bezešvé svařované běžné DN 15</t>
  </si>
  <si>
    <t>227676121</t>
  </si>
  <si>
    <t>723111205</t>
  </si>
  <si>
    <t>Potrubí ocelové závitové černé bezešvé svařované běžné DN 32</t>
  </si>
  <si>
    <t>390244981</t>
  </si>
  <si>
    <t>723120804</t>
  </si>
  <si>
    <t>Demontáž potrubí ocelové závitové svařované do DN 25</t>
  </si>
  <si>
    <t>-1017860367</t>
  </si>
  <si>
    <t>723120805</t>
  </si>
  <si>
    <t>Demontáž potrubí ocelové závitové svařované do DN 50</t>
  </si>
  <si>
    <t>861019522</t>
  </si>
  <si>
    <t>6</t>
  </si>
  <si>
    <t>723150343</t>
  </si>
  <si>
    <t>Redukce zhotovená kováním přes 1 DN DN 50/32</t>
  </si>
  <si>
    <t>-410443849</t>
  </si>
  <si>
    <t>7</t>
  </si>
  <si>
    <t>723150352</t>
  </si>
  <si>
    <t>Redukce zhotovená kováním přes 2 DN DN 50/20</t>
  </si>
  <si>
    <t>-289737414</t>
  </si>
  <si>
    <t>8</t>
  </si>
  <si>
    <t>723150367</t>
  </si>
  <si>
    <t>Chránička D 57x2,9 mm</t>
  </si>
  <si>
    <t>1665163122</t>
  </si>
  <si>
    <t>9</t>
  </si>
  <si>
    <t>723160204</t>
  </si>
  <si>
    <t>Přípojka k plynoměru spojované na závit bez ochozu G 1</t>
  </si>
  <si>
    <t>-2084721900</t>
  </si>
  <si>
    <t>10</t>
  </si>
  <si>
    <t>723160334</t>
  </si>
  <si>
    <t>Rozpěrka přípojek plynoměru G 1</t>
  </si>
  <si>
    <t>-1260612518</t>
  </si>
  <si>
    <t>11</t>
  </si>
  <si>
    <t>723160807</t>
  </si>
  <si>
    <t>Demontáž přípojka k plynoměru na závit bez ochozu G 2</t>
  </si>
  <si>
    <t>pár</t>
  </si>
  <si>
    <t>1116358025</t>
  </si>
  <si>
    <t>12</t>
  </si>
  <si>
    <t>723160834</t>
  </si>
  <si>
    <t>Demontáž rozpěrky k plynoměru G 2</t>
  </si>
  <si>
    <t>-1485789388</t>
  </si>
  <si>
    <t>13</t>
  </si>
  <si>
    <t>723190204</t>
  </si>
  <si>
    <t>Přípojka plynovodní ocelová závitová černá bezešvá spojovaná na závit běžná DN 25</t>
  </si>
  <si>
    <t>-1486240913</t>
  </si>
  <si>
    <t>14</t>
  </si>
  <si>
    <t>723190253</t>
  </si>
  <si>
    <t>Výpustky plynovodní vedení a upevnění DN 25</t>
  </si>
  <si>
    <t>524899837</t>
  </si>
  <si>
    <t>15</t>
  </si>
  <si>
    <t>723190901</t>
  </si>
  <si>
    <t>Uzavření,otevření plynovodního potrubí při opravě</t>
  </si>
  <si>
    <t>1184533710</t>
  </si>
  <si>
    <t>723190907</t>
  </si>
  <si>
    <t>Odvzdušnění nebo napuštění plynovodního potrubí</t>
  </si>
  <si>
    <t>1368027914</t>
  </si>
  <si>
    <t>17</t>
  </si>
  <si>
    <t>723190912</t>
  </si>
  <si>
    <t>Navaření odbočky na potrubí plynovodní DN 15</t>
  </si>
  <si>
    <t>1792516206</t>
  </si>
  <si>
    <t>18</t>
  </si>
  <si>
    <t>723190917</t>
  </si>
  <si>
    <t>Navaření odbočky na potrubí plynovodní DN 50</t>
  </si>
  <si>
    <t>-1769233073</t>
  </si>
  <si>
    <t>19</t>
  </si>
  <si>
    <t>723230125</t>
  </si>
  <si>
    <t>Pojistná vsuvka G 5/4 FM s protipožární armaturou a vnitřním a vnějším závitem</t>
  </si>
  <si>
    <t>1572009350</t>
  </si>
  <si>
    <t>20</t>
  </si>
  <si>
    <t>723231164</t>
  </si>
  <si>
    <t>Kohout kulový přímý G 1 PN 42 do 185°C plnoprůtokový s koulí DADO vnitřní závit těžká řada</t>
  </si>
  <si>
    <t>1190735725</t>
  </si>
  <si>
    <t>21</t>
  </si>
  <si>
    <t>723231165</t>
  </si>
  <si>
    <t>Kohout kulový přímý G 1 1/4 PN 42 do 185°C plnoprůtokový s koulí DADO vnitřní závit těžká řada</t>
  </si>
  <si>
    <t>-980175498</t>
  </si>
  <si>
    <t>22</t>
  </si>
  <si>
    <t>723260801</t>
  </si>
  <si>
    <t>Demontáž plynoměrů G 2 nebo G 4  nebo G 10 max. průtok do 16 m3/hod.</t>
  </si>
  <si>
    <t>-6972484</t>
  </si>
  <si>
    <t>23</t>
  </si>
  <si>
    <t>723261912</t>
  </si>
  <si>
    <t>Montáž plynoměrů G-2, G-4 maximální průtok 6 m3/hod.</t>
  </si>
  <si>
    <t>796689769</t>
  </si>
  <si>
    <t>24</t>
  </si>
  <si>
    <t>998723101</t>
  </si>
  <si>
    <t>Přesun hmot tonážní pro vnitřní plynovod v objektech v do 6 m</t>
  </si>
  <si>
    <t>-234320585</t>
  </si>
  <si>
    <t>25</t>
  </si>
  <si>
    <t>734261235</t>
  </si>
  <si>
    <t>Šroubení topenářské přímé G 1 PN 16 do 120°C</t>
  </si>
  <si>
    <t>-1824081044</t>
  </si>
  <si>
    <t>26</t>
  </si>
  <si>
    <t>998734101</t>
  </si>
  <si>
    <t>Přesun hmot tonážní pro armatury v objektech v do 6 m</t>
  </si>
  <si>
    <t>-1762770147</t>
  </si>
  <si>
    <t>27</t>
  </si>
  <si>
    <t>783617611</t>
  </si>
  <si>
    <t>Krycí dvojnásobný syntetický nátěr potrubí DN do 50 mm</t>
  </si>
  <si>
    <t>-576831714</t>
  </si>
  <si>
    <t>28</t>
  </si>
  <si>
    <t>HZS2212</t>
  </si>
  <si>
    <t>Hodinová zúčtovací sazba instalatér odborný</t>
  </si>
  <si>
    <t>hod</t>
  </si>
  <si>
    <t>512</t>
  </si>
  <si>
    <t>1381398156</t>
  </si>
  <si>
    <t>29</t>
  </si>
  <si>
    <t>HZS4212</t>
  </si>
  <si>
    <t>Hodinová zúčtovací sazba revizní technik specialista</t>
  </si>
  <si>
    <t>-151318807</t>
  </si>
  <si>
    <t>30</t>
  </si>
  <si>
    <t>043114000</t>
  </si>
  <si>
    <t>Zkoušky tlakové</t>
  </si>
  <si>
    <t>1024</t>
  </si>
  <si>
    <t>590518471</t>
  </si>
  <si>
    <t>{8db8c877-a49e-4da0-97f0-aa731c9f1ec2}</t>
  </si>
  <si>
    <t>D.1.4.1 - ústřední vytápění</t>
  </si>
  <si>
    <t xml:space="preserve">    713 - Izolace tepelné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</si>
  <si>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</si>
  <si>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</si>
  <si>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</si>
  <si>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735 - Ústřední vytápění - otopná tělesa</t>
  </si>
  <si>
    <t>713463111</t>
  </si>
  <si>
    <t>Montáž izolace tepelné potrubí potrubními pouzdry bez úpravy staženými drátem 1x D do 100 mm</t>
  </si>
  <si>
    <t>1175226070</t>
  </si>
  <si>
    <t>M</t>
  </si>
  <si>
    <t>283770650</t>
  </si>
  <si>
    <t>izolace potrubí 54 x 50 mm</t>
  </si>
  <si>
    <t>32</t>
  </si>
  <si>
    <t>-1280905252</t>
  </si>
  <si>
    <t>283770560</t>
  </si>
  <si>
    <t>izolace potrubí 35 x 30 mm</t>
  </si>
  <si>
    <t>1735249742</t>
  </si>
  <si>
    <t>998713101</t>
  </si>
  <si>
    <t>Přesun hmot tonážní pro izolace tepelné v objektech v do 6 m</t>
  </si>
  <si>
    <t>-792354756</t>
  </si>
  <si>
    <t>731200828</t>
  </si>
  <si>
    <t>Demontáž kotle ocelového na plynná nebo kapalná paliva výkon do 100 kW</t>
  </si>
  <si>
    <t>733787761</t>
  </si>
  <si>
    <t>731341140</t>
  </si>
  <si>
    <t>Hadice napouštěcí pryžové D 20/28</t>
  </si>
  <si>
    <t>1919686711</t>
  </si>
  <si>
    <t>731810302</t>
  </si>
  <si>
    <t>Nucený odtah spalin soustředným potrubím pro kondenzační kotel vodorovný 80/125 ke komínové šachtě</t>
  </si>
  <si>
    <t>404112949</t>
  </si>
  <si>
    <t>731810342</t>
  </si>
  <si>
    <t>Prodloužení soustředného potrubí pro kondenzační kotel průměru 80/125 mm</t>
  </si>
  <si>
    <t>73405826</t>
  </si>
  <si>
    <t>731999100</t>
  </si>
  <si>
    <t>Ekvitermní regulace dle venkovní teploty, dva směšované okruhy, anuloid</t>
  </si>
  <si>
    <t>-565919528</t>
  </si>
  <si>
    <t>731999101</t>
  </si>
  <si>
    <t>Prokabelování regulace, čidla včetně oživení a zaregulování</t>
  </si>
  <si>
    <t>122656125</t>
  </si>
  <si>
    <t>731999113</t>
  </si>
  <si>
    <t>Kotel ocelový závěsný na plyn  kondenzační  o výkonu 35 kW pro vytápění</t>
  </si>
  <si>
    <t>1908365369</t>
  </si>
  <si>
    <t>998731101</t>
  </si>
  <si>
    <t>Přesun hmot tonážní pro kotelny v objektech v do 6 m</t>
  </si>
  <si>
    <t>1236471952</t>
  </si>
  <si>
    <t>732110812</t>
  </si>
  <si>
    <t>Demontáž rozdělovače nebo sběrače do DN 200</t>
  </si>
  <si>
    <t>1769608543</t>
  </si>
  <si>
    <t>732112225</t>
  </si>
  <si>
    <t>Rozdělovač sdružený hydraulický DN 50 závitový s izolací</t>
  </si>
  <si>
    <t>418998541</t>
  </si>
  <si>
    <t>732113118</t>
  </si>
  <si>
    <t>Vyrovnávač dynamických tlaků G 2" PN 6 hydraulický závitový</t>
  </si>
  <si>
    <t>1094287160</t>
  </si>
  <si>
    <t>732199100</t>
  </si>
  <si>
    <t>Montáž orientačních štítků</t>
  </si>
  <si>
    <t>1416165389</t>
  </si>
  <si>
    <t>732320812</t>
  </si>
  <si>
    <t>Demontáž nádrže beztlaké nebo tlakové odpojení od rozvodů potrubí obsah do 100 litrů</t>
  </si>
  <si>
    <t>1850322289</t>
  </si>
  <si>
    <t>732331616</t>
  </si>
  <si>
    <t>Nádoba tlaková expanzní s membránou závitové připojení PN 0,6 o objemu 50 litrů</t>
  </si>
  <si>
    <t>1491522453</t>
  </si>
  <si>
    <t>732331771</t>
  </si>
  <si>
    <t>Příslušenství k expanzním nádobám souprava s upínací páskou</t>
  </si>
  <si>
    <t>-1329053606</t>
  </si>
  <si>
    <t>732331772</t>
  </si>
  <si>
    <t>Příslušenství k expanzním nádobám konzole nastavitelná</t>
  </si>
  <si>
    <t>-1743839203</t>
  </si>
  <si>
    <t>732331778</t>
  </si>
  <si>
    <t>Příslušenství k expanzním nádobám bezpečnostní uzávěr G 1 k měření tlaku</t>
  </si>
  <si>
    <t>-545956343</t>
  </si>
  <si>
    <t>732420812</t>
  </si>
  <si>
    <t>Demontáž čerpadla oběhového spirálního DN 40</t>
  </si>
  <si>
    <t>-807118822</t>
  </si>
  <si>
    <t>732421442</t>
  </si>
  <si>
    <t>Čerpadlo teplovodní mokroběžné závitové oběhové DN 32 výtlak do 4,0 m průtok 2,5 m3/h pro vytápění</t>
  </si>
  <si>
    <t>-2119663705</t>
  </si>
  <si>
    <t>998732101</t>
  </si>
  <si>
    <t>Přesun hmot tonážní pro strojovny v objektech v do 6 m</t>
  </si>
  <si>
    <t>47106048</t>
  </si>
  <si>
    <t>733110808</t>
  </si>
  <si>
    <t>Demontáž potrubí ocelového závitového do DN 50</t>
  </si>
  <si>
    <t>-1565362629</t>
  </si>
  <si>
    <t>733110810</t>
  </si>
  <si>
    <t>Demontáž potrubí ocelového závitového do DN 80</t>
  </si>
  <si>
    <t>2104829816</t>
  </si>
  <si>
    <t>733111216</t>
  </si>
  <si>
    <t>Potrubí ocelové závitové bezešvé zesílené v kotelnách nebo strojovnách DN 32</t>
  </si>
  <si>
    <t>-1623117304</t>
  </si>
  <si>
    <t>733111218</t>
  </si>
  <si>
    <t>Potrubí ocelové závitové bezešvé zesílené v kotelnách nebo strojovnách DN 50</t>
  </si>
  <si>
    <t>28699794</t>
  </si>
  <si>
    <t>733113113</t>
  </si>
  <si>
    <t>Příplatek k porubí z trubek ocelových závitových za zhotovení závitové ocelové přípojky DN 15</t>
  </si>
  <si>
    <t>-1102850945</t>
  </si>
  <si>
    <t>733190107</t>
  </si>
  <si>
    <t>Zkouška těsnosti potrubí ocelové závitové do DN 40</t>
  </si>
  <si>
    <t>-1924289005</t>
  </si>
  <si>
    <t>31</t>
  </si>
  <si>
    <t>733190108</t>
  </si>
  <si>
    <t>Zkouška těsnosti potrubí ocelové závitové do DN 50</t>
  </si>
  <si>
    <t>10177391</t>
  </si>
  <si>
    <t>733191927</t>
  </si>
  <si>
    <t>Navaření odbočky na potrubí ocelové závitové DN 40</t>
  </si>
  <si>
    <t>-1648988133</t>
  </si>
  <si>
    <t>33</t>
  </si>
  <si>
    <t>733999001</t>
  </si>
  <si>
    <t>Propláchnutí otopné soustavy a aplikace inhybitorů proti korozi</t>
  </si>
  <si>
    <t>1131850757</t>
  </si>
  <si>
    <t>34</t>
  </si>
  <si>
    <t>998733101</t>
  </si>
  <si>
    <t>Přesun hmot tonážní pro rozvody potrubí v objektech v do 6 m</t>
  </si>
  <si>
    <t>-15681521</t>
  </si>
  <si>
    <t>35</t>
  </si>
  <si>
    <t>734200811</t>
  </si>
  <si>
    <t>Demontáž armatury závitové s jedním závitem do G 1/2</t>
  </si>
  <si>
    <t>720626864</t>
  </si>
  <si>
    <t>36</t>
  </si>
  <si>
    <t>734200822</t>
  </si>
  <si>
    <t>Demontáž armatury závitové se dvěma závity do G 1</t>
  </si>
  <si>
    <t>-619640227</t>
  </si>
  <si>
    <t>37</t>
  </si>
  <si>
    <t>734200823</t>
  </si>
  <si>
    <t>Demontáž armatury závitové se dvěma závity do G 6/4</t>
  </si>
  <si>
    <t>-1280927306</t>
  </si>
  <si>
    <t>38</t>
  </si>
  <si>
    <t>734200824</t>
  </si>
  <si>
    <t>Demontáž armatury závitové se dvěma závity do G 2</t>
  </si>
  <si>
    <t>-2011669788</t>
  </si>
  <si>
    <t>39</t>
  </si>
  <si>
    <t>734200832</t>
  </si>
  <si>
    <t>Demontáž armatury závitové se třemi závity do G 1</t>
  </si>
  <si>
    <t>-696194267</t>
  </si>
  <si>
    <t>40</t>
  </si>
  <si>
    <t>734211126</t>
  </si>
  <si>
    <t>Ventil závitový odvzdušňovací G 3/8 PN 14 do 120°C automatický se zpětnou klapkou otopných těles</t>
  </si>
  <si>
    <t>-1380101190</t>
  </si>
  <si>
    <t>41</t>
  </si>
  <si>
    <t>734220103</t>
  </si>
  <si>
    <t>Ventil závitový regulační přímý G 5/4 PN 20 do 100°C vyvažovací</t>
  </si>
  <si>
    <t>895523932</t>
  </si>
  <si>
    <t>42</t>
  </si>
  <si>
    <t>734221544</t>
  </si>
  <si>
    <t>Ventil závitový termostatický přímý jednoregulační G 3/8 PN 16 do 110°C bez hlavice ovládání</t>
  </si>
  <si>
    <t>-759736001</t>
  </si>
  <si>
    <t>43</t>
  </si>
  <si>
    <t>734221545</t>
  </si>
  <si>
    <t>Ventil závitový termostatický přímý jednoregulační G 1/2 PN 16 do 110°C bez hlavice ovládání</t>
  </si>
  <si>
    <t>-1744690468</t>
  </si>
  <si>
    <t>44</t>
  </si>
  <si>
    <t>734221546</t>
  </si>
  <si>
    <t>Ventil závitový termostatický přímý jednoregulační G 3/4 PN 16 do 110°C bez hlavice ovládání</t>
  </si>
  <si>
    <t>894933114</t>
  </si>
  <si>
    <t>45</t>
  </si>
  <si>
    <t>734221683</t>
  </si>
  <si>
    <t>Termostatická hlavice kapalinová PN 10 do 110°C s vestavěným čidlem</t>
  </si>
  <si>
    <t>519936903</t>
  </si>
  <si>
    <t>46</t>
  </si>
  <si>
    <t>734242415</t>
  </si>
  <si>
    <t>Ventil závitový zpětný přímý G 5/4 PN 16 do 110°C</t>
  </si>
  <si>
    <t>1456193156</t>
  </si>
  <si>
    <t>47</t>
  </si>
  <si>
    <t>734242417</t>
  </si>
  <si>
    <t>Ventil závitový zpětný přímý G 2 PN 16 do 110°C</t>
  </si>
  <si>
    <t>-483496069</t>
  </si>
  <si>
    <t>48</t>
  </si>
  <si>
    <t>1967599448</t>
  </si>
  <si>
    <t>49</t>
  </si>
  <si>
    <t>734291123</t>
  </si>
  <si>
    <t>Kohout plnící a vypouštěcí G 1/2 PN 10 do 110°C závitový</t>
  </si>
  <si>
    <t>110689219</t>
  </si>
  <si>
    <t>50</t>
  </si>
  <si>
    <t>734291245</t>
  </si>
  <si>
    <t>Filtr závitový přímý G 1 1/4 PN 16 do 130°C s vnitřními závity</t>
  </si>
  <si>
    <t>-2011025852</t>
  </si>
  <si>
    <t>51</t>
  </si>
  <si>
    <t>734291247</t>
  </si>
  <si>
    <t>Filtr závitový přímý G 2 PN 16 do 130°C s vnitřními závity</t>
  </si>
  <si>
    <t>-806357030</t>
  </si>
  <si>
    <t>52</t>
  </si>
  <si>
    <t>734292775</t>
  </si>
  <si>
    <t>Kohout kulový přímý G 1 1/4 PN 42 do 185°C plnoprůtokový s koulí DADO vnitřní závit</t>
  </si>
  <si>
    <t>1609207767</t>
  </si>
  <si>
    <t>53</t>
  </si>
  <si>
    <t>734292777</t>
  </si>
  <si>
    <t>Kohout kulový přímý G 2 PN 42 do 185°C plnoprůtokový s koulí DADO vnitřní závit</t>
  </si>
  <si>
    <t>-2048691616</t>
  </si>
  <si>
    <t>54</t>
  </si>
  <si>
    <t>734295021</t>
  </si>
  <si>
    <t>Směšovací armatura závitová trojcestná DN 20 se servomotorem</t>
  </si>
  <si>
    <t>-860344822</t>
  </si>
  <si>
    <t>55</t>
  </si>
  <si>
    <t>734411103</t>
  </si>
  <si>
    <t>Teploměr technický s pevným stonkem a jímkou zadní připojení průměr 63 mm délky 100 mm</t>
  </si>
  <si>
    <t>1657245326</t>
  </si>
  <si>
    <t>56</t>
  </si>
  <si>
    <t>734421102</t>
  </si>
  <si>
    <t>Tlakoměr s pevným stonkem a zpětnou klapkou tlak 0-16 bar průměr 63 mm spodní připojení</t>
  </si>
  <si>
    <t>-1451448588</t>
  </si>
  <si>
    <t>57</t>
  </si>
  <si>
    <t>734424101</t>
  </si>
  <si>
    <t>Kondenzační smyčka k přivaření zahnutá PN 250 do 300°C</t>
  </si>
  <si>
    <t>-1357607002</t>
  </si>
  <si>
    <t>58</t>
  </si>
  <si>
    <t>1958119489</t>
  </si>
  <si>
    <t>59</t>
  </si>
  <si>
    <t>735000912</t>
  </si>
  <si>
    <t>Vyregulování ventilu nebo kohoutu dvojregulačního s termostatickým ovládáním</t>
  </si>
  <si>
    <t>1406982371</t>
  </si>
  <si>
    <t>60</t>
  </si>
  <si>
    <t>735191904</t>
  </si>
  <si>
    <t>Vyčištění otopných těles litinových proplachem vodou</t>
  </si>
  <si>
    <t>-475774209</t>
  </si>
  <si>
    <t>735191905</t>
  </si>
  <si>
    <t>Odvzdušnění otopných těles</t>
  </si>
  <si>
    <t>229706132</t>
  </si>
  <si>
    <t>783617613</t>
  </si>
  <si>
    <t>Krycí dvojnásobný syntetický samozákladující nátěr potrubí DN do 50 mm</t>
  </si>
  <si>
    <t>2095299037</t>
  </si>
  <si>
    <t>-1124934326</t>
  </si>
  <si>
    <t>Hromosvody</t>
  </si>
  <si>
    <t>materiál</t>
  </si>
  <si>
    <t>montáž</t>
  </si>
  <si>
    <t>jm</t>
  </si>
  <si>
    <t>kč/jm</t>
  </si>
  <si>
    <t>celkem</t>
  </si>
  <si>
    <t>Zemnící pásek FeZn 30x4</t>
  </si>
  <si>
    <t>Zemnící drát FeZn 10</t>
  </si>
  <si>
    <t>Zemnící drát AlMgSi 8</t>
  </si>
  <si>
    <t>Vodič CY 16 zž</t>
  </si>
  <si>
    <t>Svorka SS spojovací</t>
  </si>
  <si>
    <t>ks</t>
  </si>
  <si>
    <t>Svorka SZ zkušební</t>
  </si>
  <si>
    <t>Svorka SK křížová</t>
  </si>
  <si>
    <t>Svorka SO Okapová</t>
  </si>
  <si>
    <t>Svorka ST Okapové potrubí</t>
  </si>
  <si>
    <t>Svorka pro připojení náhodných součástí</t>
  </si>
  <si>
    <t>Svorka univerzální</t>
  </si>
  <si>
    <t>Podpěra vedení pro ploché střechy vč. přísl.</t>
  </si>
  <si>
    <t>Podpěra svodu (plast 20mm) + trn min 100 přesah nad tepelnou izolaci</t>
  </si>
  <si>
    <t>Jímací tyč JR20</t>
  </si>
  <si>
    <t>Svorka k jímací tyči SJ01</t>
  </si>
  <si>
    <t>Izolovaná podpěra (40cm) pro oddálení pom. jímače</t>
  </si>
  <si>
    <t>Izolovaná podpěra (90cm) pro oddálení pom. jímače</t>
  </si>
  <si>
    <t>Ochranný úhelník</t>
  </si>
  <si>
    <t>Držák OU</t>
  </si>
  <si>
    <t>Svorka SR03 páska-drát</t>
  </si>
  <si>
    <t>Svorka SR02 páska-páska</t>
  </si>
  <si>
    <t>Úpravy a posuny stávajících el. zařízení na střeše a fasádě v souvislosti s novou jímací soustavou vč. potřebného materiálu</t>
  </si>
  <si>
    <t>Drobný materiál (% z materálu)</t>
  </si>
  <si>
    <t>Sekání prostupy a stavební přípomoce (% z montáží)</t>
  </si>
  <si>
    <t>Elektroinstalace kotelny</t>
  </si>
  <si>
    <t>Krabice elinstalační plastová 6455-11P se svorkovnicí a víčkem nad omítku IP54</t>
  </si>
  <si>
    <t>Trubka ohebná PVC, 320N, FX16 samozhášivá vč. kolen, spojek a příchytek</t>
  </si>
  <si>
    <t>Trubka ohebná PVC, 320N, FX25 samozhášivá vč. kolen, spojek a příchytek</t>
  </si>
  <si>
    <t>Trubka tuhá PVC, 320N, VRM16 samozhášivá vč. kolen, spojek a příchytek</t>
  </si>
  <si>
    <t>Lišta PVC 13x18 vč. kolen, spojek a koncovek</t>
  </si>
  <si>
    <t>Lišta PVC 40x40 vč. kolen, spojek a koncovek</t>
  </si>
  <si>
    <t>Lišta PVC 60x40 vč. kolen, spojek a koncovek</t>
  </si>
  <si>
    <t>Kabel H05VV-F 5G1</t>
  </si>
  <si>
    <t>Kabel H05VV-F 3X1</t>
  </si>
  <si>
    <t>Kabel H05VV-F 3G2,5</t>
  </si>
  <si>
    <t>Vodič CY 6 zž</t>
  </si>
  <si>
    <t>Svorka pro pospojení vč. Cu pásku</t>
  </si>
  <si>
    <t>Zásuvka 230V/16A nad omítku IP44</t>
  </si>
  <si>
    <t>Požární ucpávky a těsnící materiály</t>
  </si>
  <si>
    <t>set</t>
  </si>
  <si>
    <t>Demontáže</t>
  </si>
  <si>
    <t>Úprava stávající instalace spojená se stavebními úpravami vč. drobného mat.</t>
  </si>
  <si>
    <t>Stavební sádra</t>
  </si>
  <si>
    <t>Dodávky poruchové signalizace</t>
  </si>
  <si>
    <t>Tlakový spínač 40-400 kPa vč. převlečné matice IP43</t>
  </si>
  <si>
    <t>Teplotní spínač prostorový 20-60°C IP43</t>
  </si>
  <si>
    <t>Teplotní spínač kapilárový 70-140°C vč. jímky IP43</t>
  </si>
  <si>
    <t>Magnetický hladinový Snímač 230V DIN vč. sondy</t>
  </si>
  <si>
    <t>Detektor plynu DHP4</t>
  </si>
  <si>
    <t>Poruchová signalizace 8 kanálová 230V</t>
  </si>
  <si>
    <t>Drobný materiál</t>
  </si>
  <si>
    <t>Rozváděč RK</t>
  </si>
  <si>
    <t>Skříň 600x800x210. Oceloplechová, povrchová IP54 vč. mont. panelu</t>
  </si>
  <si>
    <t>Hlavní vypínač  400V/40A otočný vestavný, černý ovladač</t>
  </si>
  <si>
    <t>Svodič přepětí 4p kategorie T2 s výměnnými moduly, In=20kA, Up=1,2kV</t>
  </si>
  <si>
    <t>Stykač 40A 230V</t>
  </si>
  <si>
    <t>Relé 230VAC/6A 4P vč. patice, spony a sign. LED</t>
  </si>
  <si>
    <t>Relé časové multifunkční 230V/10A</t>
  </si>
  <si>
    <t>Pojistkový odpínač vel.10  1P vč. válcových pojistek</t>
  </si>
  <si>
    <t>Jistič 1C10A 10kA</t>
  </si>
  <si>
    <t>Jistič 1B6A 10kA</t>
  </si>
  <si>
    <t>Jistič 1B16A 10kA</t>
  </si>
  <si>
    <t>Jistič 1B10A 10kA</t>
  </si>
  <si>
    <t>Proudový chránič 40/0,03/4 (typ AC)</t>
  </si>
  <si>
    <t>Siréna panelová hlavice 230V</t>
  </si>
  <si>
    <t>Ovládací hlavice vč. kontaktů</t>
  </si>
  <si>
    <t>Sign. hlavice vč. LED</t>
  </si>
  <si>
    <t>Ukončení kabelů v rozváděči do 4x10</t>
  </si>
  <si>
    <t>Přípojnice PE, N, Lišty DIN, propojovací přípojnice 63A/3P, svorky, vývodky, štítky</t>
  </si>
  <si>
    <t>Napojení výtahu a instalace šachty</t>
  </si>
  <si>
    <t>Kabel CYKY-O 3x1,5</t>
  </si>
  <si>
    <t>Kabel CYKY-J 3x1,5</t>
  </si>
  <si>
    <t>Kabel CYKY-J 3x2,5</t>
  </si>
  <si>
    <t>Kabel CYKY-J 5x6</t>
  </si>
  <si>
    <t>Kabel SYKFY 5x2x0,5</t>
  </si>
  <si>
    <t>Vypínač č. 1, 10A/230V IP44 nad omítku</t>
  </si>
  <si>
    <t>"R" typ: Svítidlo nástěnné, E27, 1x10W, IP44, plastové se skleněným stínítkem a plastovou mřížkou, 180x110mm, vč. zdroje</t>
  </si>
  <si>
    <t>Vypínač vačkový ve skříňce povrchový, uzamykatelný 32A/400V, IP44 polozapuštená mont.</t>
  </si>
  <si>
    <t>Rozváděč RVT</t>
  </si>
  <si>
    <t>Skříň 362x436x104 mm. Plastová, povrchová IP40 vč. příslušenství</t>
  </si>
  <si>
    <t>Hlavní vypínač 3P 63A DIN</t>
  </si>
  <si>
    <t>Svodič přepětí 4p, kategorie T1 a T2, In=30kA(8/20), Up=1,5kV</t>
  </si>
  <si>
    <t>Jistič 3C32A 10kA</t>
  </si>
  <si>
    <t>Přípojnice PE, N, HOP, Lišty DIN, propojovací přípojnice 63A/3P, svorky, štítky, vodiče</t>
  </si>
  <si>
    <t>HZS, PD, revize</t>
  </si>
  <si>
    <t>Doklady, předávací protokoly, atesty</t>
  </si>
  <si>
    <t>PD skutečného provedení</t>
  </si>
  <si>
    <t>Revize</t>
  </si>
  <si>
    <t>Rekapitulace</t>
  </si>
  <si>
    <t>Celkem materiál a montáž</t>
  </si>
  <si>
    <t>bez DPH</t>
  </si>
  <si>
    <t>Celková cena</t>
  </si>
  <si>
    <t>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</si>
</sst>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000"/>
    <numFmt numFmtId="165" formatCode="dd\.mm\.yyyy"/>
    <numFmt numFmtId="166" formatCode="#,##0.00%"/>
    <numFmt numFmtId="167" formatCode="#,##0.000"/>
    <numFmt numFmtId="168" formatCode="_-* #,##0.0\ _K_č_-;\-* #,##0.0\ _K_č_-;_-* &quot;-&quot;?\ _K_č_-;_-@_-"/>
    <numFmt numFmtId="169" formatCode="##&quot;% DPH&quot;"/>
    <numFmt numFmtId="170" formatCode="&quot;Celková cena     &quot;???,???.?0\ &quot;Kč&quot;\ &quot;vč. DPH 5%&quot;"/>
    <numFmt numFmtId="171" formatCode="???,???.?0\ &quot;Kč&quot;\ &quot;vč. DPH 15%&quot;"/>
    <numFmt numFmtId="172" formatCode="&quot;Základ    &quot;???,???.?0\ &quot;Kč&quot;"/>
    <numFmt numFmtId="173" formatCode="&quot;DPH &quot;???,???.?0\ &quot;Kč&quot;"/>
    <numFmt numFmtId="174" formatCode="???,???.?0\ &quot;Kč&quot;\ &quot;vč. DPH 21%&quot;"/>
  </numFmts>
  <fonts count="5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21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  <font>
      <sz val="10"/>
      <name val="Trebuchet MS"/>
    </font>
    <font>
      <sz val="10"/>
      <color rgb="FF960000"/>
      <name val="Trebuchet MS"/>
    </font>
    <font>
      <u/>
      <sz val="11"/>
      <color theme="10"/>
      <name val="Calibri"/>
      <scheme val="minor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b/>
      <sz val="12"/>
      <name val="Trebuchet MS"/>
    </font>
    <font>
      <sz val="9"/>
      <name val="Trebuchet MS"/>
    </font>
    <font>
      <sz val="10"/>
      <color rgb="FF464646"/>
      <name val="Trebuchet MS"/>
    </font>
    <font>
      <b/>
      <sz val="10"/>
      <name val="Trebuchet MS"/>
    </font>
    <font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800000"/>
      <name val="Trebuchet MS"/>
    </font>
    <font>
      <b/>
      <sz val="12"/>
      <color rgb="FF96000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003366"/>
      <name val="Trebuchet MS"/>
    </font>
    <font>
      <i/>
      <sz val="8"/>
      <color rgb="FF0000FF"/>
      <name val="Trebuchet MS"/>
    </font>
    <font>
      <b/>
      <sz val="8"/>
      <name val="Arial CE"/>
      <charset val="238"/>
    </font>
    <font>
      <sz val="6"/>
      <name val="Arial CE"/>
      <charset val="238"/>
    </font>
    <font>
      <b/>
      <sz val="6"/>
      <name val="Arial CE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b/>
      <sz val="8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D2D2D2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4" fillId="0" borderId="0" applyNumberFormat="0" applyFill="0" applyBorder="0" applyAlignment="0" applyProtection="0"/>
  </cellStyleXfs>
  <cellXfs count="52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4" fontId="7" fillId="3" borderId="39" xfId="0" applyNumberFormat="1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0" fontId="17" fillId="0" borderId="0" xfId="0" applyNumberFormat="1" applyFont="1" applyBorder="1" applyAlignment="1">
      <alignment horizontal="center" vertical="top" wrapText="1" shrinkToFit="1"/>
    </xf>
    <xf numFmtId="0" fontId="17" fillId="0" borderId="0" xfId="0" applyNumberFormat="1" applyFont="1" applyBorder="1" applyAlignment="1">
      <alignment vertical="top" wrapText="1" shrinkToFi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0" fontId="20" fillId="0" borderId="0" xfId="0" applyNumberFormat="1" applyFont="1" applyBorder="1" applyAlignment="1">
      <alignment horizontal="center" vertical="top" wrapText="1" shrinkToFit="1"/>
    </xf>
    <xf numFmtId="0" fontId="20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21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0" fontId="17" fillId="0" borderId="0" xfId="0" quotePrefix="1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quotePrefix="1" applyNumberFormat="1" applyFont="1" applyBorder="1" applyAlignment="1">
      <alignment horizontal="left" vertical="top" wrapText="1"/>
    </xf>
    <xf numFmtId="0" fontId="20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6" borderId="0" xfId="0" applyFill="1" applyProtection="1"/>
    <xf numFmtId="0" fontId="22" fillId="6" borderId="0" xfId="0" applyFont="1" applyFill="1" applyAlignment="1" applyProtection="1">
      <alignment vertical="center"/>
    </xf>
    <xf numFmtId="0" fontId="23" fillId="6" borderId="0" xfId="0" applyFont="1" applyFill="1" applyAlignment="1" applyProtection="1">
      <alignment horizontal="left" vertical="center"/>
    </xf>
    <xf numFmtId="0" fontId="25" fillId="6" borderId="0" xfId="2" applyFont="1" applyFill="1" applyAlignment="1" applyProtection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7" fillId="0" borderId="0" xfId="0" applyFont="1" applyAlignment="1">
      <alignment horizontal="center"/>
    </xf>
    <xf numFmtId="0" fontId="48" fillId="0" borderId="21" xfId="0" applyFont="1" applyBorder="1" applyAlignment="1">
      <alignment vertical="center"/>
    </xf>
    <xf numFmtId="0" fontId="48" fillId="0" borderId="12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49" fontId="47" fillId="0" borderId="67" xfId="0" applyNumberFormat="1" applyFont="1" applyFill="1" applyBorder="1" applyAlignment="1">
      <alignment horizontal="justify" vertical="center"/>
    </xf>
    <xf numFmtId="49" fontId="47" fillId="0" borderId="68" xfId="0" applyNumberFormat="1" applyFont="1" applyFill="1" applyBorder="1" applyAlignment="1">
      <alignment horizontal="center" vertical="center"/>
    </xf>
    <xf numFmtId="168" fontId="47" fillId="0" borderId="69" xfId="0" applyNumberFormat="1" applyFont="1" applyFill="1" applyBorder="1" applyAlignment="1">
      <alignment vertical="center"/>
    </xf>
    <xf numFmtId="43" fontId="47" fillId="0" borderId="71" xfId="0" applyNumberFormat="1" applyFont="1" applyFill="1" applyBorder="1" applyAlignment="1">
      <alignment vertical="center"/>
    </xf>
    <xf numFmtId="43" fontId="47" fillId="0" borderId="26" xfId="0" applyNumberFormat="1" applyFont="1" applyFill="1" applyBorder="1" applyAlignment="1">
      <alignment vertical="center"/>
    </xf>
    <xf numFmtId="43" fontId="47" fillId="0" borderId="0" xfId="0" applyNumberFormat="1" applyFont="1" applyFill="1" applyBorder="1" applyAlignment="1">
      <alignment vertical="center"/>
    </xf>
    <xf numFmtId="0" fontId="0" fillId="0" borderId="0" xfId="0" applyFill="1"/>
    <xf numFmtId="49" fontId="47" fillId="0" borderId="72" xfId="0" applyNumberFormat="1" applyFont="1" applyFill="1" applyBorder="1" applyAlignment="1">
      <alignment horizontal="justify" vertical="center"/>
    </xf>
    <xf numFmtId="49" fontId="47" fillId="0" borderId="72" xfId="0" applyNumberFormat="1" applyFont="1" applyFill="1" applyBorder="1" applyAlignment="1">
      <alignment vertical="center"/>
    </xf>
    <xf numFmtId="49" fontId="47" fillId="0" borderId="70" xfId="0" applyNumberFormat="1" applyFont="1" applyFill="1" applyBorder="1" applyAlignment="1">
      <alignment horizontal="center" vertical="center"/>
    </xf>
    <xf numFmtId="168" fontId="47" fillId="0" borderId="71" xfId="0" applyNumberFormat="1" applyFont="1" applyFill="1" applyBorder="1" applyAlignment="1">
      <alignment vertical="center"/>
    </xf>
    <xf numFmtId="49" fontId="47" fillId="0" borderId="67" xfId="0" applyNumberFormat="1" applyFont="1" applyBorder="1" applyAlignment="1">
      <alignment horizontal="justify" vertical="center"/>
    </xf>
    <xf numFmtId="49" fontId="47" fillId="0" borderId="68" xfId="0" applyNumberFormat="1" applyFont="1" applyBorder="1" applyAlignment="1">
      <alignment horizontal="center" vertical="center"/>
    </xf>
    <xf numFmtId="168" fontId="47" fillId="0" borderId="69" xfId="0" applyNumberFormat="1" applyFont="1" applyBorder="1" applyAlignment="1">
      <alignment vertical="center"/>
    </xf>
    <xf numFmtId="43" fontId="47" fillId="0" borderId="70" xfId="0" applyNumberFormat="1" applyFont="1" applyBorder="1" applyAlignment="1">
      <alignment vertical="center"/>
    </xf>
    <xf numFmtId="43" fontId="47" fillId="0" borderId="71" xfId="0" applyNumberFormat="1" applyFont="1" applyBorder="1" applyAlignment="1">
      <alignment vertical="center"/>
    </xf>
    <xf numFmtId="43" fontId="47" fillId="0" borderId="26" xfId="0" applyNumberFormat="1" applyFont="1" applyBorder="1" applyAlignment="1">
      <alignment vertical="center"/>
    </xf>
    <xf numFmtId="43" fontId="47" fillId="0" borderId="0" xfId="0" applyNumberFormat="1" applyFont="1" applyBorder="1" applyAlignment="1">
      <alignment vertical="center"/>
    </xf>
    <xf numFmtId="49" fontId="47" fillId="0" borderId="67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8" xfId="0" applyFont="1" applyBorder="1" applyAlignment="1">
      <alignment vertical="center"/>
    </xf>
    <xf numFmtId="44" fontId="47" fillId="0" borderId="40" xfId="0" applyNumberFormat="1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" fontId="47" fillId="0" borderId="0" xfId="0" applyNumberFormat="1" applyFont="1" applyBorder="1" applyAlignment="1">
      <alignment vertical="center"/>
    </xf>
    <xf numFmtId="44" fontId="47" fillId="0" borderId="27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7" fillId="0" borderId="27" xfId="0" applyFont="1" applyBorder="1" applyAlignment="1">
      <alignment vertical="center"/>
    </xf>
    <xf numFmtId="43" fontId="47" fillId="0" borderId="27" xfId="0" applyNumberFormat="1" applyFont="1" applyBorder="1" applyAlignment="1">
      <alignment vertical="center"/>
    </xf>
    <xf numFmtId="0" fontId="48" fillId="0" borderId="10" xfId="0" applyFont="1" applyBorder="1" applyAlignment="1">
      <alignment vertical="center"/>
    </xf>
    <xf numFmtId="0" fontId="47" fillId="0" borderId="6" xfId="0" applyFont="1" applyBorder="1" applyAlignment="1">
      <alignment vertical="center"/>
    </xf>
    <xf numFmtId="0" fontId="47" fillId="0" borderId="10" xfId="0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44" fontId="48" fillId="0" borderId="0" xfId="0" applyNumberFormat="1" applyFont="1" applyBorder="1" applyAlignment="1">
      <alignment vertical="center"/>
    </xf>
    <xf numFmtId="49" fontId="47" fillId="0" borderId="72" xfId="0" applyNumberFormat="1" applyFont="1" applyBorder="1" applyAlignment="1">
      <alignment horizontal="justify" vertical="center"/>
    </xf>
    <xf numFmtId="49" fontId="47" fillId="0" borderId="70" xfId="0" applyNumberFormat="1" applyFont="1" applyBorder="1" applyAlignment="1">
      <alignment horizontal="center" vertical="center"/>
    </xf>
    <xf numFmtId="168" fontId="47" fillId="0" borderId="71" xfId="0" applyNumberFormat="1" applyFont="1" applyBorder="1" applyAlignment="1">
      <alignment vertical="center"/>
    </xf>
    <xf numFmtId="43" fontId="47" fillId="0" borderId="73" xfId="0" applyNumberFormat="1" applyFont="1" applyBorder="1" applyAlignment="1">
      <alignment vertical="center"/>
    </xf>
    <xf numFmtId="49" fontId="47" fillId="0" borderId="72" xfId="0" applyNumberFormat="1" applyFont="1" applyBorder="1" applyAlignment="1">
      <alignment vertical="center"/>
    </xf>
    <xf numFmtId="49" fontId="47" fillId="0" borderId="74" xfId="0" applyNumberFormat="1" applyFont="1" applyBorder="1" applyAlignment="1">
      <alignment vertical="center"/>
    </xf>
    <xf numFmtId="49" fontId="47" fillId="0" borderId="75" xfId="0" applyNumberFormat="1" applyFont="1" applyBorder="1" applyAlignment="1">
      <alignment horizontal="center" vertical="center"/>
    </xf>
    <xf numFmtId="168" fontId="47" fillId="0" borderId="76" xfId="0" applyNumberFormat="1" applyFont="1" applyBorder="1" applyAlignment="1">
      <alignment vertical="center"/>
    </xf>
    <xf numFmtId="49" fontId="47" fillId="0" borderId="77" xfId="0" applyNumberFormat="1" applyFont="1" applyBorder="1" applyAlignment="1">
      <alignment vertical="center"/>
    </xf>
    <xf numFmtId="49" fontId="47" fillId="0" borderId="78" xfId="0" applyNumberFormat="1" applyFont="1" applyBorder="1" applyAlignment="1">
      <alignment horizontal="center" vertical="center"/>
    </xf>
    <xf numFmtId="168" fontId="47" fillId="0" borderId="79" xfId="0" applyNumberFormat="1" applyFont="1" applyBorder="1" applyAlignment="1">
      <alignment vertical="center"/>
    </xf>
    <xf numFmtId="43" fontId="47" fillId="0" borderId="79" xfId="0" applyNumberFormat="1" applyFont="1" applyBorder="1" applyAlignment="1">
      <alignment vertical="center"/>
    </xf>
    <xf numFmtId="0" fontId="47" fillId="0" borderId="40" xfId="0" applyFont="1" applyBorder="1" applyAlignment="1">
      <alignment vertical="center"/>
    </xf>
    <xf numFmtId="43" fontId="47" fillId="0" borderId="69" xfId="0" applyNumberFormat="1" applyFont="1" applyBorder="1" applyAlignment="1">
      <alignment vertical="center"/>
    </xf>
    <xf numFmtId="49" fontId="47" fillId="0" borderId="72" xfId="0" applyNumberFormat="1" applyFont="1" applyFill="1" applyBorder="1" applyAlignment="1">
      <alignment horizontal="justify" vertical="top" wrapText="1"/>
    </xf>
    <xf numFmtId="0" fontId="46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ill="1" applyBorder="1"/>
    <xf numFmtId="0" fontId="48" fillId="0" borderId="21" xfId="0" applyFont="1" applyFill="1" applyBorder="1" applyAlignment="1">
      <alignment vertical="center"/>
    </xf>
    <xf numFmtId="0" fontId="48" fillId="0" borderId="12" xfId="0" applyFont="1" applyFill="1" applyBorder="1" applyAlignment="1">
      <alignment horizontal="center" vertical="center"/>
    </xf>
    <xf numFmtId="0" fontId="48" fillId="0" borderId="22" xfId="0" applyFont="1" applyFill="1" applyBorder="1" applyAlignment="1">
      <alignment horizontal="center" vertical="center"/>
    </xf>
    <xf numFmtId="43" fontId="47" fillId="0" borderId="76" xfId="0" applyNumberFormat="1" applyFont="1" applyFill="1" applyBorder="1" applyAlignment="1">
      <alignment vertical="center"/>
    </xf>
    <xf numFmtId="0" fontId="47" fillId="0" borderId="29" xfId="0" applyFont="1" applyFill="1" applyBorder="1" applyAlignment="1">
      <alignment vertical="center"/>
    </xf>
    <xf numFmtId="0" fontId="47" fillId="0" borderId="18" xfId="0" applyFont="1" applyFill="1" applyBorder="1" applyAlignment="1">
      <alignment vertical="center"/>
    </xf>
    <xf numFmtId="44" fontId="47" fillId="0" borderId="40" xfId="0" applyNumberFormat="1" applyFont="1" applyFill="1" applyBorder="1" applyAlignment="1">
      <alignment vertical="center"/>
    </xf>
    <xf numFmtId="0" fontId="47" fillId="0" borderId="26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" fontId="47" fillId="0" borderId="0" xfId="0" applyNumberFormat="1" applyFont="1" applyFill="1" applyBorder="1" applyAlignment="1">
      <alignment vertical="center"/>
    </xf>
    <xf numFmtId="44" fontId="47" fillId="0" borderId="27" xfId="0" applyNumberFormat="1" applyFont="1" applyFill="1" applyBorder="1" applyAlignment="1">
      <alignment vertical="center"/>
    </xf>
    <xf numFmtId="0" fontId="47" fillId="0" borderId="0" xfId="0" applyFont="1" applyFill="1" applyAlignment="1">
      <alignment vertical="center"/>
    </xf>
    <xf numFmtId="0" fontId="47" fillId="0" borderId="27" xfId="0" applyFont="1" applyFill="1" applyBorder="1" applyAlignment="1">
      <alignment vertical="center"/>
    </xf>
    <xf numFmtId="43" fontId="47" fillId="0" borderId="27" xfId="0" applyNumberFormat="1" applyFont="1" applyFill="1" applyBorder="1" applyAlignment="1">
      <alignment vertical="center"/>
    </xf>
    <xf numFmtId="0" fontId="48" fillId="0" borderId="10" xfId="0" applyFont="1" applyFill="1" applyBorder="1" applyAlignment="1">
      <alignment vertical="center"/>
    </xf>
    <xf numFmtId="0" fontId="47" fillId="0" borderId="6" xfId="0" applyFont="1" applyFill="1" applyBorder="1" applyAlignment="1">
      <alignment vertical="center"/>
    </xf>
    <xf numFmtId="44" fontId="48" fillId="0" borderId="28" xfId="0" applyNumberFormat="1" applyFont="1" applyFill="1" applyBorder="1" applyAlignment="1">
      <alignment vertical="center"/>
    </xf>
    <xf numFmtId="0" fontId="47" fillId="0" borderId="10" xfId="0" applyFont="1" applyFill="1" applyBorder="1" applyAlignment="1">
      <alignment vertical="center"/>
    </xf>
    <xf numFmtId="0" fontId="47" fillId="0" borderId="0" xfId="0" applyFont="1" applyFill="1" applyAlignment="1">
      <alignment horizontal="center"/>
    </xf>
    <xf numFmtId="0" fontId="0" fillId="0" borderId="80" xfId="0" applyFill="1" applyBorder="1"/>
    <xf numFmtId="0" fontId="0" fillId="0" borderId="80" xfId="0" applyBorder="1"/>
    <xf numFmtId="0" fontId="48" fillId="0" borderId="15" xfId="0" applyFont="1" applyBorder="1" applyAlignment="1">
      <alignment horizontal="center" vertical="center"/>
    </xf>
    <xf numFmtId="0" fontId="47" fillId="0" borderId="81" xfId="0" applyNumberFormat="1" applyFont="1" applyBorder="1" applyAlignment="1">
      <alignment horizontal="justify" vertical="center"/>
    </xf>
    <xf numFmtId="0" fontId="47" fillId="0" borderId="82" xfId="0" applyNumberFormat="1" applyFont="1" applyBorder="1" applyAlignment="1">
      <alignment horizontal="justify" vertical="center"/>
    </xf>
    <xf numFmtId="169" fontId="47" fillId="0" borderId="83" xfId="0" applyNumberFormat="1" applyFont="1" applyBorder="1" applyAlignment="1">
      <alignment horizontal="right" vertical="center"/>
    </xf>
    <xf numFmtId="0" fontId="46" fillId="0" borderId="0" xfId="0" applyFont="1" applyFill="1"/>
    <xf numFmtId="0" fontId="49" fillId="0" borderId="0" xfId="0" applyFont="1" applyFill="1"/>
    <xf numFmtId="0" fontId="47" fillId="0" borderId="0" xfId="0" applyFont="1" applyFill="1"/>
    <xf numFmtId="170" fontId="0" fillId="0" borderId="0" xfId="0" applyNumberFormat="1" applyFill="1"/>
    <xf numFmtId="171" fontId="49" fillId="0" borderId="0" xfId="0" applyNumberFormat="1" applyFont="1" applyFill="1" applyAlignment="1">
      <alignment horizontal="right" vertical="center"/>
    </xf>
    <xf numFmtId="0" fontId="50" fillId="0" borderId="0" xfId="0" applyFont="1" applyFill="1"/>
    <xf numFmtId="169" fontId="50" fillId="0" borderId="0" xfId="0" applyNumberFormat="1" applyFont="1" applyFill="1" applyBorder="1" applyAlignment="1">
      <alignment horizontal="right" vertical="center"/>
    </xf>
    <xf numFmtId="174" fontId="49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0" fontId="51" fillId="0" borderId="0" xfId="0" applyFont="1" applyFill="1"/>
    <xf numFmtId="0" fontId="47" fillId="0" borderId="80" xfId="0" applyFont="1" applyFill="1" applyBorder="1"/>
    <xf numFmtId="4" fontId="16" fillId="0" borderId="42" xfId="0" applyNumberFormat="1" applyFont="1" applyFill="1" applyBorder="1" applyAlignment="1" applyProtection="1">
      <alignment vertical="top" shrinkToFit="1"/>
    </xf>
    <xf numFmtId="44" fontId="48" fillId="0" borderId="28" xfId="0" applyNumberFormat="1" applyFont="1" applyBorder="1" applyAlignment="1">
      <alignment vertical="center"/>
    </xf>
    <xf numFmtId="0" fontId="0" fillId="0" borderId="0" xfId="0" applyProtection="1"/>
    <xf numFmtId="0" fontId="0" fillId="0" borderId="0" xfId="0" applyFont="1" applyAlignment="1" applyProtection="1">
      <alignment horizontal="left" vertical="center"/>
    </xf>
    <xf numFmtId="0" fontId="0" fillId="0" borderId="44" xfId="0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47" xfId="0" applyBorder="1" applyProtection="1"/>
    <xf numFmtId="0" fontId="0" fillId="0" borderId="48" xfId="0" applyBorder="1" applyProtection="1"/>
    <xf numFmtId="0" fontId="26" fillId="0" borderId="0" xfId="0" applyFont="1" applyAlignment="1" applyProtection="1">
      <alignment horizontal="left" vertical="center"/>
    </xf>
    <xf numFmtId="0" fontId="0" fillId="0" borderId="0" xfId="0" applyBorder="1" applyProtection="1"/>
    <xf numFmtId="0" fontId="28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47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top"/>
    </xf>
    <xf numFmtId="0" fontId="0" fillId="0" borderId="48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0" fillId="0" borderId="49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left" vertical="center"/>
    </xf>
    <xf numFmtId="0" fontId="31" fillId="0" borderId="0" xfId="0" applyFont="1" applyBorder="1" applyAlignment="1" applyProtection="1">
      <alignment horizontal="left" vertical="center"/>
    </xf>
    <xf numFmtId="0" fontId="32" fillId="0" borderId="0" xfId="0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left" vertical="center"/>
    </xf>
    <xf numFmtId="166" fontId="33" fillId="0" borderId="0" xfId="0" applyNumberFormat="1" applyFont="1" applyBorder="1" applyAlignment="1" applyProtection="1">
      <alignment vertical="center"/>
    </xf>
    <xf numFmtId="0" fontId="33" fillId="0" borderId="0" xfId="0" applyFont="1" applyBorder="1" applyAlignment="1" applyProtection="1">
      <alignment horizontal="right" vertical="center"/>
    </xf>
    <xf numFmtId="0" fontId="0" fillId="8" borderId="0" xfId="0" applyFont="1" applyFill="1" applyBorder="1" applyAlignment="1" applyProtection="1">
      <alignment vertical="center"/>
    </xf>
    <xf numFmtId="0" fontId="29" fillId="8" borderId="50" xfId="0" applyFont="1" applyFill="1" applyBorder="1" applyAlignment="1" applyProtection="1">
      <alignment horizontal="left" vertical="center"/>
    </xf>
    <xf numFmtId="0" fontId="0" fillId="8" borderId="51" xfId="0" applyFont="1" applyFill="1" applyBorder="1" applyAlignment="1" applyProtection="1">
      <alignment vertical="center"/>
    </xf>
    <xf numFmtId="0" fontId="29" fillId="8" borderId="51" xfId="0" applyFont="1" applyFill="1" applyBorder="1" applyAlignment="1" applyProtection="1">
      <alignment horizontal="right" vertical="center"/>
    </xf>
    <xf numFmtId="0" fontId="29" fillId="8" borderId="51" xfId="0" applyFont="1" applyFill="1" applyBorder="1" applyAlignment="1" applyProtection="1">
      <alignment horizontal="center" vertical="center"/>
    </xf>
    <xf numFmtId="0" fontId="34" fillId="0" borderId="53" xfId="0" applyFont="1" applyBorder="1" applyAlignment="1" applyProtection="1">
      <alignment horizontal="left" vertical="center"/>
    </xf>
    <xf numFmtId="0" fontId="0" fillId="0" borderId="54" xfId="0" applyFont="1" applyBorder="1" applyAlignment="1" applyProtection="1">
      <alignment vertical="center"/>
    </xf>
    <xf numFmtId="0" fontId="0" fillId="0" borderId="55" xfId="0" applyBorder="1" applyProtection="1"/>
    <xf numFmtId="0" fontId="0" fillId="0" borderId="56" xfId="0" applyBorder="1" applyProtection="1"/>
    <xf numFmtId="0" fontId="35" fillId="0" borderId="57" xfId="0" applyFont="1" applyBorder="1" applyAlignment="1" applyProtection="1">
      <alignment horizontal="left" vertical="center"/>
    </xf>
    <xf numFmtId="0" fontId="0" fillId="0" borderId="58" xfId="0" applyFont="1" applyBorder="1" applyAlignment="1" applyProtection="1">
      <alignment vertical="center"/>
    </xf>
    <xf numFmtId="0" fontId="35" fillId="0" borderId="58" xfId="0" applyFont="1" applyBorder="1" applyAlignment="1" applyProtection="1">
      <alignment horizontal="left" vertical="center"/>
    </xf>
    <xf numFmtId="0" fontId="0" fillId="0" borderId="59" xfId="0" applyFont="1" applyBorder="1" applyAlignment="1" applyProtection="1">
      <alignment vertical="center"/>
    </xf>
    <xf numFmtId="0" fontId="0" fillId="0" borderId="60" xfId="0" applyFont="1" applyBorder="1" applyAlignment="1" applyProtection="1">
      <alignment vertical="center"/>
    </xf>
    <xf numFmtId="0" fontId="0" fillId="0" borderId="61" xfId="0" applyFont="1" applyBorder="1" applyAlignment="1" applyProtection="1">
      <alignment vertical="center"/>
    </xf>
    <xf numFmtId="0" fontId="0" fillId="0" borderId="62" xfId="0" applyFont="1" applyBorder="1" applyAlignment="1" applyProtection="1">
      <alignment vertical="center"/>
    </xf>
    <xf numFmtId="0" fontId="0" fillId="0" borderId="44" xfId="0" applyFont="1" applyBorder="1" applyAlignment="1" applyProtection="1">
      <alignment vertical="center"/>
    </xf>
    <xf numFmtId="0" fontId="0" fillId="0" borderId="45" xfId="0" applyFont="1" applyBorder="1" applyAlignment="1" applyProtection="1">
      <alignment vertical="center"/>
    </xf>
    <xf numFmtId="0" fontId="0" fillId="0" borderId="46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/>
    </xf>
    <xf numFmtId="0" fontId="36" fillId="0" borderId="0" xfId="0" applyFont="1" applyBorder="1" applyAlignment="1" applyProtection="1">
      <alignment horizontal="left" vertical="center"/>
    </xf>
    <xf numFmtId="0" fontId="38" fillId="0" borderId="47" xfId="0" applyFont="1" applyBorder="1" applyAlignment="1" applyProtection="1">
      <alignment vertical="center"/>
    </xf>
    <xf numFmtId="0" fontId="38" fillId="0" borderId="0" xfId="0" applyFont="1" applyBorder="1" applyAlignment="1" applyProtection="1">
      <alignment vertical="center"/>
    </xf>
    <xf numFmtId="0" fontId="38" fillId="0" borderId="0" xfId="0" applyFont="1" applyBorder="1" applyAlignment="1" applyProtection="1">
      <alignment horizontal="left" vertical="center"/>
    </xf>
    <xf numFmtId="0" fontId="38" fillId="0" borderId="48" xfId="0" applyFont="1" applyBorder="1" applyAlignment="1" applyProtection="1">
      <alignment vertical="center"/>
    </xf>
    <xf numFmtId="0" fontId="38" fillId="0" borderId="0" xfId="0" applyFont="1" applyAlignment="1" applyProtection="1">
      <alignment vertical="center"/>
    </xf>
    <xf numFmtId="0" fontId="39" fillId="0" borderId="47" xfId="0" applyFont="1" applyBorder="1" applyAlignment="1" applyProtection="1">
      <alignment vertical="center"/>
    </xf>
    <xf numFmtId="0" fontId="39" fillId="0" borderId="0" xfId="0" applyFont="1" applyBorder="1" applyAlignment="1" applyProtection="1">
      <alignment vertical="center"/>
    </xf>
    <xf numFmtId="0" fontId="39" fillId="0" borderId="0" xfId="0" applyFont="1" applyBorder="1" applyAlignment="1" applyProtection="1">
      <alignment horizontal="left" vertical="center"/>
    </xf>
    <xf numFmtId="0" fontId="39" fillId="0" borderId="48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/>
    </xf>
    <xf numFmtId="0" fontId="0" fillId="0" borderId="63" xfId="0" applyFont="1" applyBorder="1" applyAlignment="1" applyProtection="1">
      <alignment vertical="center"/>
    </xf>
    <xf numFmtId="0" fontId="28" fillId="0" borderId="63" xfId="0" applyFont="1" applyBorder="1" applyAlignment="1" applyProtection="1">
      <alignment horizontal="center" vertical="center"/>
    </xf>
    <xf numFmtId="0" fontId="37" fillId="8" borderId="0" xfId="0" applyFont="1" applyFill="1" applyBorder="1" applyAlignment="1" applyProtection="1">
      <alignment horizontal="left" vertical="center"/>
    </xf>
    <xf numFmtId="0" fontId="0" fillId="0" borderId="47" xfId="0" applyFont="1" applyBorder="1" applyAlignment="1" applyProtection="1">
      <alignment horizontal="center" vertical="center" wrapText="1"/>
    </xf>
    <xf numFmtId="0" fontId="30" fillId="8" borderId="64" xfId="0" applyFont="1" applyFill="1" applyBorder="1" applyAlignment="1" applyProtection="1">
      <alignment horizontal="center" vertical="center" wrapText="1"/>
    </xf>
    <xf numFmtId="0" fontId="30" fillId="8" borderId="65" xfId="0" applyFont="1" applyFill="1" applyBorder="1" applyAlignment="1" applyProtection="1">
      <alignment horizontal="center" vertical="center" wrapText="1"/>
    </xf>
    <xf numFmtId="0" fontId="0" fillId="0" borderId="48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28" fillId="0" borderId="64" xfId="0" applyFont="1" applyBorder="1" applyAlignment="1" applyProtection="1">
      <alignment horizontal="center" vertical="center" wrapText="1"/>
    </xf>
    <xf numFmtId="0" fontId="28" fillId="0" borderId="65" xfId="0" applyFont="1" applyBorder="1" applyAlignment="1" applyProtection="1">
      <alignment horizontal="center" vertical="center" wrapText="1"/>
    </xf>
    <xf numFmtId="0" fontId="28" fillId="0" borderId="66" xfId="0" applyFont="1" applyBorder="1" applyAlignment="1" applyProtection="1">
      <alignment horizontal="center" vertical="center" wrapText="1"/>
    </xf>
    <xf numFmtId="0" fontId="37" fillId="0" borderId="0" xfId="0" applyFont="1" applyBorder="1" applyAlignment="1" applyProtection="1">
      <alignment horizontal="left" vertical="center"/>
    </xf>
    <xf numFmtId="0" fontId="0" fillId="0" borderId="53" xfId="0" applyFont="1" applyBorder="1" applyAlignment="1" applyProtection="1">
      <alignment vertical="center"/>
    </xf>
    <xf numFmtId="164" fontId="42" fillId="0" borderId="49" xfId="0" applyNumberFormat="1" applyFont="1" applyBorder="1" applyAlignment="1" applyProtection="1"/>
    <xf numFmtId="164" fontId="42" fillId="0" borderId="54" xfId="0" applyNumberFormat="1" applyFont="1" applyBorder="1" applyAlignment="1" applyProtection="1"/>
    <xf numFmtId="4" fontId="43" fillId="0" borderId="0" xfId="0" applyNumberFormat="1" applyFont="1" applyAlignment="1" applyProtection="1">
      <alignment vertical="center"/>
    </xf>
    <xf numFmtId="0" fontId="44" fillId="0" borderId="47" xfId="0" applyFont="1" applyBorder="1" applyAlignment="1" applyProtection="1"/>
    <xf numFmtId="0" fontId="44" fillId="0" borderId="0" xfId="0" applyFont="1" applyBorder="1" applyAlignment="1" applyProtection="1"/>
    <xf numFmtId="0" fontId="38" fillId="0" borderId="0" xfId="0" applyFont="1" applyBorder="1" applyAlignment="1" applyProtection="1">
      <alignment horizontal="left"/>
    </xf>
    <xf numFmtId="0" fontId="44" fillId="0" borderId="48" xfId="0" applyFont="1" applyBorder="1" applyAlignment="1" applyProtection="1"/>
    <xf numFmtId="0" fontId="44" fillId="0" borderId="0" xfId="0" applyFont="1" applyAlignment="1" applyProtection="1"/>
    <xf numFmtId="0" fontId="44" fillId="0" borderId="55" xfId="0" applyFont="1" applyBorder="1" applyAlignment="1" applyProtection="1"/>
    <xf numFmtId="164" fontId="44" fillId="0" borderId="0" xfId="0" applyNumberFormat="1" applyFont="1" applyBorder="1" applyAlignment="1" applyProtection="1"/>
    <xf numFmtId="164" fontId="44" fillId="0" borderId="56" xfId="0" applyNumberFormat="1" applyFont="1" applyBorder="1" applyAlignment="1" applyProtection="1"/>
    <xf numFmtId="0" fontId="44" fillId="0" borderId="0" xfId="0" applyFont="1" applyAlignment="1" applyProtection="1">
      <alignment horizontal="left"/>
    </xf>
    <xf numFmtId="0" fontId="44" fillId="0" borderId="0" xfId="0" applyFont="1" applyAlignment="1" applyProtection="1">
      <alignment horizontal="center"/>
    </xf>
    <xf numFmtId="4" fontId="44" fillId="0" borderId="0" xfId="0" applyNumberFormat="1" applyFont="1" applyAlignment="1" applyProtection="1">
      <alignment vertical="center"/>
    </xf>
    <xf numFmtId="0" fontId="39" fillId="0" borderId="0" xfId="0" applyFont="1" applyBorder="1" applyAlignment="1" applyProtection="1">
      <alignment horizontal="left"/>
    </xf>
    <xf numFmtId="0" fontId="0" fillId="0" borderId="63" xfId="0" applyFont="1" applyBorder="1" applyAlignment="1" applyProtection="1">
      <alignment horizontal="center" vertical="center"/>
    </xf>
    <xf numFmtId="49" fontId="0" fillId="0" borderId="63" xfId="0" applyNumberFormat="1" applyFont="1" applyBorder="1" applyAlignment="1" applyProtection="1">
      <alignment horizontal="left" vertical="center" wrapText="1"/>
    </xf>
    <xf numFmtId="0" fontId="0" fillId="0" borderId="63" xfId="0" applyFont="1" applyBorder="1" applyAlignment="1" applyProtection="1">
      <alignment horizontal="center" vertical="center" wrapText="1"/>
    </xf>
    <xf numFmtId="167" fontId="0" fillId="0" borderId="63" xfId="0" applyNumberFormat="1" applyFont="1" applyBorder="1" applyAlignment="1" applyProtection="1">
      <alignment vertical="center"/>
    </xf>
    <xf numFmtId="0" fontId="33" fillId="0" borderId="63" xfId="0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center" vertical="center"/>
    </xf>
    <xf numFmtId="164" fontId="33" fillId="0" borderId="0" xfId="0" applyNumberFormat="1" applyFont="1" applyBorder="1" applyAlignment="1" applyProtection="1">
      <alignment vertical="center"/>
    </xf>
    <xf numFmtId="164" fontId="33" fillId="0" borderId="56" xfId="0" applyNumberFormat="1" applyFont="1" applyBorder="1" applyAlignment="1" applyProtection="1">
      <alignment vertical="center"/>
    </xf>
    <xf numFmtId="4" fontId="0" fillId="0" borderId="0" xfId="0" applyNumberFormat="1" applyFont="1" applyAlignment="1" applyProtection="1">
      <alignment vertical="center"/>
    </xf>
    <xf numFmtId="0" fontId="33" fillId="0" borderId="58" xfId="0" applyFont="1" applyBorder="1" applyAlignment="1" applyProtection="1">
      <alignment horizontal="center" vertical="center"/>
    </xf>
    <xf numFmtId="164" fontId="33" fillId="0" borderId="58" xfId="0" applyNumberFormat="1" applyFont="1" applyBorder="1" applyAlignment="1" applyProtection="1">
      <alignment vertical="center"/>
    </xf>
    <xf numFmtId="164" fontId="33" fillId="0" borderId="59" xfId="0" applyNumberFormat="1" applyFont="1" applyBorder="1" applyAlignment="1" applyProtection="1">
      <alignment vertical="center"/>
    </xf>
    <xf numFmtId="0" fontId="39" fillId="0" borderId="0" xfId="0" applyFont="1" applyBorder="1" applyAlignment="1" applyProtection="1">
      <alignment horizontal="left"/>
      <protection locked="0"/>
    </xf>
    <xf numFmtId="0" fontId="38" fillId="0" borderId="0" xfId="0" applyFont="1" applyBorder="1" applyAlignment="1" applyProtection="1">
      <alignment horizontal="left"/>
      <protection locked="0"/>
    </xf>
    <xf numFmtId="0" fontId="45" fillId="0" borderId="63" xfId="0" applyFont="1" applyBorder="1" applyAlignment="1" applyProtection="1">
      <alignment horizontal="center" vertical="center"/>
    </xf>
    <xf numFmtId="49" fontId="45" fillId="0" borderId="63" xfId="0" applyNumberFormat="1" applyFont="1" applyBorder="1" applyAlignment="1" applyProtection="1">
      <alignment horizontal="left" vertical="center" wrapText="1"/>
    </xf>
    <xf numFmtId="0" fontId="45" fillId="0" borderId="63" xfId="0" applyFont="1" applyBorder="1" applyAlignment="1" applyProtection="1">
      <alignment horizontal="center" vertical="center" wrapText="1"/>
    </xf>
    <xf numFmtId="167" fontId="45" fillId="0" borderId="63" xfId="0" applyNumberFormat="1" applyFont="1" applyBorder="1" applyAlignment="1" applyProtection="1">
      <alignment vertical="center"/>
    </xf>
    <xf numFmtId="43" fontId="47" fillId="0" borderId="70" xfId="0" applyNumberFormat="1" applyFont="1" applyFill="1" applyBorder="1" applyAlignment="1" applyProtection="1">
      <alignment vertical="center"/>
      <protection locked="0"/>
    </xf>
    <xf numFmtId="43" fontId="47" fillId="0" borderId="70" xfId="0" applyNumberFormat="1" applyFont="1" applyBorder="1" applyAlignment="1" applyProtection="1">
      <alignment vertical="center"/>
      <protection locked="0"/>
    </xf>
    <xf numFmtId="43" fontId="47" fillId="0" borderId="75" xfId="0" applyNumberFormat="1" applyFont="1" applyBorder="1" applyAlignment="1" applyProtection="1">
      <alignment vertical="center"/>
      <protection locked="0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49" fontId="16" fillId="4" borderId="0" xfId="0" applyNumberFormat="1" applyFont="1" applyFill="1" applyBorder="1" applyAlignment="1" applyProtection="1">
      <alignment horizontal="left" vertical="top" wrapText="1"/>
      <protection locked="0"/>
    </xf>
    <xf numFmtId="49" fontId="16" fillId="4" borderId="0" xfId="0" applyNumberFormat="1" applyFont="1" applyFill="1" applyBorder="1" applyAlignment="1" applyProtection="1">
      <alignment vertical="top"/>
      <protection locked="0"/>
    </xf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  <xf numFmtId="49" fontId="16" fillId="4" borderId="18" xfId="0" applyNumberFormat="1" applyFont="1" applyFill="1" applyBorder="1" applyAlignment="1" applyProtection="1">
      <alignment horizontal="left" vertical="top" wrapText="1"/>
      <protection locked="0"/>
    </xf>
    <xf numFmtId="49" fontId="16" fillId="4" borderId="18" xfId="0" applyNumberFormat="1" applyFont="1" applyFill="1" applyBorder="1" applyAlignment="1" applyProtection="1">
      <alignment vertical="top"/>
      <protection locked="0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25" fillId="6" borderId="0" xfId="2" applyFont="1" applyFill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left" vertical="center"/>
    </xf>
    <xf numFmtId="0" fontId="26" fillId="7" borderId="0" xfId="0" applyFont="1" applyFill="1" applyAlignment="1" applyProtection="1">
      <alignment horizontal="center" vertical="center"/>
    </xf>
    <xf numFmtId="0" fontId="0" fillId="0" borderId="0" xfId="0" applyProtection="1"/>
    <xf numFmtId="0" fontId="27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28" fillId="0" borderId="0" xfId="0" applyFont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left" vertical="center"/>
    </xf>
    <xf numFmtId="0" fontId="29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30" fillId="0" borderId="0" xfId="0" applyFont="1" applyBorder="1" applyAlignment="1" applyProtection="1">
      <alignment horizontal="left" vertical="center" wrapText="1"/>
    </xf>
    <xf numFmtId="4" fontId="22" fillId="0" borderId="0" xfId="0" applyNumberFormat="1" applyFont="1" applyBorder="1" applyAlignment="1" applyProtection="1">
      <alignment vertical="center"/>
    </xf>
    <xf numFmtId="165" fontId="30" fillId="0" borderId="0" xfId="0" applyNumberFormat="1" applyFont="1" applyBorder="1" applyAlignment="1" applyProtection="1">
      <alignment horizontal="left" vertical="center"/>
    </xf>
    <xf numFmtId="4" fontId="33" fillId="0" borderId="0" xfId="0" applyNumberFormat="1" applyFont="1" applyBorder="1" applyAlignment="1" applyProtection="1">
      <alignment vertical="center"/>
    </xf>
    <xf numFmtId="4" fontId="29" fillId="8" borderId="51" xfId="0" applyNumberFormat="1" applyFont="1" applyFill="1" applyBorder="1" applyAlignment="1" applyProtection="1">
      <alignment vertical="center"/>
    </xf>
    <xf numFmtId="4" fontId="29" fillId="8" borderId="52" xfId="0" applyNumberFormat="1" applyFont="1" applyFill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4" fontId="37" fillId="0" borderId="0" xfId="0" applyNumberFormat="1" applyFont="1" applyBorder="1" applyAlignment="1" applyProtection="1">
      <alignment vertical="center"/>
    </xf>
    <xf numFmtId="4" fontId="36" fillId="0" borderId="0" xfId="0" applyNumberFormat="1" applyFont="1" applyBorder="1" applyAlignment="1" applyProtection="1">
      <alignment vertical="center"/>
    </xf>
    <xf numFmtId="4" fontId="38" fillId="0" borderId="0" xfId="0" applyNumberFormat="1" applyFont="1" applyBorder="1" applyAlignment="1" applyProtection="1">
      <alignment vertical="center"/>
    </xf>
    <xf numFmtId="0" fontId="38" fillId="0" borderId="0" xfId="0" applyFont="1" applyBorder="1" applyAlignment="1" applyProtection="1">
      <alignment vertical="center"/>
    </xf>
    <xf numFmtId="4" fontId="39" fillId="0" borderId="0" xfId="0" applyNumberFormat="1" applyFont="1" applyBorder="1" applyAlignment="1" applyProtection="1">
      <alignment vertical="center"/>
    </xf>
    <xf numFmtId="0" fontId="39" fillId="0" borderId="0" xfId="0" applyFont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 wrapText="1"/>
    </xf>
    <xf numFmtId="0" fontId="30" fillId="8" borderId="0" xfId="0" applyFont="1" applyFill="1" applyBorder="1" applyAlignment="1" applyProtection="1">
      <alignment horizontal="center" vertical="center"/>
    </xf>
    <xf numFmtId="0" fontId="0" fillId="8" borderId="0" xfId="0" applyFont="1" applyFill="1" applyBorder="1" applyAlignment="1" applyProtection="1">
      <alignment vertical="center"/>
    </xf>
    <xf numFmtId="0" fontId="30" fillId="8" borderId="65" xfId="0" applyFont="1" applyFill="1" applyBorder="1" applyAlignment="1" applyProtection="1">
      <alignment horizontal="center" vertical="center" wrapText="1"/>
    </xf>
    <xf numFmtId="0" fontId="41" fillId="8" borderId="65" xfId="0" applyFont="1" applyFill="1" applyBorder="1" applyAlignment="1" applyProtection="1">
      <alignment horizontal="center" vertical="center" wrapText="1"/>
    </xf>
    <xf numFmtId="0" fontId="30" fillId="8" borderId="66" xfId="0" applyFont="1" applyFill="1" applyBorder="1" applyAlignment="1" applyProtection="1">
      <alignment horizontal="center" vertical="center" wrapText="1"/>
    </xf>
    <xf numFmtId="4" fontId="40" fillId="0" borderId="0" xfId="0" applyNumberFormat="1" applyFont="1" applyBorder="1" applyAlignment="1" applyProtection="1">
      <alignment vertical="center"/>
    </xf>
    <xf numFmtId="4" fontId="37" fillId="8" borderId="0" xfId="0" applyNumberFormat="1" applyFont="1" applyFill="1" applyBorder="1" applyAlignment="1" applyProtection="1">
      <alignment vertical="center"/>
    </xf>
    <xf numFmtId="4" fontId="39" fillId="0" borderId="65" xfId="0" applyNumberFormat="1" applyFont="1" applyBorder="1" applyAlignment="1" applyProtection="1"/>
    <xf numFmtId="4" fontId="39" fillId="0" borderId="65" xfId="0" applyNumberFormat="1" applyFont="1" applyBorder="1" applyAlignment="1" applyProtection="1">
      <alignment vertical="center"/>
    </xf>
    <xf numFmtId="0" fontId="0" fillId="0" borderId="63" xfId="0" applyFont="1" applyBorder="1" applyAlignment="1" applyProtection="1">
      <alignment horizontal="left" vertical="center" wrapText="1"/>
    </xf>
    <xf numFmtId="4" fontId="0" fillId="0" borderId="63" xfId="0" applyNumberFormat="1" applyFont="1" applyBorder="1" applyAlignment="1" applyProtection="1">
      <alignment vertical="center"/>
      <protection locked="0"/>
    </xf>
    <xf numFmtId="4" fontId="0" fillId="0" borderId="63" xfId="0" applyNumberFormat="1" applyFont="1" applyBorder="1" applyAlignment="1" applyProtection="1">
      <alignment vertical="center"/>
    </xf>
    <xf numFmtId="4" fontId="37" fillId="0" borderId="49" xfId="0" applyNumberFormat="1" applyFont="1" applyBorder="1" applyAlignment="1" applyProtection="1"/>
    <xf numFmtId="4" fontId="29" fillId="0" borderId="49" xfId="0" applyNumberFormat="1" applyFont="1" applyBorder="1" applyAlignment="1" applyProtection="1">
      <alignment vertical="center"/>
    </xf>
    <xf numFmtId="4" fontId="38" fillId="0" borderId="0" xfId="0" applyNumberFormat="1" applyFont="1" applyBorder="1" applyAlignment="1" applyProtection="1"/>
    <xf numFmtId="4" fontId="39" fillId="0" borderId="58" xfId="0" applyNumberFormat="1" applyFont="1" applyBorder="1" applyAlignment="1" applyProtection="1"/>
    <xf numFmtId="4" fontId="39" fillId="0" borderId="58" xfId="0" applyNumberFormat="1" applyFont="1" applyBorder="1" applyAlignment="1" applyProtection="1">
      <alignment vertical="center"/>
    </xf>
    <xf numFmtId="4" fontId="38" fillId="0" borderId="49" xfId="0" applyNumberFormat="1" applyFont="1" applyBorder="1" applyAlignment="1" applyProtection="1"/>
    <xf numFmtId="4" fontId="38" fillId="0" borderId="49" xfId="0" applyNumberFormat="1" applyFont="1" applyBorder="1" applyAlignment="1" applyProtection="1">
      <alignment vertical="center"/>
    </xf>
    <xf numFmtId="4" fontId="38" fillId="0" borderId="65" xfId="0" applyNumberFormat="1" applyFont="1" applyBorder="1" applyAlignment="1" applyProtection="1"/>
    <xf numFmtId="4" fontId="38" fillId="0" borderId="65" xfId="0" applyNumberFormat="1" applyFont="1" applyBorder="1" applyAlignment="1" applyProtection="1">
      <alignment vertical="center"/>
    </xf>
    <xf numFmtId="0" fontId="45" fillId="0" borderId="63" xfId="0" applyFont="1" applyBorder="1" applyAlignment="1" applyProtection="1">
      <alignment horizontal="left" vertical="center" wrapText="1"/>
    </xf>
    <xf numFmtId="4" fontId="45" fillId="0" borderId="63" xfId="0" applyNumberFormat="1" applyFont="1" applyBorder="1" applyAlignment="1" applyProtection="1">
      <alignment vertical="center"/>
      <protection locked="0"/>
    </xf>
    <xf numFmtId="4" fontId="45" fillId="0" borderId="63" xfId="0" applyNumberFormat="1" applyFont="1" applyBorder="1" applyAlignment="1" applyProtection="1">
      <alignment vertical="center"/>
    </xf>
    <xf numFmtId="0" fontId="46" fillId="0" borderId="6" xfId="0" applyFont="1" applyFill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8" fillId="0" borderId="15" xfId="0" applyFont="1" applyBorder="1" applyAlignment="1">
      <alignment vertical="center"/>
    </xf>
    <xf numFmtId="44" fontId="47" fillId="0" borderId="81" xfId="0" applyNumberFormat="1" applyFont="1" applyBorder="1" applyAlignment="1">
      <alignment vertical="center"/>
    </xf>
    <xf numFmtId="44" fontId="47" fillId="0" borderId="83" xfId="0" applyNumberFormat="1" applyFont="1" applyBorder="1" applyAlignment="1">
      <alignment vertical="center"/>
    </xf>
    <xf numFmtId="44" fontId="8" fillId="0" borderId="0" xfId="0" applyNumberFormat="1" applyFont="1" applyFill="1" applyAlignment="1"/>
    <xf numFmtId="44" fontId="48" fillId="0" borderId="6" xfId="0" applyNumberFormat="1" applyFont="1" applyBorder="1" applyAlignment="1">
      <alignment vertical="center"/>
    </xf>
    <xf numFmtId="44" fontId="48" fillId="0" borderId="28" xfId="0" applyNumberFormat="1" applyFont="1" applyBorder="1" applyAlignment="1">
      <alignment vertical="center"/>
    </xf>
    <xf numFmtId="44" fontId="48" fillId="0" borderId="10" xfId="0" applyNumberFormat="1" applyFont="1" applyBorder="1" applyAlignment="1">
      <alignment vertical="center"/>
    </xf>
    <xf numFmtId="44" fontId="46" fillId="0" borderId="0" xfId="0" applyNumberFormat="1" applyFont="1" applyFill="1" applyAlignment="1"/>
    <xf numFmtId="172" fontId="50" fillId="0" borderId="0" xfId="0" applyNumberFormat="1" applyFont="1" applyFill="1" applyAlignment="1"/>
    <xf numFmtId="173" fontId="50" fillId="0" borderId="0" xfId="0" applyNumberFormat="1" applyFont="1" applyFill="1" applyAlignment="1">
      <alignment horizontal="right"/>
    </xf>
    <xf numFmtId="173" fontId="50" fillId="0" borderId="0" xfId="0" applyNumberFormat="1" applyFont="1" applyFill="1" applyAlignment="1"/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112</xdr:row>
      <xdr:rowOff>224795</xdr:rowOff>
    </xdr:from>
    <xdr:to>
      <xdr:col>0</xdr:col>
      <xdr:colOff>801436</xdr:colOff>
      <xdr:row>112</xdr:row>
      <xdr:rowOff>1250085</xdr:rowOff>
    </xdr:to>
    <xdr:pic>
      <xdr:nvPicPr>
        <xdr:cNvPr id="2" name="Picture 7" descr="http://www.svitidla-osvetleni.cz/svitidla-obrazky/t_1157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99" b="16798"/>
        <a:stretch>
          <a:fillRect/>
        </a:stretch>
      </xdr:blipFill>
      <xdr:spPr bwMode="auto">
        <a:xfrm>
          <a:off x="57150" y="11169020"/>
          <a:ext cx="744286" cy="58800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el\Documents\Rozpo&#269;ty\Rozpo&#269;ty%20Energy\Lys&#225;%20DPS%20prosinec%202017\Rozpo&#269;et%20UT%20-%20SEN%20soci&#225;ln&#237;ho%20&#250;&#345;adu%20v%20Lys&#233;%20nad%20Labem%2028.12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D.1.4.1 - ústřední vytápění"/>
      <sheetName val="D.1.4.6 - rozvod plynu"/>
    </sheetNames>
    <sheetDataSet>
      <sheetData sheetId="0">
        <row r="6">
          <cell r="K6" t="str">
            <v>Snížení energetické náročnosti budovy sociálního úřadu v Lysé nad Labem</v>
          </cell>
        </row>
        <row r="8">
          <cell r="AN8" t="str">
            <v>29. 9. 2017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name="Rozpočet1_8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ozpočet1_78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Rozpočet1_42" connectionId="7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Rozpočet1_79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Rozpočet1_82" connectionId="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Rozpočet1_80" connectionId="2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Rozpočet1" connectionId="4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Rozpočet1_94" connectionId="8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10" Type="http://schemas.openxmlformats.org/officeDocument/2006/relationships/queryTable" Target="../queryTables/queryTable8.xml"/><Relationship Id="rId4" Type="http://schemas.openxmlformats.org/officeDocument/2006/relationships/queryTable" Target="../queryTables/queryTable2.xml"/><Relationship Id="rId9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3" t="s">
        <v>39</v>
      </c>
    </row>
    <row r="2" spans="1:7" ht="57.75" customHeight="1" x14ac:dyDescent="0.2">
      <c r="A2" s="396" t="s">
        <v>40</v>
      </c>
      <c r="B2" s="396"/>
      <c r="C2" s="396"/>
      <c r="D2" s="396"/>
      <c r="E2" s="396"/>
      <c r="F2" s="396"/>
      <c r="G2" s="396"/>
    </row>
  </sheetData>
  <sheetProtection algorithmName="SHA-512" hashValue="OwnbkgiaeitBwuOxzpLAMoeAA9x72s+Nv0t4M+sJYjBzquU3Qgmom7LRkA1+U+37g4tqy8Aesf5FW4PFtMJ7dA==" saltValue="/y6Q8vcHG3eO6TKF1vWJA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90"/>
  <sheetViews>
    <sheetView showGridLines="0" topLeftCell="B1" zoomScaleNormal="100" zoomScaleSheetLayoutView="75" workbookViewId="0">
      <selection activeCell="O16" sqref="O16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68" t="s">
        <v>37</v>
      </c>
      <c r="B1" s="397" t="s">
        <v>42</v>
      </c>
      <c r="C1" s="398"/>
      <c r="D1" s="398"/>
      <c r="E1" s="398"/>
      <c r="F1" s="398"/>
      <c r="G1" s="398"/>
      <c r="H1" s="398"/>
      <c r="I1" s="398"/>
      <c r="J1" s="399"/>
    </row>
    <row r="2" spans="1:15" ht="36" customHeight="1" x14ac:dyDescent="0.2">
      <c r="A2" s="3"/>
      <c r="B2" s="77" t="s">
        <v>23</v>
      </c>
      <c r="C2" s="78"/>
      <c r="D2" s="79" t="s">
        <v>49</v>
      </c>
      <c r="E2" s="406" t="s">
        <v>50</v>
      </c>
      <c r="F2" s="407"/>
      <c r="G2" s="407"/>
      <c r="H2" s="407"/>
      <c r="I2" s="407"/>
      <c r="J2" s="408"/>
      <c r="O2" s="2"/>
    </row>
    <row r="3" spans="1:15" ht="27" customHeight="1" x14ac:dyDescent="0.2">
      <c r="A3" s="3"/>
      <c r="B3" s="80" t="s">
        <v>47</v>
      </c>
      <c r="C3" s="78"/>
      <c r="D3" s="81" t="s">
        <v>46</v>
      </c>
      <c r="E3" s="409" t="s">
        <v>45</v>
      </c>
      <c r="F3" s="410"/>
      <c r="G3" s="410"/>
      <c r="H3" s="410"/>
      <c r="I3" s="410"/>
      <c r="J3" s="411"/>
    </row>
    <row r="4" spans="1:15" ht="23.25" customHeight="1" x14ac:dyDescent="0.2">
      <c r="A4" s="74">
        <v>320</v>
      </c>
      <c r="B4" s="82" t="s">
        <v>48</v>
      </c>
      <c r="C4" s="83"/>
      <c r="D4" s="84" t="s">
        <v>44</v>
      </c>
      <c r="E4" s="420" t="s">
        <v>45</v>
      </c>
      <c r="F4" s="421"/>
      <c r="G4" s="421"/>
      <c r="H4" s="421"/>
      <c r="I4" s="421"/>
      <c r="J4" s="422"/>
    </row>
    <row r="5" spans="1:15" ht="24" customHeight="1" x14ac:dyDescent="0.2">
      <c r="A5" s="3"/>
      <c r="B5" s="42" t="s">
        <v>43</v>
      </c>
      <c r="C5" s="4"/>
      <c r="D5" s="85" t="s">
        <v>51</v>
      </c>
      <c r="E5" s="25"/>
      <c r="F5" s="25"/>
      <c r="G5" s="25"/>
      <c r="H5" s="26" t="s">
        <v>41</v>
      </c>
      <c r="I5" s="85" t="s">
        <v>55</v>
      </c>
      <c r="J5" s="10"/>
    </row>
    <row r="6" spans="1:15" ht="15.75" customHeight="1" x14ac:dyDescent="0.2">
      <c r="A6" s="3"/>
      <c r="B6" s="37"/>
      <c r="C6" s="25"/>
      <c r="D6" s="85" t="s">
        <v>52</v>
      </c>
      <c r="E6" s="25"/>
      <c r="F6" s="25"/>
      <c r="G6" s="25"/>
      <c r="H6" s="26" t="s">
        <v>35</v>
      </c>
      <c r="I6" s="85" t="s">
        <v>56</v>
      </c>
      <c r="J6" s="10"/>
    </row>
    <row r="7" spans="1:15" ht="15.75" customHeight="1" x14ac:dyDescent="0.2">
      <c r="A7" s="3"/>
      <c r="B7" s="38"/>
      <c r="C7" s="86" t="s">
        <v>54</v>
      </c>
      <c r="D7" s="75" t="s">
        <v>53</v>
      </c>
      <c r="E7" s="31"/>
      <c r="F7" s="31"/>
      <c r="G7" s="31"/>
      <c r="H7" s="32"/>
      <c r="I7" s="31"/>
      <c r="J7" s="46"/>
    </row>
    <row r="8" spans="1:15" ht="24" hidden="1" customHeight="1" x14ac:dyDescent="0.2">
      <c r="A8" s="3"/>
      <c r="B8" s="42" t="s">
        <v>20</v>
      </c>
      <c r="C8" s="4"/>
      <c r="D8" s="76" t="s">
        <v>57</v>
      </c>
      <c r="E8" s="4"/>
      <c r="F8" s="4"/>
      <c r="G8" s="41"/>
      <c r="H8" s="26" t="s">
        <v>41</v>
      </c>
      <c r="I8" s="85" t="s">
        <v>61</v>
      </c>
      <c r="J8" s="10"/>
    </row>
    <row r="9" spans="1:15" ht="15.75" hidden="1" customHeight="1" x14ac:dyDescent="0.2">
      <c r="A9" s="3"/>
      <c r="B9" s="3"/>
      <c r="C9" s="4"/>
      <c r="D9" s="76" t="s">
        <v>58</v>
      </c>
      <c r="E9" s="4"/>
      <c r="F9" s="4"/>
      <c r="G9" s="41"/>
      <c r="H9" s="26" t="s">
        <v>35</v>
      </c>
      <c r="I9" s="85" t="s">
        <v>62</v>
      </c>
      <c r="J9" s="10"/>
    </row>
    <row r="10" spans="1:15" ht="15.75" hidden="1" customHeight="1" x14ac:dyDescent="0.2">
      <c r="A10" s="3"/>
      <c r="B10" s="47"/>
      <c r="C10" s="86" t="s">
        <v>60</v>
      </c>
      <c r="D10" s="87" t="s">
        <v>59</v>
      </c>
      <c r="E10" s="50"/>
      <c r="F10" s="50"/>
      <c r="G10" s="48"/>
      <c r="H10" s="48"/>
      <c r="I10" s="49"/>
      <c r="J10" s="46"/>
    </row>
    <row r="11" spans="1:15" ht="24" customHeight="1" x14ac:dyDescent="0.2">
      <c r="A11" s="3"/>
      <c r="B11" s="42" t="s">
        <v>19</v>
      </c>
      <c r="C11" s="4"/>
      <c r="D11" s="413"/>
      <c r="E11" s="413"/>
      <c r="F11" s="413"/>
      <c r="G11" s="413"/>
      <c r="H11" s="26" t="s">
        <v>41</v>
      </c>
      <c r="I11" s="89"/>
      <c r="J11" s="10"/>
    </row>
    <row r="12" spans="1:15" ht="15.75" customHeight="1" x14ac:dyDescent="0.2">
      <c r="A12" s="3"/>
      <c r="B12" s="37"/>
      <c r="C12" s="25"/>
      <c r="D12" s="418"/>
      <c r="E12" s="418"/>
      <c r="F12" s="418"/>
      <c r="G12" s="418"/>
      <c r="H12" s="26" t="s">
        <v>35</v>
      </c>
      <c r="I12" s="89"/>
      <c r="J12" s="10"/>
    </row>
    <row r="13" spans="1:15" ht="15.75" customHeight="1" x14ac:dyDescent="0.2">
      <c r="A13" s="3"/>
      <c r="B13" s="38"/>
      <c r="C13" s="88"/>
      <c r="D13" s="419"/>
      <c r="E13" s="419"/>
      <c r="F13" s="419"/>
      <c r="G13" s="419"/>
      <c r="H13" s="27"/>
      <c r="I13" s="31"/>
      <c r="J13" s="46"/>
    </row>
    <row r="14" spans="1:15" ht="24" hidden="1" customHeight="1" x14ac:dyDescent="0.2">
      <c r="A14" s="3"/>
      <c r="B14" s="61" t="s">
        <v>21</v>
      </c>
      <c r="C14" s="62"/>
      <c r="D14" s="63"/>
      <c r="E14" s="64"/>
      <c r="F14" s="64"/>
      <c r="G14" s="64"/>
      <c r="H14" s="65"/>
      <c r="I14" s="64"/>
      <c r="J14" s="66"/>
    </row>
    <row r="15" spans="1:15" ht="32.25" customHeight="1" x14ac:dyDescent="0.2">
      <c r="A15" s="3"/>
      <c r="B15" s="47" t="s">
        <v>33</v>
      </c>
      <c r="C15" s="67"/>
      <c r="D15" s="48"/>
      <c r="E15" s="412"/>
      <c r="F15" s="412"/>
      <c r="G15" s="414"/>
      <c r="H15" s="414"/>
      <c r="I15" s="414" t="s">
        <v>30</v>
      </c>
      <c r="J15" s="415"/>
    </row>
    <row r="16" spans="1:15" ht="23.25" customHeight="1" x14ac:dyDescent="0.2">
      <c r="A16" s="141" t="s">
        <v>25</v>
      </c>
      <c r="B16" s="52" t="s">
        <v>25</v>
      </c>
      <c r="C16" s="53"/>
      <c r="D16" s="54"/>
      <c r="E16" s="403"/>
      <c r="F16" s="404"/>
      <c r="G16" s="403"/>
      <c r="H16" s="404"/>
      <c r="I16" s="403">
        <f>SUMIF(F49:F86,A16,I49:I86)+SUMIF(F49:F86,"PSU",I49:I86)</f>
        <v>0</v>
      </c>
      <c r="J16" s="405"/>
    </row>
    <row r="17" spans="1:10" ht="23.25" customHeight="1" x14ac:dyDescent="0.2">
      <c r="A17" s="141" t="s">
        <v>26</v>
      </c>
      <c r="B17" s="52" t="s">
        <v>26</v>
      </c>
      <c r="C17" s="53"/>
      <c r="D17" s="54"/>
      <c r="E17" s="403"/>
      <c r="F17" s="404"/>
      <c r="G17" s="403"/>
      <c r="H17" s="404"/>
      <c r="I17" s="403">
        <f>SUMIF(F49:F86,A17,I49:I86)</f>
        <v>0</v>
      </c>
      <c r="J17" s="405"/>
    </row>
    <row r="18" spans="1:10" ht="23.25" customHeight="1" x14ac:dyDescent="0.2">
      <c r="A18" s="141" t="s">
        <v>27</v>
      </c>
      <c r="B18" s="52" t="s">
        <v>27</v>
      </c>
      <c r="C18" s="53"/>
      <c r="D18" s="54"/>
      <c r="E18" s="403"/>
      <c r="F18" s="404"/>
      <c r="G18" s="403"/>
      <c r="H18" s="404"/>
      <c r="I18" s="403">
        <f>SUMIF(F49:F86,A18,I49:I86)</f>
        <v>0</v>
      </c>
      <c r="J18" s="405"/>
    </row>
    <row r="19" spans="1:10" ht="23.25" customHeight="1" x14ac:dyDescent="0.2">
      <c r="A19" s="141" t="s">
        <v>140</v>
      </c>
      <c r="B19" s="52" t="s">
        <v>28</v>
      </c>
      <c r="C19" s="53"/>
      <c r="D19" s="54"/>
      <c r="E19" s="403"/>
      <c r="F19" s="404"/>
      <c r="G19" s="403"/>
      <c r="H19" s="404"/>
      <c r="I19" s="403">
        <f>SUMIF(F49:F86,A19,I49:I86)</f>
        <v>0</v>
      </c>
      <c r="J19" s="405"/>
    </row>
    <row r="20" spans="1:10" ht="23.25" customHeight="1" x14ac:dyDescent="0.2">
      <c r="A20" s="141" t="s">
        <v>141</v>
      </c>
      <c r="B20" s="52" t="s">
        <v>29</v>
      </c>
      <c r="C20" s="53"/>
      <c r="D20" s="54"/>
      <c r="E20" s="403"/>
      <c r="F20" s="404"/>
      <c r="G20" s="403"/>
      <c r="H20" s="404"/>
      <c r="I20" s="403">
        <f>SUMIF(F49:F86,A20,I49:I86)</f>
        <v>0</v>
      </c>
      <c r="J20" s="405"/>
    </row>
    <row r="21" spans="1:10" ht="23.25" customHeight="1" x14ac:dyDescent="0.2">
      <c r="A21" s="3"/>
      <c r="B21" s="69" t="s">
        <v>30</v>
      </c>
      <c r="C21" s="70"/>
      <c r="D21" s="71"/>
      <c r="E21" s="416"/>
      <c r="F21" s="417"/>
      <c r="G21" s="416"/>
      <c r="H21" s="417"/>
      <c r="I21" s="416">
        <f>SUM(I16:J20)</f>
        <v>0</v>
      </c>
      <c r="J21" s="428"/>
    </row>
    <row r="22" spans="1:10" ht="33" customHeight="1" x14ac:dyDescent="0.2">
      <c r="A22" s="3"/>
      <c r="B22" s="60" t="s">
        <v>34</v>
      </c>
      <c r="C22" s="53"/>
      <c r="D22" s="54"/>
      <c r="E22" s="59"/>
      <c r="F22" s="56"/>
      <c r="G22" s="45"/>
      <c r="H22" s="45"/>
      <c r="I22" s="45"/>
      <c r="J22" s="57"/>
    </row>
    <row r="23" spans="1:10" ht="23.25" customHeight="1" x14ac:dyDescent="0.2">
      <c r="A23" s="3">
        <f>ZakladDPHSni*SazbaDPH1/100</f>
        <v>0</v>
      </c>
      <c r="B23" s="52" t="s">
        <v>12</v>
      </c>
      <c r="C23" s="53"/>
      <c r="D23" s="54"/>
      <c r="E23" s="55">
        <v>15</v>
      </c>
      <c r="F23" s="56" t="s">
        <v>0</v>
      </c>
      <c r="G23" s="426">
        <f>ZakladDPHSniVypocet</f>
        <v>0</v>
      </c>
      <c r="H23" s="427"/>
      <c r="I23" s="427"/>
      <c r="J23" s="57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2" t="s">
        <v>13</v>
      </c>
      <c r="C24" s="53"/>
      <c r="D24" s="54"/>
      <c r="E24" s="55">
        <f>SazbaDPH1</f>
        <v>15</v>
      </c>
      <c r="F24" s="56" t="s">
        <v>0</v>
      </c>
      <c r="G24" s="424">
        <f>IF(A24&gt;50, ROUNDUP(A23, 0), ROUNDDOWN(A23, 0))</f>
        <v>0</v>
      </c>
      <c r="H24" s="425"/>
      <c r="I24" s="425"/>
      <c r="J24" s="57" t="str">
        <f t="shared" si="0"/>
        <v>CZK</v>
      </c>
    </row>
    <row r="25" spans="1:10" ht="23.25" customHeight="1" x14ac:dyDescent="0.2">
      <c r="A25" s="3">
        <f>ZakladDPHZakl*SazbaDPH2/100</f>
        <v>0</v>
      </c>
      <c r="B25" s="52" t="s">
        <v>14</v>
      </c>
      <c r="C25" s="53"/>
      <c r="D25" s="54"/>
      <c r="E25" s="55">
        <v>21</v>
      </c>
      <c r="F25" s="56" t="s">
        <v>0</v>
      </c>
      <c r="G25" s="426">
        <f>ZakladDPHZaklVypocet</f>
        <v>0</v>
      </c>
      <c r="H25" s="427"/>
      <c r="I25" s="427"/>
      <c r="J25" s="57" t="str">
        <f t="shared" si="0"/>
        <v>CZK</v>
      </c>
    </row>
    <row r="26" spans="1:10" ht="23.25" customHeight="1" x14ac:dyDescent="0.2">
      <c r="A26" s="3">
        <f>(A25-INT(A25))*100</f>
        <v>0</v>
      </c>
      <c r="B26" s="44" t="s">
        <v>15</v>
      </c>
      <c r="C26" s="21"/>
      <c r="D26" s="17"/>
      <c r="E26" s="39">
        <f>SazbaDPH2</f>
        <v>21</v>
      </c>
      <c r="F26" s="40" t="s">
        <v>0</v>
      </c>
      <c r="G26" s="400">
        <f>IF(A26&gt;50, ROUNDUP(A25, 0), ROUNDDOWN(A25, 0))</f>
        <v>0</v>
      </c>
      <c r="H26" s="401"/>
      <c r="I26" s="401"/>
      <c r="J26" s="51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3" t="s">
        <v>4</v>
      </c>
      <c r="C27" s="19"/>
      <c r="D27" s="22"/>
      <c r="E27" s="19"/>
      <c r="F27" s="20"/>
      <c r="G27" s="402">
        <f>CenaCelkem-(ZakladDPHSni+DPHSni+ZakladDPHZakl+DPHZakl)</f>
        <v>0</v>
      </c>
      <c r="H27" s="402"/>
      <c r="I27" s="402"/>
      <c r="J27" s="58" t="str">
        <f t="shared" si="0"/>
        <v>CZK</v>
      </c>
    </row>
    <row r="28" spans="1:10" ht="27.75" hidden="1" customHeight="1" thickBot="1" x14ac:dyDescent="0.25">
      <c r="A28" s="3"/>
      <c r="B28" s="118" t="s">
        <v>24</v>
      </c>
      <c r="C28" s="119"/>
      <c r="D28" s="119"/>
      <c r="E28" s="120"/>
      <c r="F28" s="121"/>
      <c r="G28" s="429">
        <f>ZakladDPHSniVypocet+ZakladDPHZaklVypocet</f>
        <v>0</v>
      </c>
      <c r="H28" s="430"/>
      <c r="I28" s="430"/>
      <c r="J28" s="122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18" t="s">
        <v>36</v>
      </c>
      <c r="C29" s="123"/>
      <c r="D29" s="123"/>
      <c r="E29" s="123"/>
      <c r="F29" s="123"/>
      <c r="G29" s="429">
        <f>IF(A29&gt;50, ROUNDUP(A27, 0), ROUNDDOWN(A27, 0))</f>
        <v>0</v>
      </c>
      <c r="H29" s="429"/>
      <c r="I29" s="429"/>
      <c r="J29" s="124" t="s">
        <v>65</v>
      </c>
    </row>
    <row r="30" spans="1:10" ht="12.75" customHeight="1" x14ac:dyDescent="0.2">
      <c r="A30" s="3"/>
      <c r="B30" s="3"/>
      <c r="C30" s="4"/>
      <c r="D30" s="4"/>
      <c r="E30" s="4"/>
      <c r="F30" s="4"/>
      <c r="G30" s="41"/>
      <c r="H30" s="4"/>
      <c r="I30" s="41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1"/>
      <c r="H31" s="4"/>
      <c r="I31" s="41"/>
      <c r="J31" s="11"/>
    </row>
    <row r="32" spans="1:10" ht="18.75" customHeight="1" x14ac:dyDescent="0.2">
      <c r="A32" s="3"/>
      <c r="B32" s="23"/>
      <c r="C32" s="18" t="s">
        <v>11</v>
      </c>
      <c r="D32" s="35"/>
      <c r="E32" s="35"/>
      <c r="F32" s="18" t="s">
        <v>10</v>
      </c>
      <c r="G32" s="35"/>
      <c r="H32" s="36">
        <f ca="1">TODAY()</f>
        <v>43199</v>
      </c>
      <c r="I32" s="35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1"/>
      <c r="H33" s="4"/>
      <c r="I33" s="41"/>
      <c r="J33" s="11"/>
    </row>
    <row r="34" spans="1:10" s="33" customFormat="1" ht="18.75" customHeight="1" x14ac:dyDescent="0.2">
      <c r="A34" s="28"/>
      <c r="B34" s="28"/>
      <c r="C34" s="29"/>
      <c r="D34" s="24"/>
      <c r="E34" s="24"/>
      <c r="F34" s="29"/>
      <c r="G34" s="30"/>
      <c r="H34" s="24"/>
      <c r="I34" s="30"/>
      <c r="J34" s="34"/>
    </row>
    <row r="35" spans="1:10" ht="12.75" customHeight="1" x14ac:dyDescent="0.2">
      <c r="A35" s="3"/>
      <c r="B35" s="3"/>
      <c r="C35" s="4"/>
      <c r="D35" s="423" t="s">
        <v>2</v>
      </c>
      <c r="E35" s="423"/>
      <c r="F35" s="4"/>
      <c r="G35" s="41"/>
      <c r="H35" s="12" t="s">
        <v>3</v>
      </c>
      <c r="I35" s="41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hidden="1" customHeight="1" x14ac:dyDescent="0.2">
      <c r="B37" s="95" t="s">
        <v>16</v>
      </c>
      <c r="C37" s="96"/>
      <c r="D37" s="96"/>
      <c r="E37" s="96"/>
      <c r="F37" s="97"/>
      <c r="G37" s="97"/>
      <c r="H37" s="97"/>
      <c r="I37" s="97"/>
      <c r="J37" s="96"/>
    </row>
    <row r="38" spans="1:10" ht="25.5" hidden="1" customHeight="1" x14ac:dyDescent="0.2">
      <c r="A38" s="94" t="s">
        <v>38</v>
      </c>
      <c r="B38" s="98" t="s">
        <v>17</v>
      </c>
      <c r="C38" s="99" t="s">
        <v>5</v>
      </c>
      <c r="D38" s="100"/>
      <c r="E38" s="100"/>
      <c r="F38" s="101" t="str">
        <f>B23</f>
        <v>Základ pro sníženou DPH</v>
      </c>
      <c r="G38" s="101" t="str">
        <f>B25</f>
        <v>Základ pro základní DPH</v>
      </c>
      <c r="H38" s="102" t="s">
        <v>18</v>
      </c>
      <c r="I38" s="102" t="s">
        <v>1</v>
      </c>
      <c r="J38" s="103" t="s">
        <v>0</v>
      </c>
    </row>
    <row r="39" spans="1:10" ht="25.5" hidden="1" customHeight="1" x14ac:dyDescent="0.2">
      <c r="A39" s="94">
        <v>1</v>
      </c>
      <c r="B39" s="104" t="s">
        <v>63</v>
      </c>
      <c r="C39" s="431"/>
      <c r="D39" s="432"/>
      <c r="E39" s="432"/>
      <c r="F39" s="105">
        <f>'SO 01 1 Pol'!AE1323</f>
        <v>0</v>
      </c>
      <c r="G39" s="106">
        <f>'SO 01 1 Pol'!AF1323</f>
        <v>0</v>
      </c>
      <c r="H39" s="107">
        <f>(F39*SazbaDPH1/100)+(G39*SazbaDPH2/100)</f>
        <v>0</v>
      </c>
      <c r="I39" s="107">
        <f>F39+G39+H39</f>
        <v>0</v>
      </c>
      <c r="J39" s="108" t="str">
        <f>IF(CenaCelkemVypocet=0,"",I39/CenaCelkemVypocet*100)</f>
        <v/>
      </c>
    </row>
    <row r="40" spans="1:10" ht="25.5" hidden="1" customHeight="1" x14ac:dyDescent="0.2">
      <c r="A40" s="94">
        <v>2</v>
      </c>
      <c r="B40" s="109" t="s">
        <v>46</v>
      </c>
      <c r="C40" s="433" t="s">
        <v>45</v>
      </c>
      <c r="D40" s="434"/>
      <c r="E40" s="434"/>
      <c r="F40" s="110">
        <f>'SO 01 1 Pol'!AE1323</f>
        <v>0</v>
      </c>
      <c r="G40" s="111">
        <f>'SO 01 1 Pol'!AF1323</f>
        <v>0</v>
      </c>
      <c r="H40" s="111">
        <f>(F40*SazbaDPH1/100)+(G40*SazbaDPH2/100)</f>
        <v>0</v>
      </c>
      <c r="I40" s="111">
        <f>F40+G40+H40</f>
        <v>0</v>
      </c>
      <c r="J40" s="112" t="str">
        <f>IF(CenaCelkemVypocet=0,"",I40/CenaCelkemVypocet*100)</f>
        <v/>
      </c>
    </row>
    <row r="41" spans="1:10" ht="25.5" hidden="1" customHeight="1" x14ac:dyDescent="0.2">
      <c r="A41" s="94">
        <v>3</v>
      </c>
      <c r="B41" s="113" t="s">
        <v>44</v>
      </c>
      <c r="C41" s="431" t="s">
        <v>45</v>
      </c>
      <c r="D41" s="432"/>
      <c r="E41" s="432"/>
      <c r="F41" s="114">
        <f>'SO 01 1 Pol'!AE1323</f>
        <v>0</v>
      </c>
      <c r="G41" s="107">
        <f>'SO 01 1 Pol'!AF1323</f>
        <v>0</v>
      </c>
      <c r="H41" s="107">
        <f>(F41*SazbaDPH1/100)+(G41*SazbaDPH2/100)</f>
        <v>0</v>
      </c>
      <c r="I41" s="107">
        <f>F41+G41+H41</f>
        <v>0</v>
      </c>
      <c r="J41" s="108" t="str">
        <f>IF(CenaCelkemVypocet=0,"",I41/CenaCelkemVypocet*100)</f>
        <v/>
      </c>
    </row>
    <row r="42" spans="1:10" ht="25.5" hidden="1" customHeight="1" x14ac:dyDescent="0.2">
      <c r="A42" s="94"/>
      <c r="B42" s="435" t="s">
        <v>64</v>
      </c>
      <c r="C42" s="436"/>
      <c r="D42" s="436"/>
      <c r="E42" s="437"/>
      <c r="F42" s="115">
        <f>SUMIF(A39:A41,"=1",F39:F41)</f>
        <v>0</v>
      </c>
      <c r="G42" s="116">
        <f>SUMIF(A39:A41,"=1",G39:G41)</f>
        <v>0</v>
      </c>
      <c r="H42" s="116">
        <f>SUMIF(A39:A41,"=1",H39:H41)</f>
        <v>0</v>
      </c>
      <c r="I42" s="116">
        <f>SUMIF(A39:A41,"=1",I39:I41)</f>
        <v>0</v>
      </c>
      <c r="J42" s="117">
        <f>SUMIF(A39:A41,"=1",J39:J41)</f>
        <v>0</v>
      </c>
    </row>
    <row r="46" spans="1:10" ht="15.75" x14ac:dyDescent="0.25">
      <c r="B46" s="125" t="s">
        <v>66</v>
      </c>
    </row>
    <row r="48" spans="1:10" ht="25.5" customHeight="1" x14ac:dyDescent="0.2">
      <c r="A48" s="126"/>
      <c r="B48" s="129" t="s">
        <v>17</v>
      </c>
      <c r="C48" s="129" t="s">
        <v>5</v>
      </c>
      <c r="D48" s="130"/>
      <c r="E48" s="130"/>
      <c r="F48" s="131" t="s">
        <v>67</v>
      </c>
      <c r="G48" s="131"/>
      <c r="H48" s="131"/>
      <c r="I48" s="131" t="s">
        <v>30</v>
      </c>
      <c r="J48" s="131" t="s">
        <v>0</v>
      </c>
    </row>
    <row r="49" spans="1:10" ht="25.5" customHeight="1" x14ac:dyDescent="0.2">
      <c r="A49" s="127"/>
      <c r="B49" s="132" t="s">
        <v>44</v>
      </c>
      <c r="C49" s="438" t="s">
        <v>68</v>
      </c>
      <c r="D49" s="439"/>
      <c r="E49" s="439"/>
      <c r="F49" s="139" t="s">
        <v>25</v>
      </c>
      <c r="G49" s="133"/>
      <c r="H49" s="133"/>
      <c r="I49" s="133">
        <f>'SO 01 1 Pol'!G8</f>
        <v>0</v>
      </c>
      <c r="J49" s="137" t="str">
        <f>IF(I87=0,"",I49/I87*100)</f>
        <v/>
      </c>
    </row>
    <row r="50" spans="1:10" ht="25.5" customHeight="1" x14ac:dyDescent="0.2">
      <c r="A50" s="127"/>
      <c r="B50" s="132" t="s">
        <v>69</v>
      </c>
      <c r="C50" s="438" t="s">
        <v>70</v>
      </c>
      <c r="D50" s="439"/>
      <c r="E50" s="439"/>
      <c r="F50" s="139" t="s">
        <v>25</v>
      </c>
      <c r="G50" s="133"/>
      <c r="H50" s="133"/>
      <c r="I50" s="133">
        <f>'SO 01 1 Pol'!G26</f>
        <v>0</v>
      </c>
      <c r="J50" s="137" t="str">
        <f>IF(I87=0,"",I50/I87*100)</f>
        <v/>
      </c>
    </row>
    <row r="51" spans="1:10" ht="25.5" customHeight="1" x14ac:dyDescent="0.2">
      <c r="A51" s="127"/>
      <c r="B51" s="132" t="s">
        <v>71</v>
      </c>
      <c r="C51" s="438" t="s">
        <v>72</v>
      </c>
      <c r="D51" s="439"/>
      <c r="E51" s="439"/>
      <c r="F51" s="139" t="s">
        <v>25</v>
      </c>
      <c r="G51" s="133"/>
      <c r="H51" s="133"/>
      <c r="I51" s="133">
        <f>'SO 01 1 Pol'!G41</f>
        <v>0</v>
      </c>
      <c r="J51" s="137" t="str">
        <f>IF(I87=0,"",I51/I87*100)</f>
        <v/>
      </c>
    </row>
    <row r="52" spans="1:10" ht="25.5" customHeight="1" x14ac:dyDescent="0.2">
      <c r="A52" s="127"/>
      <c r="B52" s="132" t="s">
        <v>73</v>
      </c>
      <c r="C52" s="438" t="s">
        <v>74</v>
      </c>
      <c r="D52" s="439"/>
      <c r="E52" s="439"/>
      <c r="F52" s="139" t="s">
        <v>25</v>
      </c>
      <c r="G52" s="133"/>
      <c r="H52" s="133"/>
      <c r="I52" s="133">
        <f>'SO 01 1 Pol'!G78</f>
        <v>0</v>
      </c>
      <c r="J52" s="137" t="str">
        <f>IF(I87=0,"",I52/I87*100)</f>
        <v/>
      </c>
    </row>
    <row r="53" spans="1:10" ht="25.5" customHeight="1" x14ac:dyDescent="0.2">
      <c r="A53" s="127"/>
      <c r="B53" s="132" t="s">
        <v>75</v>
      </c>
      <c r="C53" s="438" t="s">
        <v>76</v>
      </c>
      <c r="D53" s="439"/>
      <c r="E53" s="439"/>
      <c r="F53" s="139" t="s">
        <v>25</v>
      </c>
      <c r="G53" s="133"/>
      <c r="H53" s="133"/>
      <c r="I53" s="133">
        <f>'SO 01 1 Pol'!G86</f>
        <v>0</v>
      </c>
      <c r="J53" s="137" t="str">
        <f>IF(I87=0,"",I53/I87*100)</f>
        <v/>
      </c>
    </row>
    <row r="54" spans="1:10" ht="25.5" customHeight="1" x14ac:dyDescent="0.2">
      <c r="A54" s="127"/>
      <c r="B54" s="132" t="s">
        <v>77</v>
      </c>
      <c r="C54" s="438" t="s">
        <v>78</v>
      </c>
      <c r="D54" s="439"/>
      <c r="E54" s="439"/>
      <c r="F54" s="139" t="s">
        <v>25</v>
      </c>
      <c r="G54" s="133"/>
      <c r="H54" s="133"/>
      <c r="I54" s="133">
        <f>'SO 01 1 Pol'!G129</f>
        <v>0</v>
      </c>
      <c r="J54" s="137" t="str">
        <f>IF(I87=0,"",I54/I87*100)</f>
        <v/>
      </c>
    </row>
    <row r="55" spans="1:10" ht="25.5" customHeight="1" x14ac:dyDescent="0.2">
      <c r="A55" s="127"/>
      <c r="B55" s="132" t="s">
        <v>79</v>
      </c>
      <c r="C55" s="438" t="s">
        <v>80</v>
      </c>
      <c r="D55" s="439"/>
      <c r="E55" s="439"/>
      <c r="F55" s="139" t="s">
        <v>25</v>
      </c>
      <c r="G55" s="133"/>
      <c r="H55" s="133"/>
      <c r="I55" s="133">
        <f>'SO 01 1 Pol'!G217</f>
        <v>0</v>
      </c>
      <c r="J55" s="137" t="str">
        <f>IF(I87=0,"",I55/I87*100)</f>
        <v/>
      </c>
    </row>
    <row r="56" spans="1:10" ht="25.5" customHeight="1" x14ac:dyDescent="0.2">
      <c r="A56" s="127"/>
      <c r="B56" s="132" t="s">
        <v>81</v>
      </c>
      <c r="C56" s="438" t="s">
        <v>82</v>
      </c>
      <c r="D56" s="439"/>
      <c r="E56" s="439"/>
      <c r="F56" s="139" t="s">
        <v>25</v>
      </c>
      <c r="G56" s="133"/>
      <c r="H56" s="133"/>
      <c r="I56" s="133">
        <f>'SO 01 1 Pol'!G522</f>
        <v>0</v>
      </c>
      <c r="J56" s="137" t="str">
        <f>IF(I87=0,"",I56/I87*100)</f>
        <v/>
      </c>
    </row>
    <row r="57" spans="1:10" ht="25.5" customHeight="1" x14ac:dyDescent="0.2">
      <c r="A57" s="127"/>
      <c r="B57" s="132" t="s">
        <v>83</v>
      </c>
      <c r="C57" s="438" t="s">
        <v>84</v>
      </c>
      <c r="D57" s="439"/>
      <c r="E57" s="439"/>
      <c r="F57" s="139" t="s">
        <v>25</v>
      </c>
      <c r="G57" s="133"/>
      <c r="H57" s="133"/>
      <c r="I57" s="133">
        <f>'SO 01 1 Pol'!G529</f>
        <v>0</v>
      </c>
      <c r="J57" s="137" t="str">
        <f>IF(I87=0,"",I57/I87*100)</f>
        <v/>
      </c>
    </row>
    <row r="58" spans="1:10" ht="25.5" customHeight="1" x14ac:dyDescent="0.2">
      <c r="A58" s="127"/>
      <c r="B58" s="132" t="s">
        <v>85</v>
      </c>
      <c r="C58" s="438" t="s">
        <v>86</v>
      </c>
      <c r="D58" s="439"/>
      <c r="E58" s="439"/>
      <c r="F58" s="139" t="s">
        <v>25</v>
      </c>
      <c r="G58" s="133"/>
      <c r="H58" s="133"/>
      <c r="I58" s="133">
        <f>'SO 01 1 Pol'!G577</f>
        <v>0</v>
      </c>
      <c r="J58" s="137" t="str">
        <f>IF(I87=0,"",I58/I87*100)</f>
        <v/>
      </c>
    </row>
    <row r="59" spans="1:10" ht="25.5" customHeight="1" x14ac:dyDescent="0.2">
      <c r="A59" s="127"/>
      <c r="B59" s="132" t="s">
        <v>87</v>
      </c>
      <c r="C59" s="438" t="s">
        <v>88</v>
      </c>
      <c r="D59" s="439"/>
      <c r="E59" s="439"/>
      <c r="F59" s="139" t="s">
        <v>25</v>
      </c>
      <c r="G59" s="133"/>
      <c r="H59" s="133"/>
      <c r="I59" s="133">
        <f>'SO 01 1 Pol'!G607</f>
        <v>0</v>
      </c>
      <c r="J59" s="137" t="str">
        <f>IF(I87=0,"",I59/I87*100)</f>
        <v/>
      </c>
    </row>
    <row r="60" spans="1:10" ht="25.5" customHeight="1" x14ac:dyDescent="0.2">
      <c r="A60" s="127"/>
      <c r="B60" s="132" t="s">
        <v>89</v>
      </c>
      <c r="C60" s="438" t="s">
        <v>90</v>
      </c>
      <c r="D60" s="439"/>
      <c r="E60" s="439"/>
      <c r="F60" s="139" t="s">
        <v>25</v>
      </c>
      <c r="G60" s="133"/>
      <c r="H60" s="133"/>
      <c r="I60" s="133">
        <f>'SO 01 1 Pol'!G644</f>
        <v>0</v>
      </c>
      <c r="J60" s="137" t="str">
        <f>IF(I87=0,"",I60/I87*100)</f>
        <v/>
      </c>
    </row>
    <row r="61" spans="1:10" ht="25.5" customHeight="1" x14ac:dyDescent="0.2">
      <c r="A61" s="127"/>
      <c r="B61" s="132" t="s">
        <v>91</v>
      </c>
      <c r="C61" s="438" t="s">
        <v>92</v>
      </c>
      <c r="D61" s="439"/>
      <c r="E61" s="439"/>
      <c r="F61" s="139" t="s">
        <v>25</v>
      </c>
      <c r="G61" s="133"/>
      <c r="H61" s="133"/>
      <c r="I61" s="133">
        <f>'SO 01 1 Pol'!G675</f>
        <v>0</v>
      </c>
      <c r="J61" s="137" t="str">
        <f>IF(I87=0,"",I61/I87*100)</f>
        <v/>
      </c>
    </row>
    <row r="62" spans="1:10" ht="25.5" customHeight="1" x14ac:dyDescent="0.2">
      <c r="A62" s="127"/>
      <c r="B62" s="132" t="s">
        <v>93</v>
      </c>
      <c r="C62" s="438" t="s">
        <v>94</v>
      </c>
      <c r="D62" s="439"/>
      <c r="E62" s="439"/>
      <c r="F62" s="139" t="s">
        <v>25</v>
      </c>
      <c r="G62" s="133"/>
      <c r="H62" s="133"/>
      <c r="I62" s="133">
        <f>'SO 01 1 Pol'!G736</f>
        <v>0</v>
      </c>
      <c r="J62" s="137" t="str">
        <f>IF(I87=0,"",I62/I87*100)</f>
        <v/>
      </c>
    </row>
    <row r="63" spans="1:10" ht="25.5" customHeight="1" x14ac:dyDescent="0.2">
      <c r="A63" s="127"/>
      <c r="B63" s="132" t="s">
        <v>95</v>
      </c>
      <c r="C63" s="438" t="s">
        <v>96</v>
      </c>
      <c r="D63" s="439"/>
      <c r="E63" s="439"/>
      <c r="F63" s="139" t="s">
        <v>25</v>
      </c>
      <c r="G63" s="133"/>
      <c r="H63" s="133"/>
      <c r="I63" s="133">
        <f>'SO 01 1 Pol'!G741</f>
        <v>0</v>
      </c>
      <c r="J63" s="137" t="str">
        <f>IF(I87=0,"",I63/I87*100)</f>
        <v/>
      </c>
    </row>
    <row r="64" spans="1:10" ht="25.5" customHeight="1" x14ac:dyDescent="0.2">
      <c r="A64" s="127"/>
      <c r="B64" s="132" t="s">
        <v>97</v>
      </c>
      <c r="C64" s="438" t="s">
        <v>98</v>
      </c>
      <c r="D64" s="439"/>
      <c r="E64" s="439"/>
      <c r="F64" s="139" t="s">
        <v>26</v>
      </c>
      <c r="G64" s="133"/>
      <c r="H64" s="133"/>
      <c r="I64" s="133">
        <f>'SO 01 1 Pol'!G745</f>
        <v>0</v>
      </c>
      <c r="J64" s="137" t="str">
        <f>IF(I87=0,"",I64/I87*100)</f>
        <v/>
      </c>
    </row>
    <row r="65" spans="1:10" ht="25.5" customHeight="1" x14ac:dyDescent="0.2">
      <c r="A65" s="127"/>
      <c r="B65" s="132" t="s">
        <v>99</v>
      </c>
      <c r="C65" s="438" t="s">
        <v>100</v>
      </c>
      <c r="D65" s="439"/>
      <c r="E65" s="439"/>
      <c r="F65" s="139" t="s">
        <v>26</v>
      </c>
      <c r="G65" s="133"/>
      <c r="H65" s="133"/>
      <c r="I65" s="133">
        <f>'SO 01 1 Pol'!G768</f>
        <v>0</v>
      </c>
      <c r="J65" s="137" t="str">
        <f>IF(I87=0,"",I65/I87*100)</f>
        <v/>
      </c>
    </row>
    <row r="66" spans="1:10" ht="25.5" customHeight="1" x14ac:dyDescent="0.2">
      <c r="A66" s="127"/>
      <c r="B66" s="132" t="s">
        <v>101</v>
      </c>
      <c r="C66" s="438" t="s">
        <v>102</v>
      </c>
      <c r="D66" s="439"/>
      <c r="E66" s="439"/>
      <c r="F66" s="139" t="s">
        <v>26</v>
      </c>
      <c r="G66" s="133"/>
      <c r="H66" s="133"/>
      <c r="I66" s="133">
        <f>'SO 01 1 Pol'!G789</f>
        <v>0</v>
      </c>
      <c r="J66" s="137" t="str">
        <f>IF(I87=0,"",I66/I87*100)</f>
        <v/>
      </c>
    </row>
    <row r="67" spans="1:10" ht="25.5" customHeight="1" x14ac:dyDescent="0.2">
      <c r="A67" s="127"/>
      <c r="B67" s="132" t="s">
        <v>103</v>
      </c>
      <c r="C67" s="438" t="s">
        <v>104</v>
      </c>
      <c r="D67" s="439"/>
      <c r="E67" s="439"/>
      <c r="F67" s="139" t="s">
        <v>26</v>
      </c>
      <c r="G67" s="133"/>
      <c r="H67" s="133"/>
      <c r="I67" s="133">
        <f>'SO 01 1 Pol'!G821</f>
        <v>0</v>
      </c>
      <c r="J67" s="137" t="str">
        <f>IF(I87=0,"",I67/I87*100)</f>
        <v/>
      </c>
    </row>
    <row r="68" spans="1:10" ht="25.5" customHeight="1" x14ac:dyDescent="0.2">
      <c r="A68" s="127"/>
      <c r="B68" s="132" t="s">
        <v>105</v>
      </c>
      <c r="C68" s="438" t="s">
        <v>106</v>
      </c>
      <c r="D68" s="439"/>
      <c r="E68" s="439"/>
      <c r="F68" s="139" t="s">
        <v>26</v>
      </c>
      <c r="G68" s="133"/>
      <c r="H68" s="133"/>
      <c r="I68" s="133">
        <f>'SO 01 1 Pol'!G829</f>
        <v>0</v>
      </c>
      <c r="J68" s="137" t="str">
        <f>IF(I87=0,"",I68/I87*100)</f>
        <v/>
      </c>
    </row>
    <row r="69" spans="1:10" ht="25.5" customHeight="1" x14ac:dyDescent="0.2">
      <c r="A69" s="127"/>
      <c r="B69" s="132" t="s">
        <v>107</v>
      </c>
      <c r="C69" s="438" t="s">
        <v>108</v>
      </c>
      <c r="D69" s="439"/>
      <c r="E69" s="439"/>
      <c r="F69" s="139" t="s">
        <v>26</v>
      </c>
      <c r="G69" s="133"/>
      <c r="H69" s="133"/>
      <c r="I69" s="133">
        <f>'SO 01 1 Pol'!G832</f>
        <v>0</v>
      </c>
      <c r="J69" s="137" t="str">
        <f>IF(I87=0,"",I69/I87*100)</f>
        <v/>
      </c>
    </row>
    <row r="70" spans="1:10" ht="25.5" customHeight="1" x14ac:dyDescent="0.2">
      <c r="A70" s="127"/>
      <c r="B70" s="132" t="s">
        <v>109</v>
      </c>
      <c r="C70" s="438" t="s">
        <v>110</v>
      </c>
      <c r="D70" s="439"/>
      <c r="E70" s="439"/>
      <c r="F70" s="139" t="s">
        <v>26</v>
      </c>
      <c r="G70" s="133"/>
      <c r="H70" s="133"/>
      <c r="I70" s="133">
        <f>'SO 01 1 Pol'!G837</f>
        <v>0</v>
      </c>
      <c r="J70" s="137" t="str">
        <f>IF(I87=0,"",I70/I87*100)</f>
        <v/>
      </c>
    </row>
    <row r="71" spans="1:10" ht="25.5" customHeight="1" x14ac:dyDescent="0.2">
      <c r="A71" s="127"/>
      <c r="B71" s="132" t="s">
        <v>111</v>
      </c>
      <c r="C71" s="438" t="s">
        <v>112</v>
      </c>
      <c r="D71" s="439"/>
      <c r="E71" s="439"/>
      <c r="F71" s="139" t="s">
        <v>26</v>
      </c>
      <c r="G71" s="133"/>
      <c r="H71" s="133"/>
      <c r="I71" s="133">
        <f>'SO 01 1 Pol'!G840</f>
        <v>0</v>
      </c>
      <c r="J71" s="137" t="str">
        <f>IF(I87=0,"",I71/I87*100)</f>
        <v/>
      </c>
    </row>
    <row r="72" spans="1:10" ht="25.5" customHeight="1" x14ac:dyDescent="0.2">
      <c r="A72" s="127"/>
      <c r="B72" s="132" t="s">
        <v>113</v>
      </c>
      <c r="C72" s="438" t="s">
        <v>114</v>
      </c>
      <c r="D72" s="439"/>
      <c r="E72" s="439"/>
      <c r="F72" s="139" t="s">
        <v>26</v>
      </c>
      <c r="G72" s="133"/>
      <c r="H72" s="133"/>
      <c r="I72" s="133">
        <f>'SO 01 1 Pol'!G880</f>
        <v>0</v>
      </c>
      <c r="J72" s="137" t="str">
        <f>IF(I87=0,"",I72/I87*100)</f>
        <v/>
      </c>
    </row>
    <row r="73" spans="1:10" ht="25.5" customHeight="1" x14ac:dyDescent="0.2">
      <c r="A73" s="127"/>
      <c r="B73" s="132" t="s">
        <v>115</v>
      </c>
      <c r="C73" s="438" t="s">
        <v>116</v>
      </c>
      <c r="D73" s="439"/>
      <c r="E73" s="439"/>
      <c r="F73" s="139" t="s">
        <v>26</v>
      </c>
      <c r="G73" s="133"/>
      <c r="H73" s="133"/>
      <c r="I73" s="133">
        <f>'SO 01 1 Pol'!G998</f>
        <v>0</v>
      </c>
      <c r="J73" s="137" t="str">
        <f>IF(I87=0,"",I73/I87*100)</f>
        <v/>
      </c>
    </row>
    <row r="74" spans="1:10" ht="25.5" customHeight="1" x14ac:dyDescent="0.2">
      <c r="A74" s="127"/>
      <c r="B74" s="132" t="s">
        <v>117</v>
      </c>
      <c r="C74" s="438" t="s">
        <v>118</v>
      </c>
      <c r="D74" s="439"/>
      <c r="E74" s="439"/>
      <c r="F74" s="139" t="s">
        <v>26</v>
      </c>
      <c r="G74" s="133"/>
      <c r="H74" s="133"/>
      <c r="I74" s="133">
        <f>'SO 01 1 Pol'!G1055</f>
        <v>0</v>
      </c>
      <c r="J74" s="137" t="str">
        <f>IF(I87=0,"",I74/I87*100)</f>
        <v/>
      </c>
    </row>
    <row r="75" spans="1:10" ht="25.5" customHeight="1" x14ac:dyDescent="0.2">
      <c r="A75" s="127"/>
      <c r="B75" s="132" t="s">
        <v>119</v>
      </c>
      <c r="C75" s="438" t="s">
        <v>120</v>
      </c>
      <c r="D75" s="439"/>
      <c r="E75" s="439"/>
      <c r="F75" s="139" t="s">
        <v>26</v>
      </c>
      <c r="G75" s="133"/>
      <c r="H75" s="133"/>
      <c r="I75" s="133">
        <f>'SO 01 1 Pol'!G1085</f>
        <v>0</v>
      </c>
      <c r="J75" s="137" t="str">
        <f>IF(I87=0,"",I75/I87*100)</f>
        <v/>
      </c>
    </row>
    <row r="76" spans="1:10" ht="25.5" customHeight="1" x14ac:dyDescent="0.2">
      <c r="A76" s="127"/>
      <c r="B76" s="132" t="s">
        <v>121</v>
      </c>
      <c r="C76" s="438" t="s">
        <v>122</v>
      </c>
      <c r="D76" s="439"/>
      <c r="E76" s="439"/>
      <c r="F76" s="139" t="s">
        <v>26</v>
      </c>
      <c r="G76" s="133"/>
      <c r="H76" s="133"/>
      <c r="I76" s="133">
        <f>'SO 01 1 Pol'!G1142</f>
        <v>0</v>
      </c>
      <c r="J76" s="137" t="str">
        <f>IF(I87=0,"",I76/I87*100)</f>
        <v/>
      </c>
    </row>
    <row r="77" spans="1:10" ht="25.5" customHeight="1" x14ac:dyDescent="0.2">
      <c r="A77" s="127"/>
      <c r="B77" s="132" t="s">
        <v>123</v>
      </c>
      <c r="C77" s="438" t="s">
        <v>124</v>
      </c>
      <c r="D77" s="439"/>
      <c r="E77" s="439"/>
      <c r="F77" s="139" t="s">
        <v>26</v>
      </c>
      <c r="G77" s="133"/>
      <c r="H77" s="133"/>
      <c r="I77" s="133">
        <f>'SO 01 1 Pol'!G1191</f>
        <v>0</v>
      </c>
      <c r="J77" s="137" t="str">
        <f>IF(I87=0,"",I77/I87*100)</f>
        <v/>
      </c>
    </row>
    <row r="78" spans="1:10" ht="25.5" customHeight="1" x14ac:dyDescent="0.2">
      <c r="A78" s="127"/>
      <c r="B78" s="132" t="s">
        <v>125</v>
      </c>
      <c r="C78" s="438" t="s">
        <v>126</v>
      </c>
      <c r="D78" s="439"/>
      <c r="E78" s="439"/>
      <c r="F78" s="139" t="s">
        <v>26</v>
      </c>
      <c r="G78" s="133"/>
      <c r="H78" s="133"/>
      <c r="I78" s="133">
        <f>'SO 01 1 Pol'!G1195</f>
        <v>0</v>
      </c>
      <c r="J78" s="137" t="str">
        <f>IF(I87=0,"",I78/I87*100)</f>
        <v/>
      </c>
    </row>
    <row r="79" spans="1:10" ht="25.5" customHeight="1" x14ac:dyDescent="0.2">
      <c r="A79" s="127"/>
      <c r="B79" s="132" t="s">
        <v>127</v>
      </c>
      <c r="C79" s="438" t="s">
        <v>128</v>
      </c>
      <c r="D79" s="439"/>
      <c r="E79" s="439"/>
      <c r="F79" s="139" t="s">
        <v>26</v>
      </c>
      <c r="G79" s="133"/>
      <c r="H79" s="133"/>
      <c r="I79" s="133">
        <f>'SO 01 1 Pol'!G1210</f>
        <v>0</v>
      </c>
      <c r="J79" s="137" t="str">
        <f>IF(I87=0,"",I79/I87*100)</f>
        <v/>
      </c>
    </row>
    <row r="80" spans="1:10" ht="25.5" customHeight="1" x14ac:dyDescent="0.2">
      <c r="A80" s="127"/>
      <c r="B80" s="132" t="s">
        <v>129</v>
      </c>
      <c r="C80" s="438" t="s">
        <v>130</v>
      </c>
      <c r="D80" s="439"/>
      <c r="E80" s="439"/>
      <c r="F80" s="139" t="s">
        <v>27</v>
      </c>
      <c r="G80" s="133"/>
      <c r="H80" s="133"/>
      <c r="I80" s="133">
        <f>'SO 01 1 Pol'!G1227</f>
        <v>0</v>
      </c>
      <c r="J80" s="137" t="str">
        <f>IF(I87=0,"",I80/I87*100)</f>
        <v/>
      </c>
    </row>
    <row r="81" spans="1:10" ht="25.5" customHeight="1" x14ac:dyDescent="0.2">
      <c r="A81" s="127"/>
      <c r="B81" s="132" t="s">
        <v>131</v>
      </c>
      <c r="C81" s="438" t="s">
        <v>132</v>
      </c>
      <c r="D81" s="439"/>
      <c r="E81" s="439"/>
      <c r="F81" s="139" t="s">
        <v>27</v>
      </c>
      <c r="G81" s="133"/>
      <c r="H81" s="133"/>
      <c r="I81" s="133">
        <f>'SO 01 1 Pol'!G1246</f>
        <v>0</v>
      </c>
      <c r="J81" s="137" t="str">
        <f>IF(I87=0,"",I81/I87*100)</f>
        <v/>
      </c>
    </row>
    <row r="82" spans="1:10" ht="25.5" customHeight="1" x14ac:dyDescent="0.2">
      <c r="A82" s="127"/>
      <c r="B82" s="132" t="s">
        <v>133</v>
      </c>
      <c r="C82" s="438" t="s">
        <v>134</v>
      </c>
      <c r="D82" s="439"/>
      <c r="E82" s="439"/>
      <c r="F82" s="139" t="s">
        <v>27</v>
      </c>
      <c r="G82" s="133"/>
      <c r="H82" s="133"/>
      <c r="I82" s="133">
        <f>'SO 01 1 Pol'!G1253</f>
        <v>0</v>
      </c>
      <c r="J82" s="137" t="str">
        <f>IF(I87=0,"",I82/I87*100)</f>
        <v/>
      </c>
    </row>
    <row r="83" spans="1:10" ht="25.5" customHeight="1" x14ac:dyDescent="0.2">
      <c r="A83" s="127"/>
      <c r="B83" s="132" t="s">
        <v>135</v>
      </c>
      <c r="C83" s="438" t="s">
        <v>136</v>
      </c>
      <c r="D83" s="439"/>
      <c r="E83" s="439"/>
      <c r="F83" s="139" t="s">
        <v>27</v>
      </c>
      <c r="G83" s="133"/>
      <c r="H83" s="133"/>
      <c r="I83" s="133">
        <f>'SO 01 1 Pol'!G1258</f>
        <v>0</v>
      </c>
      <c r="J83" s="137" t="str">
        <f>IF(I87=0,"",I83/I87*100)</f>
        <v/>
      </c>
    </row>
    <row r="84" spans="1:10" ht="25.5" customHeight="1" x14ac:dyDescent="0.2">
      <c r="A84" s="127"/>
      <c r="B84" s="132" t="s">
        <v>137</v>
      </c>
      <c r="C84" s="438" t="s">
        <v>138</v>
      </c>
      <c r="D84" s="439"/>
      <c r="E84" s="439"/>
      <c r="F84" s="139" t="s">
        <v>139</v>
      </c>
      <c r="G84" s="133"/>
      <c r="H84" s="133"/>
      <c r="I84" s="133">
        <f>'SO 01 1 Pol'!G1265</f>
        <v>0</v>
      </c>
      <c r="J84" s="137" t="str">
        <f>IF(I87=0,"",I84/I87*100)</f>
        <v/>
      </c>
    </row>
    <row r="85" spans="1:10" ht="25.5" customHeight="1" x14ac:dyDescent="0.2">
      <c r="A85" s="127"/>
      <c r="B85" s="132" t="s">
        <v>140</v>
      </c>
      <c r="C85" s="438" t="s">
        <v>28</v>
      </c>
      <c r="D85" s="439"/>
      <c r="E85" s="439"/>
      <c r="F85" s="139" t="s">
        <v>140</v>
      </c>
      <c r="G85" s="133"/>
      <c r="H85" s="133"/>
      <c r="I85" s="133">
        <f>'SO 01 1 Pol'!G1284</f>
        <v>0</v>
      </c>
      <c r="J85" s="137" t="str">
        <f>IF(I87=0,"",I85/I87*100)</f>
        <v/>
      </c>
    </row>
    <row r="86" spans="1:10" ht="25.5" customHeight="1" x14ac:dyDescent="0.2">
      <c r="A86" s="127"/>
      <c r="B86" s="132" t="s">
        <v>141</v>
      </c>
      <c r="C86" s="438" t="s">
        <v>29</v>
      </c>
      <c r="D86" s="439"/>
      <c r="E86" s="439"/>
      <c r="F86" s="139" t="s">
        <v>141</v>
      </c>
      <c r="G86" s="133"/>
      <c r="H86" s="133"/>
      <c r="I86" s="133">
        <f>'SO 01 1 Pol'!G1303</f>
        <v>0</v>
      </c>
      <c r="J86" s="137" t="str">
        <f>IF(I87=0,"",I86/I87*100)</f>
        <v/>
      </c>
    </row>
    <row r="87" spans="1:10" ht="25.5" customHeight="1" x14ac:dyDescent="0.2">
      <c r="A87" s="128"/>
      <c r="B87" s="134" t="s">
        <v>1</v>
      </c>
      <c r="C87" s="134"/>
      <c r="D87" s="135"/>
      <c r="E87" s="135"/>
      <c r="F87" s="140"/>
      <c r="G87" s="136"/>
      <c r="H87" s="136"/>
      <c r="I87" s="136">
        <f>SUM(I49:I86)</f>
        <v>0</v>
      </c>
      <c r="J87" s="138">
        <f>SUM(J49:J86)</f>
        <v>0</v>
      </c>
    </row>
    <row r="88" spans="1:10" x14ac:dyDescent="0.2">
      <c r="F88" s="92"/>
      <c r="G88" s="91"/>
      <c r="H88" s="92"/>
      <c r="I88" s="91"/>
      <c r="J88" s="93"/>
    </row>
    <row r="89" spans="1:10" x14ac:dyDescent="0.2">
      <c r="F89" s="92"/>
      <c r="G89" s="91"/>
      <c r="H89" s="92"/>
      <c r="I89" s="91"/>
      <c r="J89" s="93"/>
    </row>
    <row r="90" spans="1:10" x14ac:dyDescent="0.2">
      <c r="F90" s="92"/>
      <c r="G90" s="91"/>
      <c r="H90" s="92"/>
      <c r="I90" s="91"/>
      <c r="J90" s="93"/>
    </row>
  </sheetData>
  <sheetProtection algorithmName="SHA-512" hashValue="JaSWb5mFfApesiZvtrbwcAwYiGVl/Bk0vtVvfqm7nB4cMtc1MyKhK3BumO+e54OA2BAC8anLVQtoSOxkjK/MtA==" saltValue="+YYjdI4sOc29fPRr67I6uw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8">
    <mergeCell ref="C85:E85"/>
    <mergeCell ref="C86:E86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E17:F17"/>
    <mergeCell ref="D12:G12"/>
    <mergeCell ref="D13:G13"/>
    <mergeCell ref="E4:J4"/>
    <mergeCell ref="G16:H16"/>
    <mergeCell ref="G17:H17"/>
    <mergeCell ref="E16:F16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440" t="s">
        <v>6</v>
      </c>
      <c r="B1" s="440"/>
      <c r="C1" s="441"/>
      <c r="D1" s="440"/>
      <c r="E1" s="440"/>
      <c r="F1" s="440"/>
      <c r="G1" s="440"/>
    </row>
    <row r="2" spans="1:7" ht="24.95" customHeight="1" x14ac:dyDescent="0.2">
      <c r="A2" s="73" t="s">
        <v>7</v>
      </c>
      <c r="B2" s="72"/>
      <c r="C2" s="442"/>
      <c r="D2" s="442"/>
      <c r="E2" s="442"/>
      <c r="F2" s="442"/>
      <c r="G2" s="443"/>
    </row>
    <row r="3" spans="1:7" ht="24.95" customHeight="1" x14ac:dyDescent="0.2">
      <c r="A3" s="73" t="s">
        <v>8</v>
      </c>
      <c r="B3" s="72"/>
      <c r="C3" s="442"/>
      <c r="D3" s="442"/>
      <c r="E3" s="442"/>
      <c r="F3" s="442"/>
      <c r="G3" s="443"/>
    </row>
    <row r="4" spans="1:7" ht="24.95" customHeight="1" x14ac:dyDescent="0.2">
      <c r="A4" s="73" t="s">
        <v>9</v>
      </c>
      <c r="B4" s="72"/>
      <c r="C4" s="442"/>
      <c r="D4" s="442"/>
      <c r="E4" s="442"/>
      <c r="F4" s="442"/>
      <c r="G4" s="443"/>
    </row>
    <row r="5" spans="1:7" x14ac:dyDescent="0.2">
      <c r="B5" s="6"/>
      <c r="C5" s="7"/>
      <c r="D5" s="8"/>
    </row>
  </sheetData>
  <sheetProtection algorithmName="SHA-512" hashValue="BjkVVrrGx4Twd1W5gRrT84k4JReA8fk325yx7WjfJNBSHEsJVGJ/2BMfFYXBYFNXR1LbxFV6L9GyvIGH9vUgpw==" saltValue="3SUps/8lOdWSs37ro2I19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82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90" customWidth="1"/>
    <col min="3" max="3" width="63.28515625" style="9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444" t="s">
        <v>142</v>
      </c>
      <c r="B1" s="444"/>
      <c r="C1" s="444"/>
      <c r="D1" s="444"/>
      <c r="E1" s="444"/>
      <c r="F1" s="444"/>
      <c r="G1" s="444"/>
      <c r="AG1" t="s">
        <v>143</v>
      </c>
    </row>
    <row r="2" spans="1:60" ht="24.95" customHeight="1" x14ac:dyDescent="0.2">
      <c r="A2" s="143" t="s">
        <v>7</v>
      </c>
      <c r="B2" s="72" t="s">
        <v>49</v>
      </c>
      <c r="C2" s="445" t="s">
        <v>50</v>
      </c>
      <c r="D2" s="446"/>
      <c r="E2" s="446"/>
      <c r="F2" s="446"/>
      <c r="G2" s="447"/>
      <c r="AG2" t="s">
        <v>144</v>
      </c>
    </row>
    <row r="3" spans="1:60" ht="24.95" customHeight="1" x14ac:dyDescent="0.2">
      <c r="A3" s="143" t="s">
        <v>8</v>
      </c>
      <c r="B3" s="72" t="s">
        <v>46</v>
      </c>
      <c r="C3" s="445" t="s">
        <v>45</v>
      </c>
      <c r="D3" s="446"/>
      <c r="E3" s="446"/>
      <c r="F3" s="446"/>
      <c r="G3" s="447"/>
      <c r="AC3" s="90" t="s">
        <v>144</v>
      </c>
      <c r="AG3" t="s">
        <v>145</v>
      </c>
    </row>
    <row r="4" spans="1:60" ht="24.95" customHeight="1" x14ac:dyDescent="0.2">
      <c r="A4" s="144" t="s">
        <v>9</v>
      </c>
      <c r="B4" s="145" t="s">
        <v>44</v>
      </c>
      <c r="C4" s="448" t="s">
        <v>45</v>
      </c>
      <c r="D4" s="449"/>
      <c r="E4" s="449"/>
      <c r="F4" s="449"/>
      <c r="G4" s="450"/>
      <c r="AG4" t="s">
        <v>146</v>
      </c>
    </row>
    <row r="5" spans="1:60" x14ac:dyDescent="0.2">
      <c r="D5" s="142"/>
    </row>
    <row r="6" spans="1:60" ht="38.25" x14ac:dyDescent="0.2">
      <c r="A6" s="147" t="s">
        <v>147</v>
      </c>
      <c r="B6" s="149" t="s">
        <v>148</v>
      </c>
      <c r="C6" s="149" t="s">
        <v>149</v>
      </c>
      <c r="D6" s="148" t="s">
        <v>150</v>
      </c>
      <c r="E6" s="147" t="s">
        <v>151</v>
      </c>
      <c r="F6" s="146" t="s">
        <v>152</v>
      </c>
      <c r="G6" s="147" t="s">
        <v>30</v>
      </c>
      <c r="H6" s="150" t="s">
        <v>31</v>
      </c>
      <c r="I6" s="150" t="s">
        <v>153</v>
      </c>
      <c r="J6" s="150" t="s">
        <v>32</v>
      </c>
      <c r="K6" s="150" t="s">
        <v>154</v>
      </c>
      <c r="L6" s="150" t="s">
        <v>155</v>
      </c>
      <c r="M6" s="150" t="s">
        <v>156</v>
      </c>
      <c r="N6" s="150" t="s">
        <v>157</v>
      </c>
      <c r="O6" s="150" t="s">
        <v>158</v>
      </c>
      <c r="P6" s="150" t="s">
        <v>159</v>
      </c>
      <c r="Q6" s="150" t="s">
        <v>160</v>
      </c>
      <c r="R6" s="150" t="s">
        <v>161</v>
      </c>
      <c r="S6" s="150" t="s">
        <v>162</v>
      </c>
      <c r="T6" s="150" t="s">
        <v>163</v>
      </c>
      <c r="U6" s="150" t="s">
        <v>164</v>
      </c>
      <c r="V6" s="150" t="s">
        <v>165</v>
      </c>
      <c r="W6" s="150" t="s">
        <v>166</v>
      </c>
    </row>
    <row r="7" spans="1:60" hidden="1" x14ac:dyDescent="0.2">
      <c r="A7" s="5"/>
      <c r="B7" s="6"/>
      <c r="C7" s="6"/>
      <c r="D7" s="8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</row>
    <row r="8" spans="1:60" x14ac:dyDescent="0.2">
      <c r="A8" s="168" t="s">
        <v>167</v>
      </c>
      <c r="B8" s="169" t="s">
        <v>44</v>
      </c>
      <c r="C8" s="183" t="s">
        <v>68</v>
      </c>
      <c r="D8" s="170"/>
      <c r="E8" s="171"/>
      <c r="F8" s="172"/>
      <c r="G8" s="172">
        <f>SUMIF(AG9:AG25,"&lt;&gt;NOR",G9:G25)</f>
        <v>0</v>
      </c>
      <c r="H8" s="172"/>
      <c r="I8" s="172">
        <f>SUM(I9:I25)</f>
        <v>0</v>
      </c>
      <c r="J8" s="172"/>
      <c r="K8" s="172">
        <f>SUM(K9:K25)</f>
        <v>16038.179999999998</v>
      </c>
      <c r="L8" s="172"/>
      <c r="M8" s="172">
        <f>SUM(M9:M25)</f>
        <v>0</v>
      </c>
      <c r="N8" s="172"/>
      <c r="O8" s="172">
        <f>SUM(O9:O25)</f>
        <v>0</v>
      </c>
      <c r="P8" s="172"/>
      <c r="Q8" s="172">
        <f>SUM(Q9:Q25)</f>
        <v>1.87</v>
      </c>
      <c r="R8" s="172"/>
      <c r="S8" s="172"/>
      <c r="T8" s="173"/>
      <c r="U8" s="167"/>
      <c r="V8" s="167">
        <f>SUM(V9:V25)</f>
        <v>0.38</v>
      </c>
      <c r="W8" s="167"/>
      <c r="AG8" t="s">
        <v>168</v>
      </c>
    </row>
    <row r="9" spans="1:60" outlineLevel="1" x14ac:dyDescent="0.2">
      <c r="A9" s="174">
        <v>1</v>
      </c>
      <c r="B9" s="175" t="s">
        <v>169</v>
      </c>
      <c r="C9" s="184" t="s">
        <v>170</v>
      </c>
      <c r="D9" s="176" t="s">
        <v>171</v>
      </c>
      <c r="E9" s="177">
        <v>9.7362000000000002</v>
      </c>
      <c r="F9" s="178">
        <v>0</v>
      </c>
      <c r="G9" s="179">
        <f>ROUND(E9*F9,2)</f>
        <v>0</v>
      </c>
      <c r="H9" s="178">
        <v>0</v>
      </c>
      <c r="I9" s="179">
        <f>ROUND(E9*H9,2)</f>
        <v>0</v>
      </c>
      <c r="J9" s="178">
        <v>1011</v>
      </c>
      <c r="K9" s="179">
        <f>ROUND(E9*J9,2)</f>
        <v>9843.2999999999993</v>
      </c>
      <c r="L9" s="179">
        <v>21</v>
      </c>
      <c r="M9" s="179">
        <f>G9*(1+L9/100)</f>
        <v>0</v>
      </c>
      <c r="N9" s="179">
        <v>0</v>
      </c>
      <c r="O9" s="179">
        <f>ROUND(E9*N9,2)</f>
        <v>0</v>
      </c>
      <c r="P9" s="179">
        <v>0</v>
      </c>
      <c r="Q9" s="179">
        <f>ROUND(E9*P9,2)</f>
        <v>0</v>
      </c>
      <c r="R9" s="179" t="s">
        <v>172</v>
      </c>
      <c r="S9" s="179" t="s">
        <v>173</v>
      </c>
      <c r="T9" s="180" t="s">
        <v>174</v>
      </c>
      <c r="U9" s="160">
        <v>0</v>
      </c>
      <c r="V9" s="160">
        <f>ROUND(E9*U9,2)</f>
        <v>0</v>
      </c>
      <c r="W9" s="160"/>
      <c r="X9" s="151"/>
      <c r="Y9" s="151"/>
      <c r="Z9" s="151"/>
      <c r="AA9" s="151"/>
      <c r="AB9" s="151"/>
      <c r="AC9" s="151"/>
      <c r="AD9" s="151"/>
      <c r="AE9" s="151"/>
      <c r="AF9" s="151"/>
      <c r="AG9" s="151" t="s">
        <v>175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58"/>
      <c r="B10" s="159"/>
      <c r="C10" s="451" t="s">
        <v>176</v>
      </c>
      <c r="D10" s="452"/>
      <c r="E10" s="452"/>
      <c r="F10" s="452"/>
      <c r="G10" s="452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51"/>
      <c r="Y10" s="151"/>
      <c r="Z10" s="151"/>
      <c r="AA10" s="151"/>
      <c r="AB10" s="151"/>
      <c r="AC10" s="151"/>
      <c r="AD10" s="151"/>
      <c r="AE10" s="151"/>
      <c r="AF10" s="151"/>
      <c r="AG10" s="151" t="s">
        <v>177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58"/>
      <c r="B11" s="159"/>
      <c r="C11" s="185" t="s">
        <v>178</v>
      </c>
      <c r="D11" s="161"/>
      <c r="E11" s="162">
        <v>9.7362000000000002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51"/>
      <c r="Y11" s="151"/>
      <c r="Z11" s="151"/>
      <c r="AA11" s="151"/>
      <c r="AB11" s="151"/>
      <c r="AC11" s="151"/>
      <c r="AD11" s="151"/>
      <c r="AE11" s="151"/>
      <c r="AF11" s="151"/>
      <c r="AG11" s="151" t="s">
        <v>179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58"/>
      <c r="B12" s="159"/>
      <c r="C12" s="453"/>
      <c r="D12" s="454"/>
      <c r="E12" s="454"/>
      <c r="F12" s="454"/>
      <c r="G12" s="454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51"/>
      <c r="Y12" s="151"/>
      <c r="Z12" s="151"/>
      <c r="AA12" s="151"/>
      <c r="AB12" s="151"/>
      <c r="AC12" s="151"/>
      <c r="AD12" s="151"/>
      <c r="AE12" s="151"/>
      <c r="AF12" s="151"/>
      <c r="AG12" s="151" t="s">
        <v>180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ht="22.5" outlineLevel="1" x14ac:dyDescent="0.2">
      <c r="A13" s="174">
        <v>2</v>
      </c>
      <c r="B13" s="175" t="s">
        <v>181</v>
      </c>
      <c r="C13" s="184" t="s">
        <v>182</v>
      </c>
      <c r="D13" s="176" t="s">
        <v>171</v>
      </c>
      <c r="E13" s="177">
        <v>9.7362000000000002</v>
      </c>
      <c r="F13" s="178">
        <v>0</v>
      </c>
      <c r="G13" s="179">
        <f>ROUND(E13*F13,2)</f>
        <v>0</v>
      </c>
      <c r="H13" s="178">
        <v>0</v>
      </c>
      <c r="I13" s="179">
        <f>ROUND(E13*H13,2)</f>
        <v>0</v>
      </c>
      <c r="J13" s="178">
        <v>15.4</v>
      </c>
      <c r="K13" s="179">
        <f>ROUND(E13*J13,2)</f>
        <v>149.94</v>
      </c>
      <c r="L13" s="179">
        <v>21</v>
      </c>
      <c r="M13" s="179">
        <f>G13*(1+L13/100)</f>
        <v>0</v>
      </c>
      <c r="N13" s="179">
        <v>0</v>
      </c>
      <c r="O13" s="179">
        <f>ROUND(E13*N13,2)</f>
        <v>0</v>
      </c>
      <c r="P13" s="179">
        <v>0</v>
      </c>
      <c r="Q13" s="179">
        <f>ROUND(E13*P13,2)</f>
        <v>0</v>
      </c>
      <c r="R13" s="179" t="s">
        <v>172</v>
      </c>
      <c r="S13" s="179" t="s">
        <v>173</v>
      </c>
      <c r="T13" s="180" t="s">
        <v>174</v>
      </c>
      <c r="U13" s="160">
        <v>8.9999999999999993E-3</v>
      </c>
      <c r="V13" s="160">
        <f>ROUND(E13*U13,2)</f>
        <v>0.09</v>
      </c>
      <c r="W13" s="160"/>
      <c r="X13" s="151"/>
      <c r="Y13" s="151"/>
      <c r="Z13" s="151"/>
      <c r="AA13" s="151"/>
      <c r="AB13" s="151"/>
      <c r="AC13" s="151"/>
      <c r="AD13" s="151"/>
      <c r="AE13" s="151"/>
      <c r="AF13" s="151"/>
      <c r="AG13" s="151" t="s">
        <v>175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58"/>
      <c r="B14" s="159"/>
      <c r="C14" s="457"/>
      <c r="D14" s="458"/>
      <c r="E14" s="458"/>
      <c r="F14" s="458"/>
      <c r="G14" s="458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51"/>
      <c r="Y14" s="151"/>
      <c r="Z14" s="151"/>
      <c r="AA14" s="151"/>
      <c r="AB14" s="151"/>
      <c r="AC14" s="151"/>
      <c r="AD14" s="151"/>
      <c r="AE14" s="151"/>
      <c r="AF14" s="151"/>
      <c r="AG14" s="151" t="s">
        <v>180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4">
        <v>3</v>
      </c>
      <c r="B15" s="175" t="s">
        <v>183</v>
      </c>
      <c r="C15" s="184" t="s">
        <v>184</v>
      </c>
      <c r="D15" s="176" t="s">
        <v>185</v>
      </c>
      <c r="E15" s="177">
        <v>16.224</v>
      </c>
      <c r="F15" s="178">
        <v>0</v>
      </c>
      <c r="G15" s="179">
        <f>ROUND(E15*F15,2)</f>
        <v>0</v>
      </c>
      <c r="H15" s="178">
        <v>0</v>
      </c>
      <c r="I15" s="179">
        <f>ROUND(E15*H15,2)</f>
        <v>0</v>
      </c>
      <c r="J15" s="178">
        <v>11.7</v>
      </c>
      <c r="K15" s="179">
        <f>ROUND(E15*J15,2)</f>
        <v>189.82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 t="s">
        <v>172</v>
      </c>
      <c r="S15" s="179" t="s">
        <v>173</v>
      </c>
      <c r="T15" s="180" t="s">
        <v>174</v>
      </c>
      <c r="U15" s="160">
        <v>1.7999999999999999E-2</v>
      </c>
      <c r="V15" s="160">
        <f>ROUND(E15*U15,2)</f>
        <v>0.28999999999999998</v>
      </c>
      <c r="W15" s="160"/>
      <c r="X15" s="151"/>
      <c r="Y15" s="151"/>
      <c r="Z15" s="151"/>
      <c r="AA15" s="151"/>
      <c r="AB15" s="151"/>
      <c r="AC15" s="151"/>
      <c r="AD15" s="151"/>
      <c r="AE15" s="151"/>
      <c r="AF15" s="151"/>
      <c r="AG15" s="151" t="s">
        <v>175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58"/>
      <c r="B16" s="159"/>
      <c r="C16" s="451" t="s">
        <v>186</v>
      </c>
      <c r="D16" s="452"/>
      <c r="E16" s="452"/>
      <c r="F16" s="452"/>
      <c r="G16" s="452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51"/>
      <c r="Y16" s="151"/>
      <c r="Z16" s="151"/>
      <c r="AA16" s="151"/>
      <c r="AB16" s="151"/>
      <c r="AC16" s="151"/>
      <c r="AD16" s="151"/>
      <c r="AE16" s="151"/>
      <c r="AF16" s="151"/>
      <c r="AG16" s="151" t="s">
        <v>177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58"/>
      <c r="B17" s="159"/>
      <c r="C17" s="453"/>
      <c r="D17" s="454"/>
      <c r="E17" s="454"/>
      <c r="F17" s="454"/>
      <c r="G17" s="454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51"/>
      <c r="Y17" s="151"/>
      <c r="Z17" s="151"/>
      <c r="AA17" s="151"/>
      <c r="AB17" s="151"/>
      <c r="AC17" s="151"/>
      <c r="AD17" s="151"/>
      <c r="AE17" s="151"/>
      <c r="AF17" s="151"/>
      <c r="AG17" s="151" t="s">
        <v>180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4">
        <v>4</v>
      </c>
      <c r="B18" s="175" t="s">
        <v>187</v>
      </c>
      <c r="C18" s="184" t="s">
        <v>188</v>
      </c>
      <c r="D18" s="176" t="s">
        <v>171</v>
      </c>
      <c r="E18" s="177">
        <v>9.7362000000000002</v>
      </c>
      <c r="F18" s="178">
        <v>0</v>
      </c>
      <c r="G18" s="179">
        <f>ROUND(E18*F18,2)</f>
        <v>0</v>
      </c>
      <c r="H18" s="178">
        <v>0</v>
      </c>
      <c r="I18" s="179">
        <f>ROUND(E18*H18,2)</f>
        <v>0</v>
      </c>
      <c r="J18" s="178">
        <v>280</v>
      </c>
      <c r="K18" s="179">
        <f>ROUND(E18*J18,2)</f>
        <v>2726.14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 t="s">
        <v>172</v>
      </c>
      <c r="S18" s="179" t="s">
        <v>173</v>
      </c>
      <c r="T18" s="180" t="s">
        <v>174</v>
      </c>
      <c r="U18" s="160">
        <v>0</v>
      </c>
      <c r="V18" s="160">
        <f>ROUND(E18*U18,2)</f>
        <v>0</v>
      </c>
      <c r="W18" s="160"/>
      <c r="X18" s="151"/>
      <c r="Y18" s="151"/>
      <c r="Z18" s="151"/>
      <c r="AA18" s="151"/>
      <c r="AB18" s="151"/>
      <c r="AC18" s="151"/>
      <c r="AD18" s="151"/>
      <c r="AE18" s="151"/>
      <c r="AF18" s="151"/>
      <c r="AG18" s="151" t="s">
        <v>175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58"/>
      <c r="B19" s="159"/>
      <c r="C19" s="457"/>
      <c r="D19" s="458"/>
      <c r="E19" s="458"/>
      <c r="F19" s="458"/>
      <c r="G19" s="458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51"/>
      <c r="Y19" s="151"/>
      <c r="Z19" s="151"/>
      <c r="AA19" s="151"/>
      <c r="AB19" s="151"/>
      <c r="AC19" s="151"/>
      <c r="AD19" s="151"/>
      <c r="AE19" s="151"/>
      <c r="AF19" s="151"/>
      <c r="AG19" s="151" t="s">
        <v>180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4">
        <v>5</v>
      </c>
      <c r="B20" s="175" t="s">
        <v>189</v>
      </c>
      <c r="C20" s="184" t="s">
        <v>190</v>
      </c>
      <c r="D20" s="176" t="s">
        <v>185</v>
      </c>
      <c r="E20" s="177">
        <v>13.52</v>
      </c>
      <c r="F20" s="178">
        <v>0</v>
      </c>
      <c r="G20" s="179">
        <f>ROUND(E20*F20,2)</f>
        <v>0</v>
      </c>
      <c r="H20" s="178">
        <v>0</v>
      </c>
      <c r="I20" s="179">
        <f>ROUND(E20*H20,2)</f>
        <v>0</v>
      </c>
      <c r="J20" s="178">
        <v>49.6</v>
      </c>
      <c r="K20" s="179">
        <f>ROUND(E20*J20,2)</f>
        <v>670.59</v>
      </c>
      <c r="L20" s="179">
        <v>21</v>
      </c>
      <c r="M20" s="179">
        <f>G20*(1+L20/100)</f>
        <v>0</v>
      </c>
      <c r="N20" s="179">
        <v>0</v>
      </c>
      <c r="O20" s="179">
        <f>ROUND(E20*N20,2)</f>
        <v>0</v>
      </c>
      <c r="P20" s="179">
        <v>0.13800000000000001</v>
      </c>
      <c r="Q20" s="179">
        <f>ROUND(E20*P20,2)</f>
        <v>1.87</v>
      </c>
      <c r="R20" s="179"/>
      <c r="S20" s="179" t="s">
        <v>173</v>
      </c>
      <c r="T20" s="180" t="s">
        <v>174</v>
      </c>
      <c r="U20" s="160">
        <v>0</v>
      </c>
      <c r="V20" s="160">
        <f>ROUND(E20*U20,2)</f>
        <v>0</v>
      </c>
      <c r="W20" s="160"/>
      <c r="X20" s="151"/>
      <c r="Y20" s="151"/>
      <c r="Z20" s="151"/>
      <c r="AA20" s="151"/>
      <c r="AB20" s="151"/>
      <c r="AC20" s="151"/>
      <c r="AD20" s="151"/>
      <c r="AE20" s="151"/>
      <c r="AF20" s="151"/>
      <c r="AG20" s="151" t="s">
        <v>175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58"/>
      <c r="B21" s="159"/>
      <c r="C21" s="457"/>
      <c r="D21" s="458"/>
      <c r="E21" s="458"/>
      <c r="F21" s="458"/>
      <c r="G21" s="458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51"/>
      <c r="Y21" s="151"/>
      <c r="Z21" s="151"/>
      <c r="AA21" s="151"/>
      <c r="AB21" s="151"/>
      <c r="AC21" s="151"/>
      <c r="AD21" s="151"/>
      <c r="AE21" s="151"/>
      <c r="AF21" s="151"/>
      <c r="AG21" s="151" t="s">
        <v>180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4">
        <v>6</v>
      </c>
      <c r="B22" s="175" t="s">
        <v>191</v>
      </c>
      <c r="C22" s="184" t="s">
        <v>192</v>
      </c>
      <c r="D22" s="176" t="s">
        <v>171</v>
      </c>
      <c r="E22" s="177">
        <v>9.7362000000000002</v>
      </c>
      <c r="F22" s="178">
        <v>0</v>
      </c>
      <c r="G22" s="179">
        <f>ROUND(E22*F22,2)</f>
        <v>0</v>
      </c>
      <c r="H22" s="178">
        <v>0</v>
      </c>
      <c r="I22" s="179">
        <f>ROUND(E22*H22,2)</f>
        <v>0</v>
      </c>
      <c r="J22" s="178">
        <v>252.5</v>
      </c>
      <c r="K22" s="179">
        <f>ROUND(E22*J22,2)</f>
        <v>2458.39</v>
      </c>
      <c r="L22" s="179">
        <v>21</v>
      </c>
      <c r="M22" s="179">
        <f>G22*(1+L22/100)</f>
        <v>0</v>
      </c>
      <c r="N22" s="179">
        <v>0</v>
      </c>
      <c r="O22" s="179">
        <f>ROUND(E22*N22,2)</f>
        <v>0</v>
      </c>
      <c r="P22" s="179">
        <v>0</v>
      </c>
      <c r="Q22" s="179">
        <f>ROUND(E22*P22,2)</f>
        <v>0</v>
      </c>
      <c r="R22" s="179"/>
      <c r="S22" s="179" t="s">
        <v>173</v>
      </c>
      <c r="T22" s="180" t="s">
        <v>174</v>
      </c>
      <c r="U22" s="160">
        <v>0</v>
      </c>
      <c r="V22" s="160">
        <f>ROUND(E22*U22,2)</f>
        <v>0</v>
      </c>
      <c r="W22" s="160"/>
      <c r="X22" s="151"/>
      <c r="Y22" s="151"/>
      <c r="Z22" s="151"/>
      <c r="AA22" s="151"/>
      <c r="AB22" s="151"/>
      <c r="AC22" s="151"/>
      <c r="AD22" s="151"/>
      <c r="AE22" s="151"/>
      <c r="AF22" s="151"/>
      <c r="AG22" s="151" t="s">
        <v>175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58"/>
      <c r="B23" s="159"/>
      <c r="C23" s="459" t="s">
        <v>193</v>
      </c>
      <c r="D23" s="460"/>
      <c r="E23" s="460"/>
      <c r="F23" s="460"/>
      <c r="G23" s="4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51"/>
      <c r="Y23" s="151"/>
      <c r="Z23" s="151"/>
      <c r="AA23" s="151"/>
      <c r="AB23" s="151"/>
      <c r="AC23" s="151"/>
      <c r="AD23" s="151"/>
      <c r="AE23" s="151"/>
      <c r="AF23" s="151"/>
      <c r="AG23" s="151" t="s">
        <v>194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58"/>
      <c r="B24" s="159"/>
      <c r="C24" s="455" t="s">
        <v>195</v>
      </c>
      <c r="D24" s="456"/>
      <c r="E24" s="456"/>
      <c r="F24" s="456"/>
      <c r="G24" s="456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51"/>
      <c r="Y24" s="151"/>
      <c r="Z24" s="151"/>
      <c r="AA24" s="151"/>
      <c r="AB24" s="151"/>
      <c r="AC24" s="151"/>
      <c r="AD24" s="151"/>
      <c r="AE24" s="151"/>
      <c r="AF24" s="151"/>
      <c r="AG24" s="151" t="s">
        <v>194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58"/>
      <c r="B25" s="159"/>
      <c r="C25" s="453"/>
      <c r="D25" s="454"/>
      <c r="E25" s="454"/>
      <c r="F25" s="454"/>
      <c r="G25" s="454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51"/>
      <c r="Y25" s="151"/>
      <c r="Z25" s="151"/>
      <c r="AA25" s="151"/>
      <c r="AB25" s="151"/>
      <c r="AC25" s="151"/>
      <c r="AD25" s="151"/>
      <c r="AE25" s="151"/>
      <c r="AF25" s="151"/>
      <c r="AG25" s="151" t="s">
        <v>180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x14ac:dyDescent="0.2">
      <c r="A26" s="168" t="s">
        <v>167</v>
      </c>
      <c r="B26" s="169" t="s">
        <v>69</v>
      </c>
      <c r="C26" s="183" t="s">
        <v>70</v>
      </c>
      <c r="D26" s="170"/>
      <c r="E26" s="171"/>
      <c r="F26" s="172"/>
      <c r="G26" s="172">
        <f>SUMIF(AG27:AG40,"&lt;&gt;NOR",G27:G40)</f>
        <v>0</v>
      </c>
      <c r="H26" s="172"/>
      <c r="I26" s="172">
        <f>SUM(I27:I40)</f>
        <v>6885.12</v>
      </c>
      <c r="J26" s="172"/>
      <c r="K26" s="172">
        <f>SUM(K27:K40)</f>
        <v>9917.7900000000009</v>
      </c>
      <c r="L26" s="172"/>
      <c r="M26" s="172">
        <f>SUM(M27:M40)</f>
        <v>0</v>
      </c>
      <c r="N26" s="172"/>
      <c r="O26" s="172">
        <f>SUM(O27:O40)</f>
        <v>3.8699999999999997</v>
      </c>
      <c r="P26" s="172"/>
      <c r="Q26" s="172">
        <f>SUM(Q27:Q40)</f>
        <v>0</v>
      </c>
      <c r="R26" s="172"/>
      <c r="S26" s="172"/>
      <c r="T26" s="173"/>
      <c r="U26" s="167"/>
      <c r="V26" s="167">
        <f>SUM(V27:V40)</f>
        <v>26.66</v>
      </c>
      <c r="W26" s="167"/>
      <c r="AG26" t="s">
        <v>168</v>
      </c>
    </row>
    <row r="27" spans="1:60" outlineLevel="1" x14ac:dyDescent="0.2">
      <c r="A27" s="174">
        <v>7</v>
      </c>
      <c r="B27" s="175" t="s">
        <v>196</v>
      </c>
      <c r="C27" s="184" t="s">
        <v>197</v>
      </c>
      <c r="D27" s="176" t="s">
        <v>171</v>
      </c>
      <c r="E27" s="177">
        <v>1.032</v>
      </c>
      <c r="F27" s="178">
        <v>0</v>
      </c>
      <c r="G27" s="179">
        <f>ROUND(E27*F27,2)</f>
        <v>0</v>
      </c>
      <c r="H27" s="178">
        <v>638.02</v>
      </c>
      <c r="I27" s="179">
        <f>ROUND(E27*H27,2)</f>
        <v>658.44</v>
      </c>
      <c r="J27" s="178">
        <v>412.98</v>
      </c>
      <c r="K27" s="179">
        <f>ROUND(E27*J27,2)</f>
        <v>426.2</v>
      </c>
      <c r="L27" s="179">
        <v>21</v>
      </c>
      <c r="M27" s="179">
        <f>G27*(1+L27/100)</f>
        <v>0</v>
      </c>
      <c r="N27" s="179">
        <v>1.9397</v>
      </c>
      <c r="O27" s="179">
        <f>ROUND(E27*N27,2)</f>
        <v>2</v>
      </c>
      <c r="P27" s="179">
        <v>0</v>
      </c>
      <c r="Q27" s="179">
        <f>ROUND(E27*P27,2)</f>
        <v>0</v>
      </c>
      <c r="R27" s="179" t="s">
        <v>198</v>
      </c>
      <c r="S27" s="179" t="s">
        <v>173</v>
      </c>
      <c r="T27" s="180" t="s">
        <v>174</v>
      </c>
      <c r="U27" s="160">
        <v>0.96499999999999997</v>
      </c>
      <c r="V27" s="160">
        <f>ROUND(E27*U27,2)</f>
        <v>1</v>
      </c>
      <c r="W27" s="160"/>
      <c r="X27" s="151"/>
      <c r="Y27" s="151"/>
      <c r="Z27" s="151"/>
      <c r="AA27" s="151"/>
      <c r="AB27" s="151"/>
      <c r="AC27" s="151"/>
      <c r="AD27" s="151"/>
      <c r="AE27" s="151"/>
      <c r="AF27" s="151"/>
      <c r="AG27" s="151" t="s">
        <v>199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58"/>
      <c r="B28" s="159"/>
      <c r="C28" s="185" t="s">
        <v>200</v>
      </c>
      <c r="D28" s="161"/>
      <c r="E28" s="162">
        <v>1.032</v>
      </c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51"/>
      <c r="Y28" s="151"/>
      <c r="Z28" s="151"/>
      <c r="AA28" s="151"/>
      <c r="AB28" s="151"/>
      <c r="AC28" s="151"/>
      <c r="AD28" s="151"/>
      <c r="AE28" s="151"/>
      <c r="AF28" s="151"/>
      <c r="AG28" s="151" t="s">
        <v>179</v>
      </c>
      <c r="AH28" s="151">
        <v>0</v>
      </c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58"/>
      <c r="B29" s="159"/>
      <c r="C29" s="453"/>
      <c r="D29" s="454"/>
      <c r="E29" s="454"/>
      <c r="F29" s="454"/>
      <c r="G29" s="454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51"/>
      <c r="Y29" s="151"/>
      <c r="Z29" s="151"/>
      <c r="AA29" s="151"/>
      <c r="AB29" s="151"/>
      <c r="AC29" s="151"/>
      <c r="AD29" s="151"/>
      <c r="AE29" s="151"/>
      <c r="AF29" s="151"/>
      <c r="AG29" s="151" t="s">
        <v>180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4">
        <v>8</v>
      </c>
      <c r="B30" s="175" t="s">
        <v>201</v>
      </c>
      <c r="C30" s="184" t="s">
        <v>202</v>
      </c>
      <c r="D30" s="176" t="s">
        <v>171</v>
      </c>
      <c r="E30" s="177">
        <v>0.6966</v>
      </c>
      <c r="F30" s="178">
        <v>0</v>
      </c>
      <c r="G30" s="179">
        <f>ROUND(E30*F30,2)</f>
        <v>0</v>
      </c>
      <c r="H30" s="178">
        <v>2112.37</v>
      </c>
      <c r="I30" s="179">
        <f>ROUND(E30*H30,2)</f>
        <v>1471.48</v>
      </c>
      <c r="J30" s="178">
        <v>247.63</v>
      </c>
      <c r="K30" s="179">
        <f>ROUND(E30*J30,2)</f>
        <v>172.5</v>
      </c>
      <c r="L30" s="179">
        <v>21</v>
      </c>
      <c r="M30" s="179">
        <f>G30*(1+L30/100)</f>
        <v>0</v>
      </c>
      <c r="N30" s="179">
        <v>2.5249999999999999</v>
      </c>
      <c r="O30" s="179">
        <f>ROUND(E30*N30,2)</f>
        <v>1.76</v>
      </c>
      <c r="P30" s="179">
        <v>0</v>
      </c>
      <c r="Q30" s="179">
        <f>ROUND(E30*P30,2)</f>
        <v>0</v>
      </c>
      <c r="R30" s="179" t="s">
        <v>203</v>
      </c>
      <c r="S30" s="179" t="s">
        <v>173</v>
      </c>
      <c r="T30" s="180" t="s">
        <v>174</v>
      </c>
      <c r="U30" s="160">
        <v>0.48</v>
      </c>
      <c r="V30" s="160">
        <f>ROUND(E30*U30,2)</f>
        <v>0.33</v>
      </c>
      <c r="W30" s="160"/>
      <c r="X30" s="151"/>
      <c r="Y30" s="151"/>
      <c r="Z30" s="151"/>
      <c r="AA30" s="151"/>
      <c r="AB30" s="151"/>
      <c r="AC30" s="151"/>
      <c r="AD30" s="151"/>
      <c r="AE30" s="151"/>
      <c r="AF30" s="151"/>
      <c r="AG30" s="151" t="s">
        <v>199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58"/>
      <c r="B31" s="159"/>
      <c r="C31" s="451" t="s">
        <v>204</v>
      </c>
      <c r="D31" s="452"/>
      <c r="E31" s="452"/>
      <c r="F31" s="452"/>
      <c r="G31" s="452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51"/>
      <c r="Y31" s="151"/>
      <c r="Z31" s="151"/>
      <c r="AA31" s="151"/>
      <c r="AB31" s="151"/>
      <c r="AC31" s="151"/>
      <c r="AD31" s="151"/>
      <c r="AE31" s="151"/>
      <c r="AF31" s="151"/>
      <c r="AG31" s="151" t="s">
        <v>177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58"/>
      <c r="B32" s="159"/>
      <c r="C32" s="185" t="s">
        <v>205</v>
      </c>
      <c r="D32" s="161"/>
      <c r="E32" s="162">
        <v>0.6966</v>
      </c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51"/>
      <c r="Y32" s="151"/>
      <c r="Z32" s="151"/>
      <c r="AA32" s="151"/>
      <c r="AB32" s="151"/>
      <c r="AC32" s="151"/>
      <c r="AD32" s="151"/>
      <c r="AE32" s="151"/>
      <c r="AF32" s="151"/>
      <c r="AG32" s="151" t="s">
        <v>179</v>
      </c>
      <c r="AH32" s="151">
        <v>0</v>
      </c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58"/>
      <c r="B33" s="159"/>
      <c r="C33" s="453"/>
      <c r="D33" s="454"/>
      <c r="E33" s="454"/>
      <c r="F33" s="454"/>
      <c r="G33" s="454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51"/>
      <c r="Y33" s="151"/>
      <c r="Z33" s="151"/>
      <c r="AA33" s="151"/>
      <c r="AB33" s="151"/>
      <c r="AC33" s="151"/>
      <c r="AD33" s="151"/>
      <c r="AE33" s="151"/>
      <c r="AF33" s="151"/>
      <c r="AG33" s="151" t="s">
        <v>180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ht="22.5" outlineLevel="1" x14ac:dyDescent="0.2">
      <c r="A34" s="174">
        <v>9</v>
      </c>
      <c r="B34" s="175" t="s">
        <v>206</v>
      </c>
      <c r="C34" s="184" t="s">
        <v>207</v>
      </c>
      <c r="D34" s="176" t="s">
        <v>208</v>
      </c>
      <c r="E34" s="177">
        <v>3.1919999999999997E-2</v>
      </c>
      <c r="F34" s="178">
        <v>0</v>
      </c>
      <c r="G34" s="179">
        <f>ROUND(E34*F34,2)</f>
        <v>0</v>
      </c>
      <c r="H34" s="178">
        <v>23433.11</v>
      </c>
      <c r="I34" s="179">
        <f>ROUND(E34*H34,2)</f>
        <v>747.98</v>
      </c>
      <c r="J34" s="178">
        <v>5836.89</v>
      </c>
      <c r="K34" s="179">
        <f>ROUND(E34*J34,2)</f>
        <v>186.31</v>
      </c>
      <c r="L34" s="179">
        <v>21</v>
      </c>
      <c r="M34" s="179">
        <f>G34*(1+L34/100)</f>
        <v>0</v>
      </c>
      <c r="N34" s="179">
        <v>1.05474</v>
      </c>
      <c r="O34" s="179">
        <f>ROUND(E34*N34,2)</f>
        <v>0.03</v>
      </c>
      <c r="P34" s="179">
        <v>0</v>
      </c>
      <c r="Q34" s="179">
        <f>ROUND(E34*P34,2)</f>
        <v>0</v>
      </c>
      <c r="R34" s="179" t="s">
        <v>203</v>
      </c>
      <c r="S34" s="179" t="s">
        <v>173</v>
      </c>
      <c r="T34" s="180" t="s">
        <v>174</v>
      </c>
      <c r="U34" s="160">
        <v>15.231</v>
      </c>
      <c r="V34" s="160">
        <f>ROUND(E34*U34,2)</f>
        <v>0.49</v>
      </c>
      <c r="W34" s="160"/>
      <c r="X34" s="151"/>
      <c r="Y34" s="151"/>
      <c r="Z34" s="151"/>
      <c r="AA34" s="151"/>
      <c r="AB34" s="151"/>
      <c r="AC34" s="151"/>
      <c r="AD34" s="151"/>
      <c r="AE34" s="151"/>
      <c r="AF34" s="151"/>
      <c r="AG34" s="151" t="s">
        <v>199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58"/>
      <c r="B35" s="159"/>
      <c r="C35" s="451" t="s">
        <v>209</v>
      </c>
      <c r="D35" s="452"/>
      <c r="E35" s="452"/>
      <c r="F35" s="452"/>
      <c r="G35" s="452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51"/>
      <c r="Y35" s="151"/>
      <c r="Z35" s="151"/>
      <c r="AA35" s="151"/>
      <c r="AB35" s="151"/>
      <c r="AC35" s="151"/>
      <c r="AD35" s="151"/>
      <c r="AE35" s="151"/>
      <c r="AF35" s="151"/>
      <c r="AG35" s="151" t="s">
        <v>177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">
      <c r="A36" s="158"/>
      <c r="B36" s="159"/>
      <c r="C36" s="185" t="s">
        <v>210</v>
      </c>
      <c r="D36" s="161"/>
      <c r="E36" s="162">
        <v>3.1919999999999997E-2</v>
      </c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51"/>
      <c r="Y36" s="151"/>
      <c r="Z36" s="151"/>
      <c r="AA36" s="151"/>
      <c r="AB36" s="151"/>
      <c r="AC36" s="151"/>
      <c r="AD36" s="151"/>
      <c r="AE36" s="151"/>
      <c r="AF36" s="151"/>
      <c r="AG36" s="151" t="s">
        <v>179</v>
      </c>
      <c r="AH36" s="151">
        <v>0</v>
      </c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58"/>
      <c r="B37" s="159"/>
      <c r="C37" s="453"/>
      <c r="D37" s="454"/>
      <c r="E37" s="454"/>
      <c r="F37" s="454"/>
      <c r="G37" s="454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51"/>
      <c r="Y37" s="151"/>
      <c r="Z37" s="151"/>
      <c r="AA37" s="151"/>
      <c r="AB37" s="151"/>
      <c r="AC37" s="151"/>
      <c r="AD37" s="151"/>
      <c r="AE37" s="151"/>
      <c r="AF37" s="151"/>
      <c r="AG37" s="151" t="s">
        <v>180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ht="22.5" outlineLevel="1" x14ac:dyDescent="0.2">
      <c r="A38" s="174">
        <v>10</v>
      </c>
      <c r="B38" s="175" t="s">
        <v>211</v>
      </c>
      <c r="C38" s="184" t="s">
        <v>212</v>
      </c>
      <c r="D38" s="176" t="s">
        <v>213</v>
      </c>
      <c r="E38" s="177">
        <v>6</v>
      </c>
      <c r="F38" s="178">
        <v>0</v>
      </c>
      <c r="G38" s="179">
        <f>ROUND(E38*F38,2)</f>
        <v>0</v>
      </c>
      <c r="H38" s="178">
        <v>667.87</v>
      </c>
      <c r="I38" s="179">
        <f>ROUND(E38*H38,2)</f>
        <v>4007.22</v>
      </c>
      <c r="J38" s="178">
        <v>1522.13</v>
      </c>
      <c r="K38" s="179">
        <f>ROUND(E38*J38,2)</f>
        <v>9132.7800000000007</v>
      </c>
      <c r="L38" s="179">
        <v>21</v>
      </c>
      <c r="M38" s="179">
        <f>G38*(1+L38/100)</f>
        <v>0</v>
      </c>
      <c r="N38" s="179">
        <v>1.387E-2</v>
      </c>
      <c r="O38" s="179">
        <f>ROUND(E38*N38,2)</f>
        <v>0.08</v>
      </c>
      <c r="P38" s="179">
        <v>0</v>
      </c>
      <c r="Q38" s="179">
        <f>ROUND(E38*P38,2)</f>
        <v>0</v>
      </c>
      <c r="R38" s="179" t="s">
        <v>214</v>
      </c>
      <c r="S38" s="179" t="s">
        <v>173</v>
      </c>
      <c r="T38" s="180" t="s">
        <v>174</v>
      </c>
      <c r="U38" s="160">
        <v>4.1399999999999997</v>
      </c>
      <c r="V38" s="160">
        <f>ROUND(E38*U38,2)</f>
        <v>24.84</v>
      </c>
      <c r="W38" s="160"/>
      <c r="X38" s="151"/>
      <c r="Y38" s="151"/>
      <c r="Z38" s="151"/>
      <c r="AA38" s="151"/>
      <c r="AB38" s="151"/>
      <c r="AC38" s="151"/>
      <c r="AD38" s="151"/>
      <c r="AE38" s="151"/>
      <c r="AF38" s="151"/>
      <c r="AG38" s="151" t="s">
        <v>199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58"/>
      <c r="B39" s="159"/>
      <c r="C39" s="185" t="s">
        <v>215</v>
      </c>
      <c r="D39" s="161"/>
      <c r="E39" s="162">
        <v>6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51"/>
      <c r="Y39" s="151"/>
      <c r="Z39" s="151"/>
      <c r="AA39" s="151"/>
      <c r="AB39" s="151"/>
      <c r="AC39" s="151"/>
      <c r="AD39" s="151"/>
      <c r="AE39" s="151"/>
      <c r="AF39" s="151"/>
      <c r="AG39" s="151" t="s">
        <v>179</v>
      </c>
      <c r="AH39" s="151">
        <v>0</v>
      </c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58"/>
      <c r="B40" s="159"/>
      <c r="C40" s="453"/>
      <c r="D40" s="454"/>
      <c r="E40" s="454"/>
      <c r="F40" s="454"/>
      <c r="G40" s="454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51"/>
      <c r="Y40" s="151"/>
      <c r="Z40" s="151"/>
      <c r="AA40" s="151"/>
      <c r="AB40" s="151"/>
      <c r="AC40" s="151"/>
      <c r="AD40" s="151"/>
      <c r="AE40" s="151"/>
      <c r="AF40" s="151"/>
      <c r="AG40" s="151" t="s">
        <v>180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x14ac:dyDescent="0.2">
      <c r="A41" s="168" t="s">
        <v>167</v>
      </c>
      <c r="B41" s="169" t="s">
        <v>71</v>
      </c>
      <c r="C41" s="183" t="s">
        <v>72</v>
      </c>
      <c r="D41" s="170"/>
      <c r="E41" s="171"/>
      <c r="F41" s="172"/>
      <c r="G41" s="172">
        <f>SUMIF(AG42:AG77,"&lt;&gt;NOR",G42:G77)</f>
        <v>0</v>
      </c>
      <c r="H41" s="172"/>
      <c r="I41" s="172">
        <f>SUM(I42:I77)</f>
        <v>58890.570000000007</v>
      </c>
      <c r="J41" s="172"/>
      <c r="K41" s="172">
        <f>SUM(K42:K77)</f>
        <v>29044.73</v>
      </c>
      <c r="L41" s="172"/>
      <c r="M41" s="172">
        <f>SUM(M42:M77)</f>
        <v>0</v>
      </c>
      <c r="N41" s="172"/>
      <c r="O41" s="172">
        <f>SUM(O42:O77)</f>
        <v>23.65</v>
      </c>
      <c r="P41" s="172"/>
      <c r="Q41" s="172">
        <f>SUM(Q42:Q77)</f>
        <v>0</v>
      </c>
      <c r="R41" s="172"/>
      <c r="S41" s="172"/>
      <c r="T41" s="173"/>
      <c r="U41" s="167"/>
      <c r="V41" s="167">
        <f>SUM(V42:V77)</f>
        <v>76.94</v>
      </c>
      <c r="W41" s="167"/>
      <c r="AG41" t="s">
        <v>168</v>
      </c>
    </row>
    <row r="42" spans="1:60" ht="22.5" outlineLevel="1" x14ac:dyDescent="0.2">
      <c r="A42" s="174">
        <v>11</v>
      </c>
      <c r="B42" s="175" t="s">
        <v>216</v>
      </c>
      <c r="C42" s="184" t="s">
        <v>217</v>
      </c>
      <c r="D42" s="176" t="s">
        <v>171</v>
      </c>
      <c r="E42" s="177">
        <v>1</v>
      </c>
      <c r="F42" s="178">
        <v>0</v>
      </c>
      <c r="G42" s="179">
        <f>ROUND(E42*F42,2)</f>
        <v>0</v>
      </c>
      <c r="H42" s="178">
        <v>3381.1</v>
      </c>
      <c r="I42" s="179">
        <f>ROUND(E42*H42,2)</f>
        <v>3381.1</v>
      </c>
      <c r="J42" s="178">
        <v>1693.9</v>
      </c>
      <c r="K42" s="179">
        <f>ROUND(E42*J42,2)</f>
        <v>1693.9</v>
      </c>
      <c r="L42" s="179">
        <v>21</v>
      </c>
      <c r="M42" s="179">
        <f>G42*(1+L42/100)</f>
        <v>0</v>
      </c>
      <c r="N42" s="179">
        <v>1.73916</v>
      </c>
      <c r="O42" s="179">
        <f>ROUND(E42*N42,2)</f>
        <v>1.74</v>
      </c>
      <c r="P42" s="179">
        <v>0</v>
      </c>
      <c r="Q42" s="179">
        <f>ROUND(E42*P42,2)</f>
        <v>0</v>
      </c>
      <c r="R42" s="179" t="s">
        <v>214</v>
      </c>
      <c r="S42" s="179" t="s">
        <v>173</v>
      </c>
      <c r="T42" s="180" t="s">
        <v>174</v>
      </c>
      <c r="U42" s="160">
        <v>4.8899999999999997</v>
      </c>
      <c r="V42" s="160">
        <f>ROUND(E42*U42,2)</f>
        <v>4.8899999999999997</v>
      </c>
      <c r="W42" s="160"/>
      <c r="X42" s="151"/>
      <c r="Y42" s="151"/>
      <c r="Z42" s="151"/>
      <c r="AA42" s="151"/>
      <c r="AB42" s="151"/>
      <c r="AC42" s="151"/>
      <c r="AD42" s="151"/>
      <c r="AE42" s="151"/>
      <c r="AF42" s="151"/>
      <c r="AG42" s="151" t="s">
        <v>199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58"/>
      <c r="B43" s="159"/>
      <c r="C43" s="451" t="s">
        <v>218</v>
      </c>
      <c r="D43" s="452"/>
      <c r="E43" s="452"/>
      <c r="F43" s="452"/>
      <c r="G43" s="452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51"/>
      <c r="Y43" s="151"/>
      <c r="Z43" s="151"/>
      <c r="AA43" s="151"/>
      <c r="AB43" s="151"/>
      <c r="AC43" s="151"/>
      <c r="AD43" s="151"/>
      <c r="AE43" s="151"/>
      <c r="AF43" s="151"/>
      <c r="AG43" s="151" t="s">
        <v>177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58"/>
      <c r="B44" s="159"/>
      <c r="C44" s="185" t="s">
        <v>219</v>
      </c>
      <c r="D44" s="161"/>
      <c r="E44" s="162">
        <v>1</v>
      </c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51"/>
      <c r="Y44" s="151"/>
      <c r="Z44" s="151"/>
      <c r="AA44" s="151"/>
      <c r="AB44" s="151"/>
      <c r="AC44" s="151"/>
      <c r="AD44" s="151"/>
      <c r="AE44" s="151"/>
      <c r="AF44" s="151"/>
      <c r="AG44" s="151" t="s">
        <v>179</v>
      </c>
      <c r="AH44" s="151">
        <v>0</v>
      </c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58"/>
      <c r="B45" s="159"/>
      <c r="C45" s="453"/>
      <c r="D45" s="454"/>
      <c r="E45" s="454"/>
      <c r="F45" s="454"/>
      <c r="G45" s="454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51"/>
      <c r="Y45" s="151"/>
      <c r="Z45" s="151"/>
      <c r="AA45" s="151"/>
      <c r="AB45" s="151"/>
      <c r="AC45" s="151"/>
      <c r="AD45" s="151"/>
      <c r="AE45" s="151"/>
      <c r="AF45" s="151"/>
      <c r="AG45" s="151" t="s">
        <v>180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ht="22.5" outlineLevel="1" x14ac:dyDescent="0.2">
      <c r="A46" s="174">
        <v>12</v>
      </c>
      <c r="B46" s="175" t="s">
        <v>220</v>
      </c>
      <c r="C46" s="184" t="s">
        <v>221</v>
      </c>
      <c r="D46" s="176" t="s">
        <v>171</v>
      </c>
      <c r="E46" s="177">
        <v>0.75</v>
      </c>
      <c r="F46" s="178">
        <v>0</v>
      </c>
      <c r="G46" s="179">
        <f>ROUND(E46*F46,2)</f>
        <v>0</v>
      </c>
      <c r="H46" s="178">
        <v>3104.29</v>
      </c>
      <c r="I46" s="179">
        <f>ROUND(E46*H46,2)</f>
        <v>2328.2199999999998</v>
      </c>
      <c r="J46" s="178">
        <v>2515.71</v>
      </c>
      <c r="K46" s="179">
        <f>ROUND(E46*J46,2)</f>
        <v>1886.78</v>
      </c>
      <c r="L46" s="179">
        <v>21</v>
      </c>
      <c r="M46" s="179">
        <f>G46*(1+L46/100)</f>
        <v>0</v>
      </c>
      <c r="N46" s="179">
        <v>0.57137000000000004</v>
      </c>
      <c r="O46" s="179">
        <f>ROUND(E46*N46,2)</f>
        <v>0.43</v>
      </c>
      <c r="P46" s="179">
        <v>0</v>
      </c>
      <c r="Q46" s="179">
        <f>ROUND(E46*P46,2)</f>
        <v>0</v>
      </c>
      <c r="R46" s="179" t="s">
        <v>214</v>
      </c>
      <c r="S46" s="179" t="s">
        <v>173</v>
      </c>
      <c r="T46" s="180" t="s">
        <v>174</v>
      </c>
      <c r="U46" s="160">
        <v>7.2624000000000004</v>
      </c>
      <c r="V46" s="160">
        <f>ROUND(E46*U46,2)</f>
        <v>5.45</v>
      </c>
      <c r="W46" s="160"/>
      <c r="X46" s="151"/>
      <c r="Y46" s="151"/>
      <c r="Z46" s="151"/>
      <c r="AA46" s="151"/>
      <c r="AB46" s="151"/>
      <c r="AC46" s="151"/>
      <c r="AD46" s="151"/>
      <c r="AE46" s="151"/>
      <c r="AF46" s="151"/>
      <c r="AG46" s="151" t="s">
        <v>199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58"/>
      <c r="B47" s="159"/>
      <c r="C47" s="451" t="s">
        <v>222</v>
      </c>
      <c r="D47" s="452"/>
      <c r="E47" s="452"/>
      <c r="F47" s="452"/>
      <c r="G47" s="452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51"/>
      <c r="Y47" s="151"/>
      <c r="Z47" s="151"/>
      <c r="AA47" s="151"/>
      <c r="AB47" s="151"/>
      <c r="AC47" s="151"/>
      <c r="AD47" s="151"/>
      <c r="AE47" s="151"/>
      <c r="AF47" s="151"/>
      <c r="AG47" s="151" t="s">
        <v>177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58"/>
      <c r="B48" s="159"/>
      <c r="C48" s="185" t="s">
        <v>223</v>
      </c>
      <c r="D48" s="161"/>
      <c r="E48" s="162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51"/>
      <c r="Y48" s="151"/>
      <c r="Z48" s="151"/>
      <c r="AA48" s="151"/>
      <c r="AB48" s="151"/>
      <c r="AC48" s="151"/>
      <c r="AD48" s="151"/>
      <c r="AE48" s="151"/>
      <c r="AF48" s="151"/>
      <c r="AG48" s="151" t="s">
        <v>179</v>
      </c>
      <c r="AH48" s="151">
        <v>0</v>
      </c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58"/>
      <c r="B49" s="159"/>
      <c r="C49" s="185" t="s">
        <v>224</v>
      </c>
      <c r="D49" s="161"/>
      <c r="E49" s="162">
        <v>0.75</v>
      </c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51"/>
      <c r="Y49" s="151"/>
      <c r="Z49" s="151"/>
      <c r="AA49" s="151"/>
      <c r="AB49" s="151"/>
      <c r="AC49" s="151"/>
      <c r="AD49" s="151"/>
      <c r="AE49" s="151"/>
      <c r="AF49" s="151"/>
      <c r="AG49" s="151" t="s">
        <v>179</v>
      </c>
      <c r="AH49" s="151">
        <v>0</v>
      </c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58"/>
      <c r="B50" s="159"/>
      <c r="C50" s="453"/>
      <c r="D50" s="454"/>
      <c r="E50" s="454"/>
      <c r="F50" s="454"/>
      <c r="G50" s="454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51"/>
      <c r="Y50" s="151"/>
      <c r="Z50" s="151"/>
      <c r="AA50" s="151"/>
      <c r="AB50" s="151"/>
      <c r="AC50" s="151"/>
      <c r="AD50" s="151"/>
      <c r="AE50" s="151"/>
      <c r="AF50" s="151"/>
      <c r="AG50" s="151" t="s">
        <v>180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ht="22.5" outlineLevel="1" x14ac:dyDescent="0.2">
      <c r="A51" s="174">
        <v>13</v>
      </c>
      <c r="B51" s="175" t="s">
        <v>225</v>
      </c>
      <c r="C51" s="184" t="s">
        <v>226</v>
      </c>
      <c r="D51" s="176" t="s">
        <v>171</v>
      </c>
      <c r="E51" s="177">
        <v>0.87573000000000001</v>
      </c>
      <c r="F51" s="178">
        <v>0</v>
      </c>
      <c r="G51" s="179">
        <f>ROUND(E51*F51,2)</f>
        <v>0</v>
      </c>
      <c r="H51" s="178">
        <v>2834.37</v>
      </c>
      <c r="I51" s="179">
        <f>ROUND(E51*H51,2)</f>
        <v>2482.14</v>
      </c>
      <c r="J51" s="178">
        <v>2115.63</v>
      </c>
      <c r="K51" s="179">
        <f>ROUND(E51*J51,2)</f>
        <v>1852.72</v>
      </c>
      <c r="L51" s="179">
        <v>21</v>
      </c>
      <c r="M51" s="179">
        <f>G51*(1+L51/100)</f>
        <v>0</v>
      </c>
      <c r="N51" s="179">
        <v>0.58069999999999999</v>
      </c>
      <c r="O51" s="179">
        <f>ROUND(E51*N51,2)</f>
        <v>0.51</v>
      </c>
      <c r="P51" s="179">
        <v>0</v>
      </c>
      <c r="Q51" s="179">
        <f>ROUND(E51*P51,2)</f>
        <v>0</v>
      </c>
      <c r="R51" s="179" t="s">
        <v>214</v>
      </c>
      <c r="S51" s="179" t="s">
        <v>173</v>
      </c>
      <c r="T51" s="180" t="s">
        <v>174</v>
      </c>
      <c r="U51" s="160">
        <v>6.1074200000000003</v>
      </c>
      <c r="V51" s="160">
        <f>ROUND(E51*U51,2)</f>
        <v>5.35</v>
      </c>
      <c r="W51" s="160"/>
      <c r="X51" s="151"/>
      <c r="Y51" s="151"/>
      <c r="Z51" s="151"/>
      <c r="AA51" s="151"/>
      <c r="AB51" s="151"/>
      <c r="AC51" s="151"/>
      <c r="AD51" s="151"/>
      <c r="AE51" s="151"/>
      <c r="AF51" s="151"/>
      <c r="AG51" s="151" t="s">
        <v>199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">
      <c r="A52" s="158"/>
      <c r="B52" s="159"/>
      <c r="C52" s="451" t="s">
        <v>222</v>
      </c>
      <c r="D52" s="452"/>
      <c r="E52" s="452"/>
      <c r="F52" s="452"/>
      <c r="G52" s="452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51"/>
      <c r="Y52" s="151"/>
      <c r="Z52" s="151"/>
      <c r="AA52" s="151"/>
      <c r="AB52" s="151"/>
      <c r="AC52" s="151"/>
      <c r="AD52" s="151"/>
      <c r="AE52" s="151"/>
      <c r="AF52" s="151"/>
      <c r="AG52" s="151" t="s">
        <v>177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58"/>
      <c r="B53" s="159"/>
      <c r="C53" s="185" t="s">
        <v>227</v>
      </c>
      <c r="D53" s="161"/>
      <c r="E53" s="162">
        <v>0.87573000000000001</v>
      </c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51"/>
      <c r="Y53" s="151"/>
      <c r="Z53" s="151"/>
      <c r="AA53" s="151"/>
      <c r="AB53" s="151"/>
      <c r="AC53" s="151"/>
      <c r="AD53" s="151"/>
      <c r="AE53" s="151"/>
      <c r="AF53" s="151"/>
      <c r="AG53" s="151" t="s">
        <v>179</v>
      </c>
      <c r="AH53" s="151">
        <v>0</v>
      </c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58"/>
      <c r="B54" s="159"/>
      <c r="C54" s="453"/>
      <c r="D54" s="454"/>
      <c r="E54" s="454"/>
      <c r="F54" s="454"/>
      <c r="G54" s="454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51"/>
      <c r="Y54" s="151"/>
      <c r="Z54" s="151"/>
      <c r="AA54" s="151"/>
      <c r="AB54" s="151"/>
      <c r="AC54" s="151"/>
      <c r="AD54" s="151"/>
      <c r="AE54" s="151"/>
      <c r="AF54" s="151"/>
      <c r="AG54" s="151" t="s">
        <v>180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">
      <c r="A55" s="174">
        <v>14</v>
      </c>
      <c r="B55" s="175" t="s">
        <v>228</v>
      </c>
      <c r="C55" s="184" t="s">
        <v>229</v>
      </c>
      <c r="D55" s="176" t="s">
        <v>185</v>
      </c>
      <c r="E55" s="177">
        <v>5.4240000000000004</v>
      </c>
      <c r="F55" s="178">
        <v>0</v>
      </c>
      <c r="G55" s="179">
        <f>ROUND(E55*F55,2)</f>
        <v>0</v>
      </c>
      <c r="H55" s="178">
        <v>4.32</v>
      </c>
      <c r="I55" s="179">
        <f>ROUND(E55*H55,2)</f>
        <v>23.43</v>
      </c>
      <c r="J55" s="178">
        <v>143.18</v>
      </c>
      <c r="K55" s="179">
        <f>ROUND(E55*J55,2)</f>
        <v>776.61</v>
      </c>
      <c r="L55" s="179">
        <v>21</v>
      </c>
      <c r="M55" s="179">
        <f>G55*(1+L55/100)</f>
        <v>0</v>
      </c>
      <c r="N55" s="179">
        <v>4.0000000000000002E-4</v>
      </c>
      <c r="O55" s="179">
        <f>ROUND(E55*N55,2)</f>
        <v>0</v>
      </c>
      <c r="P55" s="179">
        <v>0</v>
      </c>
      <c r="Q55" s="179">
        <f>ROUND(E55*P55,2)</f>
        <v>0</v>
      </c>
      <c r="R55" s="179" t="s">
        <v>203</v>
      </c>
      <c r="S55" s="179" t="s">
        <v>173</v>
      </c>
      <c r="T55" s="180" t="s">
        <v>174</v>
      </c>
      <c r="U55" s="160">
        <v>0.34899999999999998</v>
      </c>
      <c r="V55" s="160">
        <f>ROUND(E55*U55,2)</f>
        <v>1.89</v>
      </c>
      <c r="W55" s="160"/>
      <c r="X55" s="151"/>
      <c r="Y55" s="151"/>
      <c r="Z55" s="151"/>
      <c r="AA55" s="151"/>
      <c r="AB55" s="151"/>
      <c r="AC55" s="151"/>
      <c r="AD55" s="151"/>
      <c r="AE55" s="151"/>
      <c r="AF55" s="151"/>
      <c r="AG55" s="151" t="s">
        <v>199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58"/>
      <c r="B56" s="159"/>
      <c r="C56" s="451" t="s">
        <v>230</v>
      </c>
      <c r="D56" s="452"/>
      <c r="E56" s="452"/>
      <c r="F56" s="452"/>
      <c r="G56" s="452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51"/>
      <c r="Y56" s="151"/>
      <c r="Z56" s="151"/>
      <c r="AA56" s="151"/>
      <c r="AB56" s="151"/>
      <c r="AC56" s="151"/>
      <c r="AD56" s="151"/>
      <c r="AE56" s="151"/>
      <c r="AF56" s="151"/>
      <c r="AG56" s="151" t="s">
        <v>177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 x14ac:dyDescent="0.2">
      <c r="A57" s="158"/>
      <c r="B57" s="159"/>
      <c r="C57" s="185" t="s">
        <v>231</v>
      </c>
      <c r="D57" s="161"/>
      <c r="E57" s="162">
        <v>5.4240000000000004</v>
      </c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51"/>
      <c r="Y57" s="151"/>
      <c r="Z57" s="151"/>
      <c r="AA57" s="151"/>
      <c r="AB57" s="151"/>
      <c r="AC57" s="151"/>
      <c r="AD57" s="151"/>
      <c r="AE57" s="151"/>
      <c r="AF57" s="151"/>
      <c r="AG57" s="151" t="s">
        <v>179</v>
      </c>
      <c r="AH57" s="151">
        <v>0</v>
      </c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58"/>
      <c r="B58" s="159"/>
      <c r="C58" s="453"/>
      <c r="D58" s="454"/>
      <c r="E58" s="454"/>
      <c r="F58" s="454"/>
      <c r="G58" s="454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51"/>
      <c r="Y58" s="151"/>
      <c r="Z58" s="151"/>
      <c r="AA58" s="151"/>
      <c r="AB58" s="151"/>
      <c r="AC58" s="151"/>
      <c r="AD58" s="151"/>
      <c r="AE58" s="151"/>
      <c r="AF58" s="151"/>
      <c r="AG58" s="151" t="s">
        <v>180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74">
        <v>15</v>
      </c>
      <c r="B59" s="175" t="s">
        <v>232</v>
      </c>
      <c r="C59" s="184" t="s">
        <v>233</v>
      </c>
      <c r="D59" s="176" t="s">
        <v>185</v>
      </c>
      <c r="E59" s="177">
        <v>4.3499999999999996</v>
      </c>
      <c r="F59" s="178">
        <v>0</v>
      </c>
      <c r="G59" s="179">
        <f>ROUND(E59*F59,2)</f>
        <v>0</v>
      </c>
      <c r="H59" s="178">
        <v>1073.29</v>
      </c>
      <c r="I59" s="179">
        <f>ROUND(E59*H59,2)</f>
        <v>4668.8100000000004</v>
      </c>
      <c r="J59" s="178">
        <v>450.71</v>
      </c>
      <c r="K59" s="179">
        <f>ROUND(E59*J59,2)</f>
        <v>1960.59</v>
      </c>
      <c r="L59" s="179">
        <v>21</v>
      </c>
      <c r="M59" s="179">
        <f>G59*(1+L59/100)</f>
        <v>0</v>
      </c>
      <c r="N59" s="179">
        <v>0.99155000000000004</v>
      </c>
      <c r="O59" s="179">
        <f>ROUND(E59*N59,2)</f>
        <v>4.3099999999999996</v>
      </c>
      <c r="P59" s="179">
        <v>0</v>
      </c>
      <c r="Q59" s="179">
        <f>ROUND(E59*P59,2)</f>
        <v>0</v>
      </c>
      <c r="R59" s="179" t="s">
        <v>203</v>
      </c>
      <c r="S59" s="179" t="s">
        <v>173</v>
      </c>
      <c r="T59" s="180" t="s">
        <v>174</v>
      </c>
      <c r="U59" s="160">
        <v>1.1359999999999999</v>
      </c>
      <c r="V59" s="160">
        <f>ROUND(E59*U59,2)</f>
        <v>4.9400000000000004</v>
      </c>
      <c r="W59" s="160"/>
      <c r="X59" s="151"/>
      <c r="Y59" s="151"/>
      <c r="Z59" s="151"/>
      <c r="AA59" s="151"/>
      <c r="AB59" s="151"/>
      <c r="AC59" s="151"/>
      <c r="AD59" s="151"/>
      <c r="AE59" s="151"/>
      <c r="AF59" s="151"/>
      <c r="AG59" s="151" t="s">
        <v>199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58"/>
      <c r="B60" s="159"/>
      <c r="C60" s="451" t="s">
        <v>234</v>
      </c>
      <c r="D60" s="452"/>
      <c r="E60" s="452"/>
      <c r="F60" s="452"/>
      <c r="G60" s="452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51"/>
      <c r="Y60" s="151"/>
      <c r="Z60" s="151"/>
      <c r="AA60" s="151"/>
      <c r="AB60" s="151"/>
      <c r="AC60" s="151"/>
      <c r="AD60" s="151"/>
      <c r="AE60" s="151"/>
      <c r="AF60" s="151"/>
      <c r="AG60" s="151" t="s">
        <v>177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 x14ac:dyDescent="0.2">
      <c r="A61" s="158"/>
      <c r="B61" s="159"/>
      <c r="C61" s="185" t="s">
        <v>235</v>
      </c>
      <c r="D61" s="161"/>
      <c r="E61" s="162">
        <v>4.3499999999999996</v>
      </c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51"/>
      <c r="Y61" s="151"/>
      <c r="Z61" s="151"/>
      <c r="AA61" s="151"/>
      <c r="AB61" s="151"/>
      <c r="AC61" s="151"/>
      <c r="AD61" s="151"/>
      <c r="AE61" s="151"/>
      <c r="AF61" s="151"/>
      <c r="AG61" s="151" t="s">
        <v>179</v>
      </c>
      <c r="AH61" s="151">
        <v>0</v>
      </c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58"/>
      <c r="B62" s="159"/>
      <c r="C62" s="453"/>
      <c r="D62" s="454"/>
      <c r="E62" s="454"/>
      <c r="F62" s="454"/>
      <c r="G62" s="454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51"/>
      <c r="Y62" s="151"/>
      <c r="Z62" s="151"/>
      <c r="AA62" s="151"/>
      <c r="AB62" s="151"/>
      <c r="AC62" s="151"/>
      <c r="AD62" s="151"/>
      <c r="AE62" s="151"/>
      <c r="AF62" s="151"/>
      <c r="AG62" s="151" t="s">
        <v>180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ht="22.5" outlineLevel="1" x14ac:dyDescent="0.2">
      <c r="A63" s="174">
        <v>16</v>
      </c>
      <c r="B63" s="175" t="s">
        <v>236</v>
      </c>
      <c r="C63" s="184" t="s">
        <v>237</v>
      </c>
      <c r="D63" s="176" t="s">
        <v>185</v>
      </c>
      <c r="E63" s="177">
        <v>45.892499999999998</v>
      </c>
      <c r="F63" s="178">
        <v>0</v>
      </c>
      <c r="G63" s="179">
        <f>ROUND(E63*F63,2)</f>
        <v>0</v>
      </c>
      <c r="H63" s="178">
        <v>817.39</v>
      </c>
      <c r="I63" s="179">
        <f>ROUND(E63*H63,2)</f>
        <v>37512.07</v>
      </c>
      <c r="J63" s="178">
        <v>288.61</v>
      </c>
      <c r="K63" s="179">
        <f>ROUND(E63*J63,2)</f>
        <v>13245.03</v>
      </c>
      <c r="L63" s="179">
        <v>21</v>
      </c>
      <c r="M63" s="179">
        <f>G63*(1+L63/100)</f>
        <v>0</v>
      </c>
      <c r="N63" s="179">
        <v>0.26335999999999998</v>
      </c>
      <c r="O63" s="179">
        <f>ROUND(E63*N63,2)</f>
        <v>12.09</v>
      </c>
      <c r="P63" s="179">
        <v>0</v>
      </c>
      <c r="Q63" s="179">
        <f>ROUND(E63*P63,2)</f>
        <v>0</v>
      </c>
      <c r="R63" s="179" t="s">
        <v>203</v>
      </c>
      <c r="S63" s="179" t="s">
        <v>173</v>
      </c>
      <c r="T63" s="180" t="s">
        <v>174</v>
      </c>
      <c r="U63" s="160">
        <v>0.74</v>
      </c>
      <c r="V63" s="160">
        <f>ROUND(E63*U63,2)</f>
        <v>33.96</v>
      </c>
      <c r="W63" s="160"/>
      <c r="X63" s="151"/>
      <c r="Y63" s="151"/>
      <c r="Z63" s="151"/>
      <c r="AA63" s="151"/>
      <c r="AB63" s="151"/>
      <c r="AC63" s="151"/>
      <c r="AD63" s="151"/>
      <c r="AE63" s="151"/>
      <c r="AF63" s="151"/>
      <c r="AG63" s="151" t="s">
        <v>199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 x14ac:dyDescent="0.2">
      <c r="A64" s="158"/>
      <c r="B64" s="159"/>
      <c r="C64" s="185" t="s">
        <v>238</v>
      </c>
      <c r="D64" s="161"/>
      <c r="E64" s="162">
        <v>45.892499999999998</v>
      </c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51"/>
      <c r="Y64" s="151"/>
      <c r="Z64" s="151"/>
      <c r="AA64" s="151"/>
      <c r="AB64" s="151"/>
      <c r="AC64" s="151"/>
      <c r="AD64" s="151"/>
      <c r="AE64" s="151"/>
      <c r="AF64" s="151"/>
      <c r="AG64" s="151" t="s">
        <v>179</v>
      </c>
      <c r="AH64" s="151">
        <v>0</v>
      </c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">
      <c r="A65" s="158"/>
      <c r="B65" s="159"/>
      <c r="C65" s="453"/>
      <c r="D65" s="454"/>
      <c r="E65" s="454"/>
      <c r="F65" s="454"/>
      <c r="G65" s="454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51"/>
      <c r="Y65" s="151"/>
      <c r="Z65" s="151"/>
      <c r="AA65" s="151"/>
      <c r="AB65" s="151"/>
      <c r="AC65" s="151"/>
      <c r="AD65" s="151"/>
      <c r="AE65" s="151"/>
      <c r="AF65" s="151"/>
      <c r="AG65" s="151" t="s">
        <v>180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ht="22.5" outlineLevel="1" x14ac:dyDescent="0.2">
      <c r="A66" s="174">
        <v>17</v>
      </c>
      <c r="B66" s="175" t="s">
        <v>239</v>
      </c>
      <c r="C66" s="184" t="s">
        <v>240</v>
      </c>
      <c r="D66" s="176" t="s">
        <v>171</v>
      </c>
      <c r="E66" s="177">
        <v>2.0087600000000001</v>
      </c>
      <c r="F66" s="178">
        <v>0</v>
      </c>
      <c r="G66" s="179">
        <f>ROUND(E66*F66,2)</f>
        <v>0</v>
      </c>
      <c r="H66" s="178">
        <v>3167.06</v>
      </c>
      <c r="I66" s="179">
        <f>ROUND(E66*H66,2)</f>
        <v>6361.86</v>
      </c>
      <c r="J66" s="178">
        <v>1767.94</v>
      </c>
      <c r="K66" s="179">
        <f>ROUND(E66*J66,2)</f>
        <v>3551.37</v>
      </c>
      <c r="L66" s="179">
        <v>21</v>
      </c>
      <c r="M66" s="179">
        <f>G66*(1+L66/100)</f>
        <v>0</v>
      </c>
      <c r="N66" s="179">
        <v>1.6616899999999999</v>
      </c>
      <c r="O66" s="179">
        <f>ROUND(E66*N66,2)</f>
        <v>3.34</v>
      </c>
      <c r="P66" s="179">
        <v>0</v>
      </c>
      <c r="Q66" s="179">
        <f>ROUND(E66*P66,2)</f>
        <v>0</v>
      </c>
      <c r="R66" s="179" t="s">
        <v>203</v>
      </c>
      <c r="S66" s="179" t="s">
        <v>173</v>
      </c>
      <c r="T66" s="180" t="s">
        <v>174</v>
      </c>
      <c r="U66" s="160">
        <v>4.7080000000000002</v>
      </c>
      <c r="V66" s="160">
        <f>ROUND(E66*U66,2)</f>
        <v>9.4600000000000009</v>
      </c>
      <c r="W66" s="160"/>
      <c r="X66" s="151"/>
      <c r="Y66" s="151"/>
      <c r="Z66" s="151"/>
      <c r="AA66" s="151"/>
      <c r="AB66" s="151"/>
      <c r="AC66" s="151"/>
      <c r="AD66" s="151"/>
      <c r="AE66" s="151"/>
      <c r="AF66" s="151"/>
      <c r="AG66" s="151" t="s">
        <v>199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1" x14ac:dyDescent="0.2">
      <c r="A67" s="158"/>
      <c r="B67" s="159"/>
      <c r="C67" s="451" t="s">
        <v>241</v>
      </c>
      <c r="D67" s="452"/>
      <c r="E67" s="452"/>
      <c r="F67" s="452"/>
      <c r="G67" s="452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51"/>
      <c r="Y67" s="151"/>
      <c r="Z67" s="151"/>
      <c r="AA67" s="151"/>
      <c r="AB67" s="151"/>
      <c r="AC67" s="151"/>
      <c r="AD67" s="151"/>
      <c r="AE67" s="151"/>
      <c r="AF67" s="151"/>
      <c r="AG67" s="151" t="s">
        <v>177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 x14ac:dyDescent="0.2">
      <c r="A68" s="158"/>
      <c r="B68" s="159"/>
      <c r="C68" s="185" t="s">
        <v>242</v>
      </c>
      <c r="D68" s="161"/>
      <c r="E68" s="162">
        <v>1.5087600000000001</v>
      </c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51"/>
      <c r="Y68" s="151"/>
      <c r="Z68" s="151"/>
      <c r="AA68" s="151"/>
      <c r="AB68" s="151"/>
      <c r="AC68" s="151"/>
      <c r="AD68" s="151"/>
      <c r="AE68" s="151"/>
      <c r="AF68" s="151"/>
      <c r="AG68" s="151" t="s">
        <v>179</v>
      </c>
      <c r="AH68" s="151">
        <v>0</v>
      </c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1" x14ac:dyDescent="0.2">
      <c r="A69" s="158"/>
      <c r="B69" s="159"/>
      <c r="C69" s="185" t="s">
        <v>243</v>
      </c>
      <c r="D69" s="161"/>
      <c r="E69" s="162">
        <v>0.5</v>
      </c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51"/>
      <c r="Y69" s="151"/>
      <c r="Z69" s="151"/>
      <c r="AA69" s="151"/>
      <c r="AB69" s="151"/>
      <c r="AC69" s="151"/>
      <c r="AD69" s="151"/>
      <c r="AE69" s="151"/>
      <c r="AF69" s="151"/>
      <c r="AG69" s="151" t="s">
        <v>179</v>
      </c>
      <c r="AH69" s="151">
        <v>0</v>
      </c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58"/>
      <c r="B70" s="159"/>
      <c r="C70" s="453"/>
      <c r="D70" s="454"/>
      <c r="E70" s="454"/>
      <c r="F70" s="454"/>
      <c r="G70" s="454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51"/>
      <c r="Y70" s="151"/>
      <c r="Z70" s="151"/>
      <c r="AA70" s="151"/>
      <c r="AB70" s="151"/>
      <c r="AC70" s="151"/>
      <c r="AD70" s="151"/>
      <c r="AE70" s="151"/>
      <c r="AF70" s="151"/>
      <c r="AG70" s="151" t="s">
        <v>180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ht="22.5" outlineLevel="1" x14ac:dyDescent="0.2">
      <c r="A71" s="174">
        <v>18</v>
      </c>
      <c r="B71" s="175" t="s">
        <v>244</v>
      </c>
      <c r="C71" s="184" t="s">
        <v>245</v>
      </c>
      <c r="D71" s="176" t="s">
        <v>185</v>
      </c>
      <c r="E71" s="177">
        <v>1.38303</v>
      </c>
      <c r="F71" s="178">
        <v>0</v>
      </c>
      <c r="G71" s="179">
        <f>ROUND(E71*F71,2)</f>
        <v>0</v>
      </c>
      <c r="H71" s="178">
        <v>419.3</v>
      </c>
      <c r="I71" s="179">
        <f>ROUND(E71*H71,2)</f>
        <v>579.9</v>
      </c>
      <c r="J71" s="178">
        <v>1485.7</v>
      </c>
      <c r="K71" s="179">
        <f>ROUND(E71*J71,2)</f>
        <v>2054.77</v>
      </c>
      <c r="L71" s="179">
        <v>21</v>
      </c>
      <c r="M71" s="179">
        <f>G71*(1+L71/100)</f>
        <v>0</v>
      </c>
      <c r="N71" s="179">
        <v>0.33715000000000001</v>
      </c>
      <c r="O71" s="179">
        <f>ROUND(E71*N71,2)</f>
        <v>0.47</v>
      </c>
      <c r="P71" s="179">
        <v>0</v>
      </c>
      <c r="Q71" s="179">
        <f>ROUND(E71*P71,2)</f>
        <v>0</v>
      </c>
      <c r="R71" s="179" t="s">
        <v>203</v>
      </c>
      <c r="S71" s="179" t="s">
        <v>173</v>
      </c>
      <c r="T71" s="180" t="s">
        <v>174</v>
      </c>
      <c r="U71" s="160">
        <v>4.0220000000000002</v>
      </c>
      <c r="V71" s="160">
        <f>ROUND(E71*U71,2)</f>
        <v>5.56</v>
      </c>
      <c r="W71" s="160"/>
      <c r="X71" s="151"/>
      <c r="Y71" s="151"/>
      <c r="Z71" s="151"/>
      <c r="AA71" s="151"/>
      <c r="AB71" s="151"/>
      <c r="AC71" s="151"/>
      <c r="AD71" s="151"/>
      <c r="AE71" s="151"/>
      <c r="AF71" s="151"/>
      <c r="AG71" s="151" t="s">
        <v>199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">
      <c r="A72" s="158"/>
      <c r="B72" s="159"/>
      <c r="C72" s="451" t="s">
        <v>246</v>
      </c>
      <c r="D72" s="452"/>
      <c r="E72" s="452"/>
      <c r="F72" s="452"/>
      <c r="G72" s="452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51"/>
      <c r="Y72" s="151"/>
      <c r="Z72" s="151"/>
      <c r="AA72" s="151"/>
      <c r="AB72" s="151"/>
      <c r="AC72" s="151"/>
      <c r="AD72" s="151"/>
      <c r="AE72" s="151"/>
      <c r="AF72" s="151"/>
      <c r="AG72" s="151" t="s">
        <v>177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 x14ac:dyDescent="0.2">
      <c r="A73" s="158"/>
      <c r="B73" s="159"/>
      <c r="C73" s="185" t="s">
        <v>247</v>
      </c>
      <c r="D73" s="161"/>
      <c r="E73" s="162">
        <v>1.38303</v>
      </c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51"/>
      <c r="Y73" s="151"/>
      <c r="Z73" s="151"/>
      <c r="AA73" s="151"/>
      <c r="AB73" s="151"/>
      <c r="AC73" s="151"/>
      <c r="AD73" s="151"/>
      <c r="AE73" s="151"/>
      <c r="AF73" s="151"/>
      <c r="AG73" s="151" t="s">
        <v>179</v>
      </c>
      <c r="AH73" s="151">
        <v>0</v>
      </c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 x14ac:dyDescent="0.2">
      <c r="A74" s="158"/>
      <c r="B74" s="159"/>
      <c r="C74" s="453"/>
      <c r="D74" s="454"/>
      <c r="E74" s="454"/>
      <c r="F74" s="454"/>
      <c r="G74" s="454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51"/>
      <c r="Y74" s="151"/>
      <c r="Z74" s="151"/>
      <c r="AA74" s="151"/>
      <c r="AB74" s="151"/>
      <c r="AC74" s="151"/>
      <c r="AD74" s="151"/>
      <c r="AE74" s="151"/>
      <c r="AF74" s="151"/>
      <c r="AG74" s="151" t="s">
        <v>180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ht="22.5" outlineLevel="1" x14ac:dyDescent="0.2">
      <c r="A75" s="174">
        <v>19</v>
      </c>
      <c r="B75" s="175" t="s">
        <v>248</v>
      </c>
      <c r="C75" s="184" t="s">
        <v>249</v>
      </c>
      <c r="D75" s="176" t="s">
        <v>185</v>
      </c>
      <c r="E75" s="177">
        <v>6</v>
      </c>
      <c r="F75" s="178">
        <v>0</v>
      </c>
      <c r="G75" s="179">
        <f>ROUND(E75*F75,2)</f>
        <v>0</v>
      </c>
      <c r="H75" s="178">
        <v>258.83999999999997</v>
      </c>
      <c r="I75" s="179">
        <f>ROUND(E75*H75,2)</f>
        <v>1553.04</v>
      </c>
      <c r="J75" s="178">
        <v>337.16</v>
      </c>
      <c r="K75" s="179">
        <f>ROUND(E75*J75,2)</f>
        <v>2022.96</v>
      </c>
      <c r="L75" s="179">
        <v>21</v>
      </c>
      <c r="M75" s="179">
        <f>G75*(1+L75/100)</f>
        <v>0</v>
      </c>
      <c r="N75" s="179">
        <v>0.12645000000000001</v>
      </c>
      <c r="O75" s="179">
        <f>ROUND(E75*N75,2)</f>
        <v>0.76</v>
      </c>
      <c r="P75" s="179">
        <v>0</v>
      </c>
      <c r="Q75" s="179">
        <f>ROUND(E75*P75,2)</f>
        <v>0</v>
      </c>
      <c r="R75" s="179" t="s">
        <v>214</v>
      </c>
      <c r="S75" s="179" t="s">
        <v>173</v>
      </c>
      <c r="T75" s="180" t="s">
        <v>174</v>
      </c>
      <c r="U75" s="160">
        <v>0.90629999999999999</v>
      </c>
      <c r="V75" s="160">
        <f>ROUND(E75*U75,2)</f>
        <v>5.44</v>
      </c>
      <c r="W75" s="160"/>
      <c r="X75" s="151"/>
      <c r="Y75" s="151"/>
      <c r="Z75" s="151"/>
      <c r="AA75" s="151"/>
      <c r="AB75" s="151"/>
      <c r="AC75" s="151"/>
      <c r="AD75" s="151"/>
      <c r="AE75" s="151"/>
      <c r="AF75" s="151"/>
      <c r="AG75" s="151" t="s">
        <v>199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 x14ac:dyDescent="0.2">
      <c r="A76" s="158"/>
      <c r="B76" s="159"/>
      <c r="C76" s="451" t="s">
        <v>218</v>
      </c>
      <c r="D76" s="452"/>
      <c r="E76" s="452"/>
      <c r="F76" s="452"/>
      <c r="G76" s="452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51"/>
      <c r="Y76" s="151"/>
      <c r="Z76" s="151"/>
      <c r="AA76" s="151"/>
      <c r="AB76" s="151"/>
      <c r="AC76" s="151"/>
      <c r="AD76" s="151"/>
      <c r="AE76" s="151"/>
      <c r="AF76" s="151"/>
      <c r="AG76" s="151" t="s">
        <v>177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1" x14ac:dyDescent="0.2">
      <c r="A77" s="158"/>
      <c r="B77" s="159"/>
      <c r="C77" s="453"/>
      <c r="D77" s="454"/>
      <c r="E77" s="454"/>
      <c r="F77" s="454"/>
      <c r="G77" s="454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51"/>
      <c r="Y77" s="151"/>
      <c r="Z77" s="151"/>
      <c r="AA77" s="151"/>
      <c r="AB77" s="151"/>
      <c r="AC77" s="151"/>
      <c r="AD77" s="151"/>
      <c r="AE77" s="151"/>
      <c r="AF77" s="151"/>
      <c r="AG77" s="151" t="s">
        <v>180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x14ac:dyDescent="0.2">
      <c r="A78" s="168" t="s">
        <v>167</v>
      </c>
      <c r="B78" s="169" t="s">
        <v>73</v>
      </c>
      <c r="C78" s="183" t="s">
        <v>74</v>
      </c>
      <c r="D78" s="170"/>
      <c r="E78" s="171"/>
      <c r="F78" s="172"/>
      <c r="G78" s="172">
        <f>SUMIF(AG79:AG85,"&lt;&gt;NOR",G79:G85)</f>
        <v>0</v>
      </c>
      <c r="H78" s="172"/>
      <c r="I78" s="172">
        <f>SUM(I79:I85)</f>
        <v>18646.43</v>
      </c>
      <c r="J78" s="172"/>
      <c r="K78" s="172">
        <f>SUM(K79:K85)</f>
        <v>11254.42</v>
      </c>
      <c r="L78" s="172"/>
      <c r="M78" s="172">
        <f>SUM(M79:M85)</f>
        <v>0</v>
      </c>
      <c r="N78" s="172"/>
      <c r="O78" s="172">
        <f>SUM(O79:O85)</f>
        <v>6.79</v>
      </c>
      <c r="P78" s="172"/>
      <c r="Q78" s="172">
        <f>SUM(Q79:Q85)</f>
        <v>0</v>
      </c>
      <c r="R78" s="172"/>
      <c r="S78" s="172"/>
      <c r="T78" s="173"/>
      <c r="U78" s="167"/>
      <c r="V78" s="167">
        <f>SUM(V79:V85)</f>
        <v>3.16</v>
      </c>
      <c r="W78" s="167"/>
      <c r="AG78" t="s">
        <v>168</v>
      </c>
    </row>
    <row r="79" spans="1:60" outlineLevel="1" x14ac:dyDescent="0.2">
      <c r="A79" s="174">
        <v>20</v>
      </c>
      <c r="B79" s="175" t="s">
        <v>250</v>
      </c>
      <c r="C79" s="184" t="s">
        <v>251</v>
      </c>
      <c r="D79" s="176" t="s">
        <v>252</v>
      </c>
      <c r="E79" s="177">
        <v>5</v>
      </c>
      <c r="F79" s="178">
        <v>0</v>
      </c>
      <c r="G79" s="179">
        <f>ROUND(E79*F79,2)</f>
        <v>0</v>
      </c>
      <c r="H79" s="178">
        <v>2335.29</v>
      </c>
      <c r="I79" s="179">
        <f>ROUND(E79*H79,2)</f>
        <v>11676.45</v>
      </c>
      <c r="J79" s="178">
        <v>349.71</v>
      </c>
      <c r="K79" s="179">
        <f>ROUND(E79*J79,2)</f>
        <v>1748.55</v>
      </c>
      <c r="L79" s="179">
        <v>21</v>
      </c>
      <c r="M79" s="179">
        <f>G79*(1+L79/100)</f>
        <v>0</v>
      </c>
      <c r="N79" s="179">
        <v>0.66418999999999995</v>
      </c>
      <c r="O79" s="179">
        <f>ROUND(E79*N79,2)</f>
        <v>3.32</v>
      </c>
      <c r="P79" s="179">
        <v>0</v>
      </c>
      <c r="Q79" s="179">
        <f>ROUND(E79*P79,2)</f>
        <v>0</v>
      </c>
      <c r="R79" s="179"/>
      <c r="S79" s="179" t="s">
        <v>173</v>
      </c>
      <c r="T79" s="180" t="s">
        <v>174</v>
      </c>
      <c r="U79" s="160">
        <v>0.63100000000000001</v>
      </c>
      <c r="V79" s="160">
        <f>ROUND(E79*U79,2)</f>
        <v>3.16</v>
      </c>
      <c r="W79" s="160"/>
      <c r="X79" s="151"/>
      <c r="Y79" s="151"/>
      <c r="Z79" s="151"/>
      <c r="AA79" s="151"/>
      <c r="AB79" s="151"/>
      <c r="AC79" s="151"/>
      <c r="AD79" s="151"/>
      <c r="AE79" s="151"/>
      <c r="AF79" s="151"/>
      <c r="AG79" s="151" t="s">
        <v>199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 x14ac:dyDescent="0.2">
      <c r="A80" s="158"/>
      <c r="B80" s="159"/>
      <c r="C80" s="457"/>
      <c r="D80" s="458"/>
      <c r="E80" s="458"/>
      <c r="F80" s="458"/>
      <c r="G80" s="458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51"/>
      <c r="Y80" s="151"/>
      <c r="Z80" s="151"/>
      <c r="AA80" s="151"/>
      <c r="AB80" s="151"/>
      <c r="AC80" s="151"/>
      <c r="AD80" s="151"/>
      <c r="AE80" s="151"/>
      <c r="AF80" s="151"/>
      <c r="AG80" s="151" t="s">
        <v>180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ht="22.5" outlineLevel="1" x14ac:dyDescent="0.2">
      <c r="A81" s="174">
        <v>21</v>
      </c>
      <c r="B81" s="175" t="s">
        <v>253</v>
      </c>
      <c r="C81" s="184" t="s">
        <v>254</v>
      </c>
      <c r="D81" s="176" t="s">
        <v>213</v>
      </c>
      <c r="E81" s="177">
        <v>21.15</v>
      </c>
      <c r="F81" s="178">
        <v>0</v>
      </c>
      <c r="G81" s="179">
        <f>ROUND(E81*F81,2)</f>
        <v>0</v>
      </c>
      <c r="H81" s="178">
        <v>329.55</v>
      </c>
      <c r="I81" s="179">
        <f>ROUND(E81*H81,2)</f>
        <v>6969.98</v>
      </c>
      <c r="J81" s="178">
        <v>449.45</v>
      </c>
      <c r="K81" s="179">
        <f>ROUND(E81*J81,2)</f>
        <v>9505.8700000000008</v>
      </c>
      <c r="L81" s="179">
        <v>21</v>
      </c>
      <c r="M81" s="179">
        <f>G81*(1+L81/100)</f>
        <v>0</v>
      </c>
      <c r="N81" s="179">
        <v>0.16403000000000001</v>
      </c>
      <c r="O81" s="179">
        <f>ROUND(E81*N81,2)</f>
        <v>3.47</v>
      </c>
      <c r="P81" s="179">
        <v>0</v>
      </c>
      <c r="Q81" s="179">
        <f>ROUND(E81*P81,2)</f>
        <v>0</v>
      </c>
      <c r="R81" s="179" t="s">
        <v>255</v>
      </c>
      <c r="S81" s="179" t="s">
        <v>173</v>
      </c>
      <c r="T81" s="180" t="s">
        <v>174</v>
      </c>
      <c r="U81" s="160">
        <v>0</v>
      </c>
      <c r="V81" s="160">
        <f>ROUND(E81*U81,2)</f>
        <v>0</v>
      </c>
      <c r="W81" s="160"/>
      <c r="X81" s="151"/>
      <c r="Y81" s="151"/>
      <c r="Z81" s="151"/>
      <c r="AA81" s="151"/>
      <c r="AB81" s="151"/>
      <c r="AC81" s="151"/>
      <c r="AD81" s="151"/>
      <c r="AE81" s="151"/>
      <c r="AF81" s="151"/>
      <c r="AG81" s="151" t="s">
        <v>256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 x14ac:dyDescent="0.2">
      <c r="A82" s="158"/>
      <c r="B82" s="159"/>
      <c r="C82" s="451" t="s">
        <v>257</v>
      </c>
      <c r="D82" s="452"/>
      <c r="E82" s="452"/>
      <c r="F82" s="452"/>
      <c r="G82" s="452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51"/>
      <c r="Y82" s="151"/>
      <c r="Z82" s="151"/>
      <c r="AA82" s="151"/>
      <c r="AB82" s="151"/>
      <c r="AC82" s="151"/>
      <c r="AD82" s="151"/>
      <c r="AE82" s="151"/>
      <c r="AF82" s="151"/>
      <c r="AG82" s="151" t="s">
        <v>177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 x14ac:dyDescent="0.2">
      <c r="A83" s="158"/>
      <c r="B83" s="159"/>
      <c r="C83" s="185" t="s">
        <v>258</v>
      </c>
      <c r="D83" s="161"/>
      <c r="E83" s="162">
        <v>13.05</v>
      </c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51"/>
      <c r="Y83" s="151"/>
      <c r="Z83" s="151"/>
      <c r="AA83" s="151"/>
      <c r="AB83" s="151"/>
      <c r="AC83" s="151"/>
      <c r="AD83" s="151"/>
      <c r="AE83" s="151"/>
      <c r="AF83" s="151"/>
      <c r="AG83" s="151" t="s">
        <v>179</v>
      </c>
      <c r="AH83" s="151">
        <v>0</v>
      </c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1" x14ac:dyDescent="0.2">
      <c r="A84" s="158"/>
      <c r="B84" s="159"/>
      <c r="C84" s="185" t="s">
        <v>259</v>
      </c>
      <c r="D84" s="161"/>
      <c r="E84" s="162">
        <v>8.1</v>
      </c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51"/>
      <c r="Y84" s="151"/>
      <c r="Z84" s="151"/>
      <c r="AA84" s="151"/>
      <c r="AB84" s="151"/>
      <c r="AC84" s="151"/>
      <c r="AD84" s="151"/>
      <c r="AE84" s="151"/>
      <c r="AF84" s="151"/>
      <c r="AG84" s="151" t="s">
        <v>179</v>
      </c>
      <c r="AH84" s="151">
        <v>0</v>
      </c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outlineLevel="1" x14ac:dyDescent="0.2">
      <c r="A85" s="158"/>
      <c r="B85" s="159"/>
      <c r="C85" s="453"/>
      <c r="D85" s="454"/>
      <c r="E85" s="454"/>
      <c r="F85" s="454"/>
      <c r="G85" s="454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51"/>
      <c r="Y85" s="151"/>
      <c r="Z85" s="151"/>
      <c r="AA85" s="151"/>
      <c r="AB85" s="151"/>
      <c r="AC85" s="151"/>
      <c r="AD85" s="151"/>
      <c r="AE85" s="151"/>
      <c r="AF85" s="151"/>
      <c r="AG85" s="151" t="s">
        <v>180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x14ac:dyDescent="0.2">
      <c r="A86" s="168" t="s">
        <v>167</v>
      </c>
      <c r="B86" s="169" t="s">
        <v>75</v>
      </c>
      <c r="C86" s="183" t="s">
        <v>76</v>
      </c>
      <c r="D86" s="170"/>
      <c r="E86" s="171"/>
      <c r="F86" s="172"/>
      <c r="G86" s="172">
        <f>SUMIF(AG87:AG128,"&lt;&gt;NOR",G87:G128)</f>
        <v>0</v>
      </c>
      <c r="H86" s="172"/>
      <c r="I86" s="172">
        <f>SUM(I87:I128)</f>
        <v>14476.35</v>
      </c>
      <c r="J86" s="172"/>
      <c r="K86" s="172">
        <f>SUM(K87:K128)</f>
        <v>4954.99</v>
      </c>
      <c r="L86" s="172"/>
      <c r="M86" s="172">
        <f>SUM(M87:M128)</f>
        <v>0</v>
      </c>
      <c r="N86" s="172"/>
      <c r="O86" s="172">
        <f>SUM(O87:O128)</f>
        <v>17.070000000000004</v>
      </c>
      <c r="P86" s="172"/>
      <c r="Q86" s="172">
        <f>SUM(Q87:Q128)</f>
        <v>0</v>
      </c>
      <c r="R86" s="172"/>
      <c r="S86" s="172"/>
      <c r="T86" s="173"/>
      <c r="U86" s="167"/>
      <c r="V86" s="167">
        <f>SUM(V87:V128)</f>
        <v>10.969999999999999</v>
      </c>
      <c r="W86" s="167"/>
      <c r="AG86" t="s">
        <v>168</v>
      </c>
    </row>
    <row r="87" spans="1:60" outlineLevel="1" x14ac:dyDescent="0.2">
      <c r="A87" s="174">
        <v>22</v>
      </c>
      <c r="B87" s="175" t="s">
        <v>260</v>
      </c>
      <c r="C87" s="184" t="s">
        <v>261</v>
      </c>
      <c r="D87" s="176" t="s">
        <v>185</v>
      </c>
      <c r="E87" s="177">
        <v>16.224</v>
      </c>
      <c r="F87" s="178">
        <v>0</v>
      </c>
      <c r="G87" s="179">
        <f>ROUND(E87*F87,2)</f>
        <v>0</v>
      </c>
      <c r="H87" s="178">
        <v>89.07</v>
      </c>
      <c r="I87" s="179">
        <f>ROUND(E87*H87,2)</f>
        <v>1445.07</v>
      </c>
      <c r="J87" s="178">
        <v>16.43</v>
      </c>
      <c r="K87" s="179">
        <f>ROUND(E87*J87,2)</f>
        <v>266.56</v>
      </c>
      <c r="L87" s="179">
        <v>21</v>
      </c>
      <c r="M87" s="179">
        <f>G87*(1+L87/100)</f>
        <v>0</v>
      </c>
      <c r="N87" s="179">
        <v>0.30360999999999999</v>
      </c>
      <c r="O87" s="179">
        <f>ROUND(E87*N87,2)</f>
        <v>4.93</v>
      </c>
      <c r="P87" s="179">
        <v>0</v>
      </c>
      <c r="Q87" s="179">
        <f>ROUND(E87*P87,2)</f>
        <v>0</v>
      </c>
      <c r="R87" s="179" t="s">
        <v>262</v>
      </c>
      <c r="S87" s="179" t="s">
        <v>173</v>
      </c>
      <c r="T87" s="180" t="s">
        <v>174</v>
      </c>
      <c r="U87" s="160">
        <v>1.6E-2</v>
      </c>
      <c r="V87" s="160">
        <f>ROUND(E87*U87,2)</f>
        <v>0.26</v>
      </c>
      <c r="W87" s="160"/>
      <c r="X87" s="151"/>
      <c r="Y87" s="151"/>
      <c r="Z87" s="151"/>
      <c r="AA87" s="151"/>
      <c r="AB87" s="151"/>
      <c r="AC87" s="151"/>
      <c r="AD87" s="151"/>
      <c r="AE87" s="151"/>
      <c r="AF87" s="151"/>
      <c r="AG87" s="151" t="s">
        <v>175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1" x14ac:dyDescent="0.2">
      <c r="A88" s="158"/>
      <c r="B88" s="159"/>
      <c r="C88" s="451" t="s">
        <v>263</v>
      </c>
      <c r="D88" s="452"/>
      <c r="E88" s="452"/>
      <c r="F88" s="452"/>
      <c r="G88" s="452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51"/>
      <c r="Y88" s="151"/>
      <c r="Z88" s="151"/>
      <c r="AA88" s="151"/>
      <c r="AB88" s="151"/>
      <c r="AC88" s="151"/>
      <c r="AD88" s="151"/>
      <c r="AE88" s="151"/>
      <c r="AF88" s="151"/>
      <c r="AG88" s="151" t="s">
        <v>177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1" x14ac:dyDescent="0.2">
      <c r="A89" s="158"/>
      <c r="B89" s="159"/>
      <c r="C89" s="185" t="s">
        <v>264</v>
      </c>
      <c r="D89" s="161"/>
      <c r="E89" s="162">
        <v>3.5939999999999999</v>
      </c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51"/>
      <c r="Y89" s="151"/>
      <c r="Z89" s="151"/>
      <c r="AA89" s="151"/>
      <c r="AB89" s="151"/>
      <c r="AC89" s="151"/>
      <c r="AD89" s="151"/>
      <c r="AE89" s="151"/>
      <c r="AF89" s="151"/>
      <c r="AG89" s="151" t="s">
        <v>179</v>
      </c>
      <c r="AH89" s="151">
        <v>0</v>
      </c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1" x14ac:dyDescent="0.2">
      <c r="A90" s="158"/>
      <c r="B90" s="159"/>
      <c r="C90" s="185" t="s">
        <v>265</v>
      </c>
      <c r="D90" s="161"/>
      <c r="E90" s="162">
        <v>2.1389999999999998</v>
      </c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51"/>
      <c r="Y90" s="151"/>
      <c r="Z90" s="151"/>
      <c r="AA90" s="151"/>
      <c r="AB90" s="151"/>
      <c r="AC90" s="151"/>
      <c r="AD90" s="151"/>
      <c r="AE90" s="151"/>
      <c r="AF90" s="151"/>
      <c r="AG90" s="151" t="s">
        <v>179</v>
      </c>
      <c r="AH90" s="151">
        <v>0</v>
      </c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1" x14ac:dyDescent="0.2">
      <c r="A91" s="158"/>
      <c r="B91" s="159"/>
      <c r="C91" s="185" t="s">
        <v>266</v>
      </c>
      <c r="D91" s="161"/>
      <c r="E91" s="162">
        <v>11.991</v>
      </c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51"/>
      <c r="Y91" s="151"/>
      <c r="Z91" s="151"/>
      <c r="AA91" s="151"/>
      <c r="AB91" s="151"/>
      <c r="AC91" s="151"/>
      <c r="AD91" s="151"/>
      <c r="AE91" s="151"/>
      <c r="AF91" s="151"/>
      <c r="AG91" s="151" t="s">
        <v>179</v>
      </c>
      <c r="AH91" s="151">
        <v>0</v>
      </c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1" x14ac:dyDescent="0.2">
      <c r="A92" s="158"/>
      <c r="B92" s="159"/>
      <c r="C92" s="185" t="s">
        <v>267</v>
      </c>
      <c r="D92" s="161"/>
      <c r="E92" s="162">
        <v>-1.5</v>
      </c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51"/>
      <c r="Y92" s="151"/>
      <c r="Z92" s="151"/>
      <c r="AA92" s="151"/>
      <c r="AB92" s="151"/>
      <c r="AC92" s="151"/>
      <c r="AD92" s="151"/>
      <c r="AE92" s="151"/>
      <c r="AF92" s="151"/>
      <c r="AG92" s="151" t="s">
        <v>179</v>
      </c>
      <c r="AH92" s="151">
        <v>0</v>
      </c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outlineLevel="1" x14ac:dyDescent="0.2">
      <c r="A93" s="158"/>
      <c r="B93" s="159"/>
      <c r="C93" s="453"/>
      <c r="D93" s="454"/>
      <c r="E93" s="454"/>
      <c r="F93" s="454"/>
      <c r="G93" s="454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51"/>
      <c r="Y93" s="151"/>
      <c r="Z93" s="151"/>
      <c r="AA93" s="151"/>
      <c r="AB93" s="151"/>
      <c r="AC93" s="151"/>
      <c r="AD93" s="151"/>
      <c r="AE93" s="151"/>
      <c r="AF93" s="151"/>
      <c r="AG93" s="151" t="s">
        <v>180</v>
      </c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1" x14ac:dyDescent="0.2">
      <c r="A94" s="174">
        <v>23</v>
      </c>
      <c r="B94" s="175" t="s">
        <v>268</v>
      </c>
      <c r="C94" s="184" t="s">
        <v>269</v>
      </c>
      <c r="D94" s="176" t="s">
        <v>185</v>
      </c>
      <c r="E94" s="177">
        <v>16.224</v>
      </c>
      <c r="F94" s="178">
        <v>0</v>
      </c>
      <c r="G94" s="179">
        <f>ROUND(E94*F94,2)</f>
        <v>0</v>
      </c>
      <c r="H94" s="178">
        <v>117.32</v>
      </c>
      <c r="I94" s="179">
        <f>ROUND(E94*H94,2)</f>
        <v>1903.4</v>
      </c>
      <c r="J94" s="178">
        <v>20.18</v>
      </c>
      <c r="K94" s="179">
        <f>ROUND(E94*J94,2)</f>
        <v>327.39999999999998</v>
      </c>
      <c r="L94" s="179">
        <v>21</v>
      </c>
      <c r="M94" s="179">
        <f>G94*(1+L94/100)</f>
        <v>0</v>
      </c>
      <c r="N94" s="179">
        <v>0.2205</v>
      </c>
      <c r="O94" s="179">
        <f>ROUND(E94*N94,2)</f>
        <v>3.58</v>
      </c>
      <c r="P94" s="179">
        <v>0</v>
      </c>
      <c r="Q94" s="179">
        <f>ROUND(E94*P94,2)</f>
        <v>0</v>
      </c>
      <c r="R94" s="179" t="s">
        <v>262</v>
      </c>
      <c r="S94" s="179" t="s">
        <v>173</v>
      </c>
      <c r="T94" s="180" t="s">
        <v>174</v>
      </c>
      <c r="U94" s="160">
        <v>2.3E-2</v>
      </c>
      <c r="V94" s="160">
        <f>ROUND(E94*U94,2)</f>
        <v>0.37</v>
      </c>
      <c r="W94" s="160"/>
      <c r="X94" s="151"/>
      <c r="Y94" s="151"/>
      <c r="Z94" s="151"/>
      <c r="AA94" s="151"/>
      <c r="AB94" s="151"/>
      <c r="AC94" s="151"/>
      <c r="AD94" s="151"/>
      <c r="AE94" s="151"/>
      <c r="AF94" s="151"/>
      <c r="AG94" s="151" t="s">
        <v>175</v>
      </c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1" x14ac:dyDescent="0.2">
      <c r="A95" s="158"/>
      <c r="B95" s="159"/>
      <c r="C95" s="457"/>
      <c r="D95" s="458"/>
      <c r="E95" s="458"/>
      <c r="F95" s="458"/>
      <c r="G95" s="458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51"/>
      <c r="Y95" s="151"/>
      <c r="Z95" s="151"/>
      <c r="AA95" s="151"/>
      <c r="AB95" s="151"/>
      <c r="AC95" s="151"/>
      <c r="AD95" s="151"/>
      <c r="AE95" s="151"/>
      <c r="AF95" s="151"/>
      <c r="AG95" s="151" t="s">
        <v>180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1" x14ac:dyDescent="0.2">
      <c r="A96" s="174">
        <v>24</v>
      </c>
      <c r="B96" s="175" t="s">
        <v>270</v>
      </c>
      <c r="C96" s="184" t="s">
        <v>271</v>
      </c>
      <c r="D96" s="176" t="s">
        <v>185</v>
      </c>
      <c r="E96" s="177">
        <v>16.224</v>
      </c>
      <c r="F96" s="178">
        <v>0</v>
      </c>
      <c r="G96" s="179">
        <f>ROUND(E96*F96,2)</f>
        <v>0</v>
      </c>
      <c r="H96" s="178">
        <v>0</v>
      </c>
      <c r="I96" s="179">
        <f>ROUND(E96*H96,2)</f>
        <v>0</v>
      </c>
      <c r="J96" s="178">
        <v>31.7</v>
      </c>
      <c r="K96" s="179">
        <f>ROUND(E96*J96,2)</f>
        <v>514.29999999999995</v>
      </c>
      <c r="L96" s="179">
        <v>21</v>
      </c>
      <c r="M96" s="179">
        <f>G96*(1+L96/100)</f>
        <v>0</v>
      </c>
      <c r="N96" s="179">
        <v>0</v>
      </c>
      <c r="O96" s="179">
        <f>ROUND(E96*N96,2)</f>
        <v>0</v>
      </c>
      <c r="P96" s="179">
        <v>0</v>
      </c>
      <c r="Q96" s="179">
        <f>ROUND(E96*P96,2)</f>
        <v>0</v>
      </c>
      <c r="R96" s="179" t="s">
        <v>262</v>
      </c>
      <c r="S96" s="179" t="s">
        <v>173</v>
      </c>
      <c r="T96" s="180" t="s">
        <v>174</v>
      </c>
      <c r="U96" s="160">
        <v>9.0999999999999998E-2</v>
      </c>
      <c r="V96" s="160">
        <f>ROUND(E96*U96,2)</f>
        <v>1.48</v>
      </c>
      <c r="W96" s="160"/>
      <c r="X96" s="151"/>
      <c r="Y96" s="151"/>
      <c r="Z96" s="151"/>
      <c r="AA96" s="151"/>
      <c r="AB96" s="151"/>
      <c r="AC96" s="151"/>
      <c r="AD96" s="151"/>
      <c r="AE96" s="151"/>
      <c r="AF96" s="151"/>
      <c r="AG96" s="151" t="s">
        <v>175</v>
      </c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1" x14ac:dyDescent="0.2">
      <c r="A97" s="158"/>
      <c r="B97" s="159"/>
      <c r="C97" s="457"/>
      <c r="D97" s="458"/>
      <c r="E97" s="458"/>
      <c r="F97" s="458"/>
      <c r="G97" s="458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51"/>
      <c r="Y97" s="151"/>
      <c r="Z97" s="151"/>
      <c r="AA97" s="151"/>
      <c r="AB97" s="151"/>
      <c r="AC97" s="151"/>
      <c r="AD97" s="151"/>
      <c r="AE97" s="151"/>
      <c r="AF97" s="151"/>
      <c r="AG97" s="151" t="s">
        <v>180</v>
      </c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ht="22.5" outlineLevel="1" x14ac:dyDescent="0.2">
      <c r="A98" s="174">
        <v>25</v>
      </c>
      <c r="B98" s="175" t="s">
        <v>272</v>
      </c>
      <c r="C98" s="184" t="s">
        <v>273</v>
      </c>
      <c r="D98" s="176" t="s">
        <v>185</v>
      </c>
      <c r="E98" s="177">
        <v>13.52</v>
      </c>
      <c r="F98" s="178">
        <v>0</v>
      </c>
      <c r="G98" s="179">
        <f>ROUND(E98*F98,2)</f>
        <v>0</v>
      </c>
      <c r="H98" s="178">
        <v>338.44</v>
      </c>
      <c r="I98" s="179">
        <f>ROUND(E98*H98,2)</f>
        <v>4575.71</v>
      </c>
      <c r="J98" s="178">
        <v>137.56</v>
      </c>
      <c r="K98" s="179">
        <f>ROUND(E98*J98,2)</f>
        <v>1859.81</v>
      </c>
      <c r="L98" s="179">
        <v>21</v>
      </c>
      <c r="M98" s="179">
        <f>G98*(1+L98/100)</f>
        <v>0</v>
      </c>
      <c r="N98" s="179">
        <v>0.18107999999999999</v>
      </c>
      <c r="O98" s="179">
        <f>ROUND(E98*N98,2)</f>
        <v>2.4500000000000002</v>
      </c>
      <c r="P98" s="179">
        <v>0</v>
      </c>
      <c r="Q98" s="179">
        <f>ROUND(E98*P98,2)</f>
        <v>0</v>
      </c>
      <c r="R98" s="179" t="s">
        <v>262</v>
      </c>
      <c r="S98" s="179" t="s">
        <v>173</v>
      </c>
      <c r="T98" s="180" t="s">
        <v>174</v>
      </c>
      <c r="U98" s="160">
        <v>0.375</v>
      </c>
      <c r="V98" s="160">
        <f>ROUND(E98*U98,2)</f>
        <v>5.07</v>
      </c>
      <c r="W98" s="160"/>
      <c r="X98" s="151"/>
      <c r="Y98" s="151"/>
      <c r="Z98" s="151"/>
      <c r="AA98" s="151"/>
      <c r="AB98" s="151"/>
      <c r="AC98" s="151"/>
      <c r="AD98" s="151"/>
      <c r="AE98" s="151"/>
      <c r="AF98" s="151"/>
      <c r="AG98" s="151" t="s">
        <v>175</v>
      </c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ht="22.5" outlineLevel="1" x14ac:dyDescent="0.2">
      <c r="A99" s="158"/>
      <c r="B99" s="159"/>
      <c r="C99" s="451" t="s">
        <v>274</v>
      </c>
      <c r="D99" s="452"/>
      <c r="E99" s="452"/>
      <c r="F99" s="452"/>
      <c r="G99" s="452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51"/>
      <c r="Y99" s="151"/>
      <c r="Z99" s="151"/>
      <c r="AA99" s="151"/>
      <c r="AB99" s="151"/>
      <c r="AC99" s="151"/>
      <c r="AD99" s="151"/>
      <c r="AE99" s="151"/>
      <c r="AF99" s="151"/>
      <c r="AG99" s="151" t="s">
        <v>177</v>
      </c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81" t="str">
        <f>C99</f>
        <v>komunikací pro pěší do velikosti dlaždic 0,25 m2 s provedením lože do tl. 30 mm, s vyplněním spár a se smetením přebytečného materiálu na vzdálenost do 3 m</v>
      </c>
      <c r="BB99" s="151"/>
      <c r="BC99" s="151"/>
      <c r="BD99" s="151"/>
      <c r="BE99" s="151"/>
      <c r="BF99" s="151"/>
      <c r="BG99" s="151"/>
      <c r="BH99" s="151"/>
    </row>
    <row r="100" spans="1:60" outlineLevel="1" x14ac:dyDescent="0.2">
      <c r="A100" s="158"/>
      <c r="B100" s="159"/>
      <c r="C100" s="185" t="s">
        <v>275</v>
      </c>
      <c r="D100" s="161"/>
      <c r="E100" s="162">
        <v>2.9950000000000001</v>
      </c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 t="s">
        <v>179</v>
      </c>
      <c r="AH100" s="151">
        <v>0</v>
      </c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1" x14ac:dyDescent="0.2">
      <c r="A101" s="158"/>
      <c r="B101" s="159"/>
      <c r="C101" s="185" t="s">
        <v>276</v>
      </c>
      <c r="D101" s="161"/>
      <c r="E101" s="162">
        <v>1.7825</v>
      </c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 t="s">
        <v>179</v>
      </c>
      <c r="AH101" s="151">
        <v>0</v>
      </c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1" x14ac:dyDescent="0.2">
      <c r="A102" s="158"/>
      <c r="B102" s="159"/>
      <c r="C102" s="185" t="s">
        <v>277</v>
      </c>
      <c r="D102" s="161"/>
      <c r="E102" s="162">
        <v>9.9924999999999997</v>
      </c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 t="s">
        <v>179</v>
      </c>
      <c r="AH102" s="151">
        <v>0</v>
      </c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1" x14ac:dyDescent="0.2">
      <c r="A103" s="158"/>
      <c r="B103" s="159"/>
      <c r="C103" s="185" t="s">
        <v>278</v>
      </c>
      <c r="D103" s="161"/>
      <c r="E103" s="162">
        <v>-1.25</v>
      </c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 t="s">
        <v>179</v>
      </c>
      <c r="AH103" s="151">
        <v>0</v>
      </c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1" x14ac:dyDescent="0.2">
      <c r="A104" s="158"/>
      <c r="B104" s="159"/>
      <c r="C104" s="453"/>
      <c r="D104" s="454"/>
      <c r="E104" s="454"/>
      <c r="F104" s="454"/>
      <c r="G104" s="454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 t="s">
        <v>180</v>
      </c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ht="22.5" outlineLevel="1" x14ac:dyDescent="0.2">
      <c r="A105" s="174">
        <v>26</v>
      </c>
      <c r="B105" s="175" t="s">
        <v>279</v>
      </c>
      <c r="C105" s="184" t="s">
        <v>280</v>
      </c>
      <c r="D105" s="176" t="s">
        <v>213</v>
      </c>
      <c r="E105" s="177">
        <v>27.04</v>
      </c>
      <c r="F105" s="178">
        <v>0</v>
      </c>
      <c r="G105" s="179">
        <f>ROUND(E105*F105,2)</f>
        <v>0</v>
      </c>
      <c r="H105" s="178">
        <v>141</v>
      </c>
      <c r="I105" s="179">
        <f>ROUND(E105*H105,2)</f>
        <v>3812.64</v>
      </c>
      <c r="J105" s="178">
        <v>53.5</v>
      </c>
      <c r="K105" s="179">
        <f>ROUND(E105*J105,2)</f>
        <v>1446.64</v>
      </c>
      <c r="L105" s="179">
        <v>21</v>
      </c>
      <c r="M105" s="179">
        <f>G105*(1+L105/100)</f>
        <v>0</v>
      </c>
      <c r="N105" s="179">
        <v>0.12472</v>
      </c>
      <c r="O105" s="179">
        <f>ROUND(E105*N105,2)</f>
        <v>3.37</v>
      </c>
      <c r="P105" s="179">
        <v>0</v>
      </c>
      <c r="Q105" s="179">
        <f>ROUND(E105*P105,2)</f>
        <v>0</v>
      </c>
      <c r="R105" s="179" t="s">
        <v>262</v>
      </c>
      <c r="S105" s="179" t="s">
        <v>173</v>
      </c>
      <c r="T105" s="180" t="s">
        <v>174</v>
      </c>
      <c r="U105" s="160">
        <v>0.14000000000000001</v>
      </c>
      <c r="V105" s="160">
        <f>ROUND(E105*U105,2)</f>
        <v>3.79</v>
      </c>
      <c r="W105" s="160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 t="s">
        <v>199</v>
      </c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outlineLevel="1" x14ac:dyDescent="0.2">
      <c r="A106" s="158"/>
      <c r="B106" s="159"/>
      <c r="C106" s="451" t="s">
        <v>281</v>
      </c>
      <c r="D106" s="452"/>
      <c r="E106" s="452"/>
      <c r="F106" s="452"/>
      <c r="G106" s="452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51"/>
      <c r="Y106" s="151"/>
      <c r="Z106" s="151"/>
      <c r="AA106" s="151"/>
      <c r="AB106" s="151"/>
      <c r="AC106" s="151"/>
      <c r="AD106" s="151"/>
      <c r="AE106" s="151"/>
      <c r="AF106" s="151"/>
      <c r="AG106" s="151" t="s">
        <v>177</v>
      </c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outlineLevel="1" x14ac:dyDescent="0.2">
      <c r="A107" s="158"/>
      <c r="B107" s="159"/>
      <c r="C107" s="185" t="s">
        <v>282</v>
      </c>
      <c r="D107" s="161"/>
      <c r="E107" s="162">
        <v>5.99</v>
      </c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1" t="s">
        <v>179</v>
      </c>
      <c r="AH107" s="151">
        <v>0</v>
      </c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1" x14ac:dyDescent="0.2">
      <c r="A108" s="158"/>
      <c r="B108" s="159"/>
      <c r="C108" s="185" t="s">
        <v>283</v>
      </c>
      <c r="D108" s="161"/>
      <c r="E108" s="162">
        <v>3.5649999999999999</v>
      </c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 t="s">
        <v>179</v>
      </c>
      <c r="AH108" s="151">
        <v>0</v>
      </c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1" x14ac:dyDescent="0.2">
      <c r="A109" s="158"/>
      <c r="B109" s="159"/>
      <c r="C109" s="185" t="s">
        <v>284</v>
      </c>
      <c r="D109" s="161"/>
      <c r="E109" s="162">
        <v>19.984999999999999</v>
      </c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 t="s">
        <v>179</v>
      </c>
      <c r="AH109" s="151">
        <v>0</v>
      </c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1" x14ac:dyDescent="0.2">
      <c r="A110" s="158"/>
      <c r="B110" s="159"/>
      <c r="C110" s="185" t="s">
        <v>285</v>
      </c>
      <c r="D110" s="161"/>
      <c r="E110" s="162">
        <v>-2.5</v>
      </c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 t="s">
        <v>179</v>
      </c>
      <c r="AH110" s="151">
        <v>0</v>
      </c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outlineLevel="1" x14ac:dyDescent="0.2">
      <c r="A111" s="158"/>
      <c r="B111" s="159"/>
      <c r="C111" s="453"/>
      <c r="D111" s="454"/>
      <c r="E111" s="454"/>
      <c r="F111" s="454"/>
      <c r="G111" s="454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51"/>
      <c r="Y111" s="151"/>
      <c r="Z111" s="151"/>
      <c r="AA111" s="151"/>
      <c r="AB111" s="151"/>
      <c r="AC111" s="151"/>
      <c r="AD111" s="151"/>
      <c r="AE111" s="151"/>
      <c r="AF111" s="151"/>
      <c r="AG111" s="151" t="s">
        <v>180</v>
      </c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outlineLevel="1" x14ac:dyDescent="0.2">
      <c r="A112" s="174">
        <v>27</v>
      </c>
      <c r="B112" s="175" t="s">
        <v>286</v>
      </c>
      <c r="C112" s="184" t="s">
        <v>287</v>
      </c>
      <c r="D112" s="176" t="s">
        <v>171</v>
      </c>
      <c r="E112" s="177">
        <v>1.0815999999999999</v>
      </c>
      <c r="F112" s="178">
        <v>0</v>
      </c>
      <c r="G112" s="179">
        <f>ROUND(E112*F112,2)</f>
        <v>0</v>
      </c>
      <c r="H112" s="178">
        <v>1920.48</v>
      </c>
      <c r="I112" s="179">
        <f>ROUND(E112*H112,2)</f>
        <v>2077.19</v>
      </c>
      <c r="J112" s="178">
        <v>499.52</v>
      </c>
      <c r="K112" s="179">
        <f>ROUND(E112*J112,2)</f>
        <v>540.28</v>
      </c>
      <c r="L112" s="179">
        <v>21</v>
      </c>
      <c r="M112" s="179">
        <f>G112*(1+L112/100)</f>
        <v>0</v>
      </c>
      <c r="N112" s="179">
        <v>2.5249999999999999</v>
      </c>
      <c r="O112" s="179">
        <f>ROUND(E112*N112,2)</f>
        <v>2.73</v>
      </c>
      <c r="P112" s="179">
        <v>0</v>
      </c>
      <c r="Q112" s="179">
        <f>ROUND(E112*P112,2)</f>
        <v>0</v>
      </c>
      <c r="R112" s="179"/>
      <c r="S112" s="179" t="s">
        <v>173</v>
      </c>
      <c r="T112" s="180" t="s">
        <v>174</v>
      </c>
      <c r="U112" s="160">
        <v>0</v>
      </c>
      <c r="V112" s="160">
        <f>ROUND(E112*U112,2)</f>
        <v>0</v>
      </c>
      <c r="W112" s="160"/>
      <c r="X112" s="151"/>
      <c r="Y112" s="151"/>
      <c r="Z112" s="151"/>
      <c r="AA112" s="151"/>
      <c r="AB112" s="151"/>
      <c r="AC112" s="151"/>
      <c r="AD112" s="151"/>
      <c r="AE112" s="151"/>
      <c r="AF112" s="151"/>
      <c r="AG112" s="151" t="s">
        <v>175</v>
      </c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outlineLevel="1" x14ac:dyDescent="0.2">
      <c r="A113" s="158"/>
      <c r="B113" s="159"/>
      <c r="C113" s="186" t="s">
        <v>288</v>
      </c>
      <c r="D113" s="163"/>
      <c r="E113" s="164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51"/>
      <c r="Y113" s="151"/>
      <c r="Z113" s="151"/>
      <c r="AA113" s="151"/>
      <c r="AB113" s="151"/>
      <c r="AC113" s="151"/>
      <c r="AD113" s="151"/>
      <c r="AE113" s="151"/>
      <c r="AF113" s="151"/>
      <c r="AG113" s="151" t="s">
        <v>179</v>
      </c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outlineLevel="1" x14ac:dyDescent="0.2">
      <c r="A114" s="158"/>
      <c r="B114" s="159"/>
      <c r="C114" s="187" t="s">
        <v>289</v>
      </c>
      <c r="D114" s="163"/>
      <c r="E114" s="164">
        <v>5.99</v>
      </c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 t="s">
        <v>179</v>
      </c>
      <c r="AH114" s="151">
        <v>2</v>
      </c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outlineLevel="1" x14ac:dyDescent="0.2">
      <c r="A115" s="158"/>
      <c r="B115" s="159"/>
      <c r="C115" s="187" t="s">
        <v>290</v>
      </c>
      <c r="D115" s="163"/>
      <c r="E115" s="164">
        <v>3.5649999999999999</v>
      </c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 t="s">
        <v>179</v>
      </c>
      <c r="AH115" s="151">
        <v>2</v>
      </c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outlineLevel="1" x14ac:dyDescent="0.2">
      <c r="A116" s="158"/>
      <c r="B116" s="159"/>
      <c r="C116" s="187" t="s">
        <v>291</v>
      </c>
      <c r="D116" s="163"/>
      <c r="E116" s="164">
        <v>19.984999999999999</v>
      </c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 t="s">
        <v>179</v>
      </c>
      <c r="AH116" s="151">
        <v>2</v>
      </c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outlineLevel="1" x14ac:dyDescent="0.2">
      <c r="A117" s="158"/>
      <c r="B117" s="159"/>
      <c r="C117" s="187" t="s">
        <v>292</v>
      </c>
      <c r="D117" s="163"/>
      <c r="E117" s="164">
        <v>-2.5</v>
      </c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 t="s">
        <v>179</v>
      </c>
      <c r="AH117" s="151">
        <v>2</v>
      </c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outlineLevel="1" x14ac:dyDescent="0.2">
      <c r="A118" s="158"/>
      <c r="B118" s="159"/>
      <c r="C118" s="186" t="s">
        <v>293</v>
      </c>
      <c r="D118" s="163"/>
      <c r="E118" s="164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 t="s">
        <v>179</v>
      </c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1" x14ac:dyDescent="0.2">
      <c r="A119" s="158"/>
      <c r="B119" s="159"/>
      <c r="C119" s="185" t="s">
        <v>294</v>
      </c>
      <c r="D119" s="161"/>
      <c r="E119" s="162">
        <v>1.0815999999999999</v>
      </c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 t="s">
        <v>179</v>
      </c>
      <c r="AH119" s="151">
        <v>0</v>
      </c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outlineLevel="1" x14ac:dyDescent="0.2">
      <c r="A120" s="158"/>
      <c r="B120" s="159"/>
      <c r="C120" s="453"/>
      <c r="D120" s="454"/>
      <c r="E120" s="454"/>
      <c r="F120" s="454"/>
      <c r="G120" s="454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 t="s">
        <v>180</v>
      </c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ht="22.5" outlineLevel="1" x14ac:dyDescent="0.2">
      <c r="A121" s="174">
        <v>28</v>
      </c>
      <c r="B121" s="175" t="s">
        <v>295</v>
      </c>
      <c r="C121" s="184" t="s">
        <v>296</v>
      </c>
      <c r="D121" s="176" t="s">
        <v>185</v>
      </c>
      <c r="E121" s="177">
        <v>18.657599999999999</v>
      </c>
      <c r="F121" s="178">
        <v>0</v>
      </c>
      <c r="G121" s="179">
        <f>ROUND(E121*F121,2)</f>
        <v>0</v>
      </c>
      <c r="H121" s="178">
        <v>35.5</v>
      </c>
      <c r="I121" s="179">
        <f>ROUND(E121*H121,2)</f>
        <v>662.34</v>
      </c>
      <c r="J121" s="178">
        <v>0</v>
      </c>
      <c r="K121" s="179">
        <f>ROUND(E121*J121,2)</f>
        <v>0</v>
      </c>
      <c r="L121" s="179">
        <v>21</v>
      </c>
      <c r="M121" s="179">
        <f>G121*(1+L121/100)</f>
        <v>0</v>
      </c>
      <c r="N121" s="179">
        <v>2.9999999999999997E-4</v>
      </c>
      <c r="O121" s="179">
        <f>ROUND(E121*N121,2)</f>
        <v>0.01</v>
      </c>
      <c r="P121" s="179">
        <v>0</v>
      </c>
      <c r="Q121" s="179">
        <f>ROUND(E121*P121,2)</f>
        <v>0</v>
      </c>
      <c r="R121" s="179" t="s">
        <v>297</v>
      </c>
      <c r="S121" s="179" t="s">
        <v>173</v>
      </c>
      <c r="T121" s="180" t="s">
        <v>174</v>
      </c>
      <c r="U121" s="160">
        <v>0</v>
      </c>
      <c r="V121" s="160">
        <f>ROUND(E121*U121,2)</f>
        <v>0</v>
      </c>
      <c r="W121" s="160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 t="s">
        <v>298</v>
      </c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1" x14ac:dyDescent="0.2">
      <c r="A122" s="158"/>
      <c r="B122" s="159"/>
      <c r="C122" s="185" t="s">
        <v>264</v>
      </c>
      <c r="D122" s="161"/>
      <c r="E122" s="162">
        <v>3.5939999999999999</v>
      </c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 t="s">
        <v>179</v>
      </c>
      <c r="AH122" s="151">
        <v>0</v>
      </c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outlineLevel="1" x14ac:dyDescent="0.2">
      <c r="A123" s="158"/>
      <c r="B123" s="159"/>
      <c r="C123" s="185" t="s">
        <v>265</v>
      </c>
      <c r="D123" s="161"/>
      <c r="E123" s="162">
        <v>2.1389999999999998</v>
      </c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 t="s">
        <v>179</v>
      </c>
      <c r="AH123" s="151">
        <v>0</v>
      </c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outlineLevel="1" x14ac:dyDescent="0.2">
      <c r="A124" s="158"/>
      <c r="B124" s="159"/>
      <c r="C124" s="185" t="s">
        <v>266</v>
      </c>
      <c r="D124" s="161"/>
      <c r="E124" s="162">
        <v>11.991</v>
      </c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 t="s">
        <v>179</v>
      </c>
      <c r="AH124" s="151">
        <v>0</v>
      </c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outlineLevel="1" x14ac:dyDescent="0.2">
      <c r="A125" s="158"/>
      <c r="B125" s="159"/>
      <c r="C125" s="185" t="s">
        <v>267</v>
      </c>
      <c r="D125" s="161"/>
      <c r="E125" s="162">
        <v>-1.5</v>
      </c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 t="s">
        <v>179</v>
      </c>
      <c r="AH125" s="151">
        <v>0</v>
      </c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outlineLevel="1" x14ac:dyDescent="0.2">
      <c r="A126" s="158"/>
      <c r="B126" s="159"/>
      <c r="C126" s="188" t="s">
        <v>299</v>
      </c>
      <c r="D126" s="165"/>
      <c r="E126" s="166">
        <v>16.224</v>
      </c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 t="s">
        <v>179</v>
      </c>
      <c r="AH126" s="151">
        <v>1</v>
      </c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1" x14ac:dyDescent="0.2">
      <c r="A127" s="158"/>
      <c r="B127" s="159"/>
      <c r="C127" s="185" t="s">
        <v>300</v>
      </c>
      <c r="D127" s="161"/>
      <c r="E127" s="162">
        <v>2.4336000000000002</v>
      </c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 t="s">
        <v>179</v>
      </c>
      <c r="AH127" s="151">
        <v>0</v>
      </c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1" x14ac:dyDescent="0.2">
      <c r="A128" s="158"/>
      <c r="B128" s="159"/>
      <c r="C128" s="453"/>
      <c r="D128" s="454"/>
      <c r="E128" s="454"/>
      <c r="F128" s="454"/>
      <c r="G128" s="454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 t="s">
        <v>180</v>
      </c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x14ac:dyDescent="0.2">
      <c r="A129" s="168" t="s">
        <v>167</v>
      </c>
      <c r="B129" s="169" t="s">
        <v>77</v>
      </c>
      <c r="C129" s="183" t="s">
        <v>78</v>
      </c>
      <c r="D129" s="170"/>
      <c r="E129" s="171"/>
      <c r="F129" s="172"/>
      <c r="G129" s="172">
        <f>SUMIF(AG130:AG216,"&lt;&gt;NOR",G130:G216)</f>
        <v>0</v>
      </c>
      <c r="H129" s="172"/>
      <c r="I129" s="172">
        <f>SUM(I130:I216)</f>
        <v>26212.21</v>
      </c>
      <c r="J129" s="172"/>
      <c r="K129" s="172">
        <f>SUM(K130:K216)</f>
        <v>76677.42</v>
      </c>
      <c r="L129" s="172"/>
      <c r="M129" s="172">
        <f>SUM(M130:M216)</f>
        <v>0</v>
      </c>
      <c r="N129" s="172"/>
      <c r="O129" s="172">
        <f>SUM(O130:O216)</f>
        <v>7.14</v>
      </c>
      <c r="P129" s="172"/>
      <c r="Q129" s="172">
        <f>SUM(Q130:Q216)</f>
        <v>0</v>
      </c>
      <c r="R129" s="172"/>
      <c r="S129" s="172"/>
      <c r="T129" s="173"/>
      <c r="U129" s="167"/>
      <c r="V129" s="167">
        <f>SUM(V130:V216)</f>
        <v>189.76</v>
      </c>
      <c r="W129" s="167"/>
      <c r="AG129" t="s">
        <v>168</v>
      </c>
    </row>
    <row r="130" spans="1:60" outlineLevel="1" x14ac:dyDescent="0.2">
      <c r="A130" s="174">
        <v>29</v>
      </c>
      <c r="B130" s="175" t="s">
        <v>301</v>
      </c>
      <c r="C130" s="184" t="s">
        <v>302</v>
      </c>
      <c r="D130" s="176" t="s">
        <v>185</v>
      </c>
      <c r="E130" s="177">
        <v>115.3784</v>
      </c>
      <c r="F130" s="178">
        <v>0</v>
      </c>
      <c r="G130" s="179">
        <f>ROUND(E130*F130,2)</f>
        <v>0</v>
      </c>
      <c r="H130" s="178">
        <v>13.19</v>
      </c>
      <c r="I130" s="179">
        <f>ROUND(E130*H130,2)</f>
        <v>1521.84</v>
      </c>
      <c r="J130" s="178">
        <v>27.01</v>
      </c>
      <c r="K130" s="179">
        <f>ROUND(E130*J130,2)</f>
        <v>3116.37</v>
      </c>
      <c r="L130" s="179">
        <v>21</v>
      </c>
      <c r="M130" s="179">
        <f>G130*(1+L130/100)</f>
        <v>0</v>
      </c>
      <c r="N130" s="179">
        <v>4.0000000000000003E-5</v>
      </c>
      <c r="O130" s="179">
        <f>ROUND(E130*N130,2)</f>
        <v>0</v>
      </c>
      <c r="P130" s="179">
        <v>0</v>
      </c>
      <c r="Q130" s="179">
        <f>ROUND(E130*P130,2)</f>
        <v>0</v>
      </c>
      <c r="R130" s="179" t="s">
        <v>203</v>
      </c>
      <c r="S130" s="179" t="s">
        <v>173</v>
      </c>
      <c r="T130" s="180" t="s">
        <v>174</v>
      </c>
      <c r="U130" s="160">
        <v>7.8E-2</v>
      </c>
      <c r="V130" s="160">
        <f>ROUND(E130*U130,2)</f>
        <v>9</v>
      </c>
      <c r="W130" s="160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 t="s">
        <v>175</v>
      </c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ht="22.5" outlineLevel="1" x14ac:dyDescent="0.2">
      <c r="A131" s="158"/>
      <c r="B131" s="159"/>
      <c r="C131" s="451" t="s">
        <v>303</v>
      </c>
      <c r="D131" s="452"/>
      <c r="E131" s="452"/>
      <c r="F131" s="452"/>
      <c r="G131" s="452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 t="s">
        <v>177</v>
      </c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81" t="str">
        <f>C131</f>
        <v>které se zřizují před úpravami povrchu, a obalení osazených dveřních zárubní před znečištěním při úpravách povrchu nástřikem plastických maltovin včetně pozdějšího odkrytí,</v>
      </c>
      <c r="BB131" s="151"/>
      <c r="BC131" s="151"/>
      <c r="BD131" s="151"/>
      <c r="BE131" s="151"/>
      <c r="BF131" s="151"/>
      <c r="BG131" s="151"/>
      <c r="BH131" s="151"/>
    </row>
    <row r="132" spans="1:60" outlineLevel="1" x14ac:dyDescent="0.2">
      <c r="A132" s="158"/>
      <c r="B132" s="159"/>
      <c r="C132" s="185" t="s">
        <v>304</v>
      </c>
      <c r="D132" s="161"/>
      <c r="E132" s="162">
        <v>87.573899999999995</v>
      </c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 t="s">
        <v>179</v>
      </c>
      <c r="AH132" s="151">
        <v>0</v>
      </c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1" x14ac:dyDescent="0.2">
      <c r="A133" s="158"/>
      <c r="B133" s="159"/>
      <c r="C133" s="185" t="s">
        <v>305</v>
      </c>
      <c r="D133" s="161"/>
      <c r="E133" s="162">
        <v>3.5964999999999998</v>
      </c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 t="s">
        <v>179</v>
      </c>
      <c r="AH133" s="151">
        <v>0</v>
      </c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outlineLevel="1" x14ac:dyDescent="0.2">
      <c r="A134" s="158"/>
      <c r="B134" s="159"/>
      <c r="C134" s="185" t="s">
        <v>306</v>
      </c>
      <c r="D134" s="161"/>
      <c r="E134" s="162">
        <v>12.936</v>
      </c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 t="s">
        <v>179</v>
      </c>
      <c r="AH134" s="151">
        <v>0</v>
      </c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</row>
    <row r="135" spans="1:60" outlineLevel="1" x14ac:dyDescent="0.2">
      <c r="A135" s="158"/>
      <c r="B135" s="159"/>
      <c r="C135" s="188" t="s">
        <v>299</v>
      </c>
      <c r="D135" s="165"/>
      <c r="E135" s="166">
        <v>104.10639999999999</v>
      </c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 t="s">
        <v>179</v>
      </c>
      <c r="AH135" s="151">
        <v>1</v>
      </c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outlineLevel="1" x14ac:dyDescent="0.2">
      <c r="A136" s="158"/>
      <c r="B136" s="159"/>
      <c r="C136" s="185" t="s">
        <v>307</v>
      </c>
      <c r="D136" s="161"/>
      <c r="E136" s="162">
        <v>1.5760000000000001</v>
      </c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 t="s">
        <v>179</v>
      </c>
      <c r="AH136" s="151">
        <v>0</v>
      </c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60" outlineLevel="1" x14ac:dyDescent="0.2">
      <c r="A137" s="158"/>
      <c r="B137" s="159"/>
      <c r="C137" s="185" t="s">
        <v>308</v>
      </c>
      <c r="D137" s="161"/>
      <c r="E137" s="162">
        <v>3.3210000000000002</v>
      </c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 t="s">
        <v>179</v>
      </c>
      <c r="AH137" s="151">
        <v>0</v>
      </c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</row>
    <row r="138" spans="1:60" outlineLevel="1" x14ac:dyDescent="0.2">
      <c r="A138" s="158"/>
      <c r="B138" s="159"/>
      <c r="C138" s="185" t="s">
        <v>309</v>
      </c>
      <c r="D138" s="161"/>
      <c r="E138" s="162">
        <v>6.375</v>
      </c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 t="s">
        <v>179</v>
      </c>
      <c r="AH138" s="151">
        <v>0</v>
      </c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1" x14ac:dyDescent="0.2">
      <c r="A139" s="158"/>
      <c r="B139" s="159"/>
      <c r="C139" s="188" t="s">
        <v>299</v>
      </c>
      <c r="D139" s="165"/>
      <c r="E139" s="166">
        <v>11.272</v>
      </c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 t="s">
        <v>179</v>
      </c>
      <c r="AH139" s="151">
        <v>1</v>
      </c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outlineLevel="1" x14ac:dyDescent="0.2">
      <c r="A140" s="158"/>
      <c r="B140" s="159"/>
      <c r="C140" s="453"/>
      <c r="D140" s="454"/>
      <c r="E140" s="454"/>
      <c r="F140" s="454"/>
      <c r="G140" s="454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 t="s">
        <v>180</v>
      </c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outlineLevel="1" x14ac:dyDescent="0.2">
      <c r="A141" s="174">
        <v>30</v>
      </c>
      <c r="B141" s="175" t="s">
        <v>310</v>
      </c>
      <c r="C141" s="184" t="s">
        <v>311</v>
      </c>
      <c r="D141" s="176" t="s">
        <v>213</v>
      </c>
      <c r="E141" s="177">
        <v>194.9</v>
      </c>
      <c r="F141" s="178">
        <v>0</v>
      </c>
      <c r="G141" s="179">
        <f>ROUND(E141*F141,2)</f>
        <v>0</v>
      </c>
      <c r="H141" s="178">
        <v>42.38</v>
      </c>
      <c r="I141" s="179">
        <f>ROUND(E141*H141,2)</f>
        <v>8259.86</v>
      </c>
      <c r="J141" s="178">
        <v>17.32</v>
      </c>
      <c r="K141" s="179">
        <f>ROUND(E141*J141,2)</f>
        <v>3375.67</v>
      </c>
      <c r="L141" s="179">
        <v>21</v>
      </c>
      <c r="M141" s="179">
        <f>G141*(1+L141/100)</f>
        <v>0</v>
      </c>
      <c r="N141" s="179">
        <v>2.3000000000000001E-4</v>
      </c>
      <c r="O141" s="179">
        <f>ROUND(E141*N141,2)</f>
        <v>0.04</v>
      </c>
      <c r="P141" s="179">
        <v>0</v>
      </c>
      <c r="Q141" s="179">
        <f>ROUND(E141*P141,2)</f>
        <v>0</v>
      </c>
      <c r="R141" s="179" t="s">
        <v>203</v>
      </c>
      <c r="S141" s="179" t="s">
        <v>173</v>
      </c>
      <c r="T141" s="180" t="s">
        <v>174</v>
      </c>
      <c r="U141" s="160">
        <v>0.05</v>
      </c>
      <c r="V141" s="160">
        <f>ROUND(E141*U141,2)</f>
        <v>9.75</v>
      </c>
      <c r="W141" s="160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 t="s">
        <v>175</v>
      </c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1" x14ac:dyDescent="0.2">
      <c r="A142" s="158"/>
      <c r="B142" s="159"/>
      <c r="C142" s="451" t="s">
        <v>312</v>
      </c>
      <c r="D142" s="452"/>
      <c r="E142" s="452"/>
      <c r="F142" s="452"/>
      <c r="G142" s="452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 t="s">
        <v>177</v>
      </c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1" x14ac:dyDescent="0.2">
      <c r="A143" s="158"/>
      <c r="B143" s="159"/>
      <c r="C143" s="185" t="s">
        <v>313</v>
      </c>
      <c r="D143" s="161"/>
      <c r="E143" s="162">
        <v>5.76</v>
      </c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 t="s">
        <v>179</v>
      </c>
      <c r="AH143" s="151">
        <v>0</v>
      </c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1" x14ac:dyDescent="0.2">
      <c r="A144" s="158"/>
      <c r="B144" s="159"/>
      <c r="C144" s="185" t="s">
        <v>314</v>
      </c>
      <c r="D144" s="161"/>
      <c r="E144" s="162">
        <v>6.2</v>
      </c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 t="s">
        <v>179</v>
      </c>
      <c r="AH144" s="151">
        <v>0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outlineLevel="1" x14ac:dyDescent="0.2">
      <c r="A145" s="158"/>
      <c r="B145" s="159"/>
      <c r="C145" s="185" t="s">
        <v>315</v>
      </c>
      <c r="D145" s="161"/>
      <c r="E145" s="162">
        <v>5.82</v>
      </c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 t="s">
        <v>179</v>
      </c>
      <c r="AH145" s="151">
        <v>0</v>
      </c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1" x14ac:dyDescent="0.2">
      <c r="A146" s="158"/>
      <c r="B146" s="159"/>
      <c r="C146" s="185" t="s">
        <v>316</v>
      </c>
      <c r="D146" s="161"/>
      <c r="E146" s="162">
        <v>5.84</v>
      </c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 t="s">
        <v>179</v>
      </c>
      <c r="AH146" s="151">
        <v>0</v>
      </c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1" x14ac:dyDescent="0.2">
      <c r="A147" s="158"/>
      <c r="B147" s="159"/>
      <c r="C147" s="185" t="s">
        <v>317</v>
      </c>
      <c r="D147" s="161"/>
      <c r="E147" s="162">
        <v>5.84</v>
      </c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 t="s">
        <v>179</v>
      </c>
      <c r="AH147" s="151">
        <v>0</v>
      </c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outlineLevel="1" x14ac:dyDescent="0.2">
      <c r="A148" s="158"/>
      <c r="B148" s="159"/>
      <c r="C148" s="185" t="s">
        <v>318</v>
      </c>
      <c r="D148" s="161"/>
      <c r="E148" s="162">
        <v>6.2</v>
      </c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 t="s">
        <v>179</v>
      </c>
      <c r="AH148" s="151">
        <v>0</v>
      </c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1" x14ac:dyDescent="0.2">
      <c r="A149" s="158"/>
      <c r="B149" s="159"/>
      <c r="C149" s="185" t="s">
        <v>319</v>
      </c>
      <c r="D149" s="161"/>
      <c r="E149" s="162">
        <v>5.8</v>
      </c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 t="s">
        <v>179</v>
      </c>
      <c r="AH149" s="151">
        <v>0</v>
      </c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outlineLevel="1" x14ac:dyDescent="0.2">
      <c r="A150" s="158"/>
      <c r="B150" s="159"/>
      <c r="C150" s="185" t="s">
        <v>320</v>
      </c>
      <c r="D150" s="161"/>
      <c r="E150" s="162">
        <v>15.3</v>
      </c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 t="s">
        <v>179</v>
      </c>
      <c r="AH150" s="151">
        <v>0</v>
      </c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1" x14ac:dyDescent="0.2">
      <c r="A151" s="158"/>
      <c r="B151" s="159"/>
      <c r="C151" s="185" t="s">
        <v>321</v>
      </c>
      <c r="D151" s="161"/>
      <c r="E151" s="162">
        <v>10.16</v>
      </c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 t="s">
        <v>179</v>
      </c>
      <c r="AH151" s="151">
        <v>0</v>
      </c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outlineLevel="1" x14ac:dyDescent="0.2">
      <c r="A152" s="158"/>
      <c r="B152" s="159"/>
      <c r="C152" s="185" t="s">
        <v>322</v>
      </c>
      <c r="D152" s="161"/>
      <c r="E152" s="162">
        <v>50.7</v>
      </c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 t="s">
        <v>179</v>
      </c>
      <c r="AH152" s="151">
        <v>0</v>
      </c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outlineLevel="1" x14ac:dyDescent="0.2">
      <c r="A153" s="158"/>
      <c r="B153" s="159"/>
      <c r="C153" s="185" t="s">
        <v>323</v>
      </c>
      <c r="D153" s="161"/>
      <c r="E153" s="162">
        <v>4.0599999999999996</v>
      </c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 t="s">
        <v>179</v>
      </c>
      <c r="AH153" s="151">
        <v>0</v>
      </c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</row>
    <row r="154" spans="1:60" outlineLevel="1" x14ac:dyDescent="0.2">
      <c r="A154" s="158"/>
      <c r="B154" s="159"/>
      <c r="C154" s="185" t="s">
        <v>324</v>
      </c>
      <c r="D154" s="161"/>
      <c r="E154" s="162">
        <v>8.2200000000000006</v>
      </c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 t="s">
        <v>179</v>
      </c>
      <c r="AH154" s="151">
        <v>0</v>
      </c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outlineLevel="1" x14ac:dyDescent="0.2">
      <c r="A155" s="158"/>
      <c r="B155" s="159"/>
      <c r="C155" s="185" t="s">
        <v>325</v>
      </c>
      <c r="D155" s="161"/>
      <c r="E155" s="162">
        <v>8.84</v>
      </c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 t="s">
        <v>179</v>
      </c>
      <c r="AH155" s="151">
        <v>0</v>
      </c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</row>
    <row r="156" spans="1:60" outlineLevel="1" x14ac:dyDescent="0.2">
      <c r="A156" s="158"/>
      <c r="B156" s="159"/>
      <c r="C156" s="185" t="s">
        <v>326</v>
      </c>
      <c r="D156" s="161"/>
      <c r="E156" s="162">
        <v>3.89</v>
      </c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 t="s">
        <v>179</v>
      </c>
      <c r="AH156" s="151">
        <v>0</v>
      </c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outlineLevel="1" x14ac:dyDescent="0.2">
      <c r="A157" s="158"/>
      <c r="B157" s="159"/>
      <c r="C157" s="188" t="s">
        <v>299</v>
      </c>
      <c r="D157" s="165"/>
      <c r="E157" s="166">
        <v>142.63</v>
      </c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 t="s">
        <v>179</v>
      </c>
      <c r="AH157" s="151">
        <v>1</v>
      </c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</row>
    <row r="158" spans="1:60" outlineLevel="1" x14ac:dyDescent="0.2">
      <c r="A158" s="158"/>
      <c r="B158" s="159"/>
      <c r="C158" s="185" t="s">
        <v>327</v>
      </c>
      <c r="D158" s="161"/>
      <c r="E158" s="162">
        <v>3.87</v>
      </c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 t="s">
        <v>179</v>
      </c>
      <c r="AH158" s="151">
        <v>0</v>
      </c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outlineLevel="1" x14ac:dyDescent="0.2">
      <c r="A159" s="158"/>
      <c r="B159" s="159"/>
      <c r="C159" s="185" t="s">
        <v>328</v>
      </c>
      <c r="D159" s="161"/>
      <c r="E159" s="162">
        <v>3.82</v>
      </c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 t="s">
        <v>179</v>
      </c>
      <c r="AH159" s="151">
        <v>0</v>
      </c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1" x14ac:dyDescent="0.2">
      <c r="A160" s="158"/>
      <c r="B160" s="159"/>
      <c r="C160" s="185" t="s">
        <v>329</v>
      </c>
      <c r="D160" s="161"/>
      <c r="E160" s="162">
        <v>3.52</v>
      </c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 t="s">
        <v>179</v>
      </c>
      <c r="AH160" s="151">
        <v>0</v>
      </c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outlineLevel="1" x14ac:dyDescent="0.2">
      <c r="A161" s="158"/>
      <c r="B161" s="159"/>
      <c r="C161" s="188" t="s">
        <v>299</v>
      </c>
      <c r="D161" s="165"/>
      <c r="E161" s="166">
        <v>11.21</v>
      </c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 t="s">
        <v>179</v>
      </c>
      <c r="AH161" s="151">
        <v>1</v>
      </c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</row>
    <row r="162" spans="1:60" outlineLevel="1" x14ac:dyDescent="0.2">
      <c r="A162" s="158"/>
      <c r="B162" s="159"/>
      <c r="C162" s="185" t="s">
        <v>330</v>
      </c>
      <c r="D162" s="161"/>
      <c r="E162" s="162">
        <v>14.4</v>
      </c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 t="s">
        <v>179</v>
      </c>
      <c r="AH162" s="151">
        <v>0</v>
      </c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outlineLevel="1" x14ac:dyDescent="0.2">
      <c r="A163" s="158"/>
      <c r="B163" s="159"/>
      <c r="C163" s="185" t="s">
        <v>331</v>
      </c>
      <c r="D163" s="161"/>
      <c r="E163" s="162">
        <v>8.6</v>
      </c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 t="s">
        <v>179</v>
      </c>
      <c r="AH163" s="151">
        <v>0</v>
      </c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</row>
    <row r="164" spans="1:60" outlineLevel="1" x14ac:dyDescent="0.2">
      <c r="A164" s="158"/>
      <c r="B164" s="159"/>
      <c r="C164" s="188" t="s">
        <v>299</v>
      </c>
      <c r="D164" s="165"/>
      <c r="E164" s="166">
        <v>23</v>
      </c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 t="s">
        <v>179</v>
      </c>
      <c r="AH164" s="151">
        <v>1</v>
      </c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outlineLevel="1" x14ac:dyDescent="0.2">
      <c r="A165" s="158"/>
      <c r="B165" s="159"/>
      <c r="C165" s="185" t="s">
        <v>332</v>
      </c>
      <c r="D165" s="161"/>
      <c r="E165" s="162">
        <v>4.74</v>
      </c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 t="s">
        <v>179</v>
      </c>
      <c r="AH165" s="151">
        <v>0</v>
      </c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</row>
    <row r="166" spans="1:60" outlineLevel="1" x14ac:dyDescent="0.2">
      <c r="A166" s="158"/>
      <c r="B166" s="159"/>
      <c r="C166" s="188" t="s">
        <v>299</v>
      </c>
      <c r="D166" s="165"/>
      <c r="E166" s="166">
        <v>4.74</v>
      </c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 t="s">
        <v>179</v>
      </c>
      <c r="AH166" s="151">
        <v>1</v>
      </c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</row>
    <row r="167" spans="1:60" outlineLevel="1" x14ac:dyDescent="0.2">
      <c r="A167" s="158"/>
      <c r="B167" s="159"/>
      <c r="C167" s="185" t="s">
        <v>333</v>
      </c>
      <c r="D167" s="161"/>
      <c r="E167" s="162">
        <v>5.72</v>
      </c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 t="s">
        <v>179</v>
      </c>
      <c r="AH167" s="151">
        <v>0</v>
      </c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</row>
    <row r="168" spans="1:60" outlineLevel="1" x14ac:dyDescent="0.2">
      <c r="A168" s="158"/>
      <c r="B168" s="159"/>
      <c r="C168" s="188" t="s">
        <v>299</v>
      </c>
      <c r="D168" s="165"/>
      <c r="E168" s="166">
        <v>5.72</v>
      </c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 t="s">
        <v>179</v>
      </c>
      <c r="AH168" s="151">
        <v>1</v>
      </c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</row>
    <row r="169" spans="1:60" outlineLevel="1" x14ac:dyDescent="0.2">
      <c r="A169" s="158"/>
      <c r="B169" s="159"/>
      <c r="C169" s="185" t="s">
        <v>334</v>
      </c>
      <c r="D169" s="161"/>
      <c r="E169" s="162">
        <v>7.6</v>
      </c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 t="s">
        <v>179</v>
      </c>
      <c r="AH169" s="151">
        <v>0</v>
      </c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outlineLevel="1" x14ac:dyDescent="0.2">
      <c r="A170" s="158"/>
      <c r="B170" s="159"/>
      <c r="C170" s="453"/>
      <c r="D170" s="454"/>
      <c r="E170" s="454"/>
      <c r="F170" s="454"/>
      <c r="G170" s="454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 t="s">
        <v>180</v>
      </c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</row>
    <row r="171" spans="1:60" ht="22.5" outlineLevel="1" x14ac:dyDescent="0.2">
      <c r="A171" s="174">
        <v>31</v>
      </c>
      <c r="B171" s="175" t="s">
        <v>335</v>
      </c>
      <c r="C171" s="184" t="s">
        <v>336</v>
      </c>
      <c r="D171" s="176" t="s">
        <v>185</v>
      </c>
      <c r="E171" s="177">
        <v>8.5</v>
      </c>
      <c r="F171" s="178">
        <v>0</v>
      </c>
      <c r="G171" s="179">
        <f>ROUND(E171*F171,2)</f>
        <v>0</v>
      </c>
      <c r="H171" s="178">
        <v>78.819999999999993</v>
      </c>
      <c r="I171" s="179">
        <f>ROUND(E171*H171,2)</f>
        <v>669.97</v>
      </c>
      <c r="J171" s="178">
        <v>371.18</v>
      </c>
      <c r="K171" s="179">
        <f>ROUND(E171*J171,2)</f>
        <v>3155.03</v>
      </c>
      <c r="L171" s="179">
        <v>21</v>
      </c>
      <c r="M171" s="179">
        <f>G171*(1+L171/100)</f>
        <v>0</v>
      </c>
      <c r="N171" s="179">
        <v>5.1229999999999998E-2</v>
      </c>
      <c r="O171" s="179">
        <f>ROUND(E171*N171,2)</f>
        <v>0.44</v>
      </c>
      <c r="P171" s="179">
        <v>0</v>
      </c>
      <c r="Q171" s="179">
        <f>ROUND(E171*P171,2)</f>
        <v>0</v>
      </c>
      <c r="R171" s="179" t="s">
        <v>203</v>
      </c>
      <c r="S171" s="179" t="s">
        <v>173</v>
      </c>
      <c r="T171" s="180" t="s">
        <v>174</v>
      </c>
      <c r="U171" s="160">
        <v>0.90800000000000003</v>
      </c>
      <c r="V171" s="160">
        <f>ROUND(E171*U171,2)</f>
        <v>7.72</v>
      </c>
      <c r="W171" s="160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 t="s">
        <v>199</v>
      </c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</row>
    <row r="172" spans="1:60" outlineLevel="1" x14ac:dyDescent="0.2">
      <c r="A172" s="158"/>
      <c r="B172" s="159"/>
      <c r="C172" s="451" t="s">
        <v>337</v>
      </c>
      <c r="D172" s="452"/>
      <c r="E172" s="452"/>
      <c r="F172" s="452"/>
      <c r="G172" s="452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 t="s">
        <v>177</v>
      </c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outlineLevel="1" x14ac:dyDescent="0.2">
      <c r="A173" s="158"/>
      <c r="B173" s="159"/>
      <c r="C173" s="185" t="s">
        <v>338</v>
      </c>
      <c r="D173" s="161"/>
      <c r="E173" s="162">
        <v>8.5</v>
      </c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 t="s">
        <v>179</v>
      </c>
      <c r="AH173" s="151">
        <v>0</v>
      </c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outlineLevel="1" x14ac:dyDescent="0.2">
      <c r="A174" s="158"/>
      <c r="B174" s="159"/>
      <c r="C174" s="453"/>
      <c r="D174" s="454"/>
      <c r="E174" s="454"/>
      <c r="F174" s="454"/>
      <c r="G174" s="454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 t="s">
        <v>180</v>
      </c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</row>
    <row r="175" spans="1:60" outlineLevel="1" x14ac:dyDescent="0.2">
      <c r="A175" s="174">
        <v>32</v>
      </c>
      <c r="B175" s="175" t="s">
        <v>339</v>
      </c>
      <c r="C175" s="184" t="s">
        <v>340</v>
      </c>
      <c r="D175" s="176" t="s">
        <v>185</v>
      </c>
      <c r="E175" s="177">
        <v>50.2425</v>
      </c>
      <c r="F175" s="178">
        <v>0</v>
      </c>
      <c r="G175" s="179">
        <f>ROUND(E175*F175,2)</f>
        <v>0</v>
      </c>
      <c r="H175" s="178">
        <v>107.66</v>
      </c>
      <c r="I175" s="179">
        <f>ROUND(E175*H175,2)</f>
        <v>5409.11</v>
      </c>
      <c r="J175" s="178">
        <v>379.84</v>
      </c>
      <c r="K175" s="179">
        <f>ROUND(E175*J175,2)</f>
        <v>19084.11</v>
      </c>
      <c r="L175" s="179">
        <v>21</v>
      </c>
      <c r="M175" s="179">
        <f>G175*(1+L175/100)</f>
        <v>0</v>
      </c>
      <c r="N175" s="179">
        <v>2.3130000000000001E-2</v>
      </c>
      <c r="O175" s="179">
        <f>ROUND(E175*N175,2)</f>
        <v>1.1599999999999999</v>
      </c>
      <c r="P175" s="179">
        <v>0</v>
      </c>
      <c r="Q175" s="179">
        <f>ROUND(E175*P175,2)</f>
        <v>0</v>
      </c>
      <c r="R175" s="179" t="s">
        <v>203</v>
      </c>
      <c r="S175" s="179" t="s">
        <v>173</v>
      </c>
      <c r="T175" s="180" t="s">
        <v>174</v>
      </c>
      <c r="U175" s="160">
        <v>0.90310000000000001</v>
      </c>
      <c r="V175" s="160">
        <f>ROUND(E175*U175,2)</f>
        <v>45.37</v>
      </c>
      <c r="W175" s="160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 t="s">
        <v>199</v>
      </c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</row>
    <row r="176" spans="1:60" outlineLevel="1" x14ac:dyDescent="0.2">
      <c r="A176" s="158"/>
      <c r="B176" s="159"/>
      <c r="C176" s="451" t="s">
        <v>341</v>
      </c>
      <c r="D176" s="452"/>
      <c r="E176" s="452"/>
      <c r="F176" s="452"/>
      <c r="G176" s="452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 t="s">
        <v>177</v>
      </c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</row>
    <row r="177" spans="1:60" outlineLevel="1" x14ac:dyDescent="0.2">
      <c r="A177" s="158"/>
      <c r="B177" s="159"/>
      <c r="C177" s="185" t="s">
        <v>235</v>
      </c>
      <c r="D177" s="161"/>
      <c r="E177" s="162">
        <v>4.3499999999999996</v>
      </c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 t="s">
        <v>179</v>
      </c>
      <c r="AH177" s="151">
        <v>0</v>
      </c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</row>
    <row r="178" spans="1:60" outlineLevel="1" x14ac:dyDescent="0.2">
      <c r="A178" s="158"/>
      <c r="B178" s="159"/>
      <c r="C178" s="185" t="s">
        <v>238</v>
      </c>
      <c r="D178" s="161"/>
      <c r="E178" s="162">
        <v>45.892499999999998</v>
      </c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 t="s">
        <v>179</v>
      </c>
      <c r="AH178" s="151">
        <v>0</v>
      </c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  <c r="AU178" s="151"/>
      <c r="AV178" s="151"/>
      <c r="AW178" s="151"/>
      <c r="AX178" s="151"/>
      <c r="AY178" s="151"/>
      <c r="AZ178" s="151"/>
      <c r="BA178" s="151"/>
      <c r="BB178" s="151"/>
      <c r="BC178" s="151"/>
      <c r="BD178" s="151"/>
      <c r="BE178" s="151"/>
      <c r="BF178" s="151"/>
      <c r="BG178" s="151"/>
      <c r="BH178" s="151"/>
    </row>
    <row r="179" spans="1:60" outlineLevel="1" x14ac:dyDescent="0.2">
      <c r="A179" s="158"/>
      <c r="B179" s="159"/>
      <c r="C179" s="453"/>
      <c r="D179" s="454"/>
      <c r="E179" s="454"/>
      <c r="F179" s="454"/>
      <c r="G179" s="454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 t="s">
        <v>180</v>
      </c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</row>
    <row r="180" spans="1:60" outlineLevel="1" x14ac:dyDescent="0.2">
      <c r="A180" s="174">
        <v>33</v>
      </c>
      <c r="B180" s="175" t="s">
        <v>342</v>
      </c>
      <c r="C180" s="184" t="s">
        <v>343</v>
      </c>
      <c r="D180" s="176" t="s">
        <v>252</v>
      </c>
      <c r="E180" s="177">
        <v>10</v>
      </c>
      <c r="F180" s="178">
        <v>0</v>
      </c>
      <c r="G180" s="179">
        <f>ROUND(E180*F180,2)</f>
        <v>0</v>
      </c>
      <c r="H180" s="178">
        <v>20.07</v>
      </c>
      <c r="I180" s="179">
        <f>ROUND(E180*H180,2)</f>
        <v>200.7</v>
      </c>
      <c r="J180" s="178">
        <v>89.43</v>
      </c>
      <c r="K180" s="179">
        <f>ROUND(E180*J180,2)</f>
        <v>894.3</v>
      </c>
      <c r="L180" s="179">
        <v>21</v>
      </c>
      <c r="M180" s="179">
        <f>G180*(1+L180/100)</f>
        <v>0</v>
      </c>
      <c r="N180" s="179">
        <v>3.2000000000000002E-3</v>
      </c>
      <c r="O180" s="179">
        <f>ROUND(E180*N180,2)</f>
        <v>0.03</v>
      </c>
      <c r="P180" s="179">
        <v>0</v>
      </c>
      <c r="Q180" s="179">
        <f>ROUND(E180*P180,2)</f>
        <v>0</v>
      </c>
      <c r="R180" s="179" t="s">
        <v>214</v>
      </c>
      <c r="S180" s="179" t="s">
        <v>173</v>
      </c>
      <c r="T180" s="180" t="s">
        <v>174</v>
      </c>
      <c r="U180" s="160">
        <v>0.22498000000000001</v>
      </c>
      <c r="V180" s="160">
        <f>ROUND(E180*U180,2)</f>
        <v>2.25</v>
      </c>
      <c r="W180" s="160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 t="s">
        <v>175</v>
      </c>
      <c r="AH180" s="151"/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</row>
    <row r="181" spans="1:60" outlineLevel="1" x14ac:dyDescent="0.2">
      <c r="A181" s="158"/>
      <c r="B181" s="159"/>
      <c r="C181" s="451" t="s">
        <v>344</v>
      </c>
      <c r="D181" s="452"/>
      <c r="E181" s="452"/>
      <c r="F181" s="452"/>
      <c r="G181" s="452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 t="s">
        <v>177</v>
      </c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</row>
    <row r="182" spans="1:60" outlineLevel="1" x14ac:dyDescent="0.2">
      <c r="A182" s="158"/>
      <c r="B182" s="159"/>
      <c r="C182" s="453"/>
      <c r="D182" s="454"/>
      <c r="E182" s="454"/>
      <c r="F182" s="454"/>
      <c r="G182" s="454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 t="s">
        <v>180</v>
      </c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</row>
    <row r="183" spans="1:60" outlineLevel="1" x14ac:dyDescent="0.2">
      <c r="A183" s="174">
        <v>34</v>
      </c>
      <c r="B183" s="175" t="s">
        <v>345</v>
      </c>
      <c r="C183" s="184" t="s">
        <v>346</v>
      </c>
      <c r="D183" s="176" t="s">
        <v>252</v>
      </c>
      <c r="E183" s="177">
        <v>10</v>
      </c>
      <c r="F183" s="178">
        <v>0</v>
      </c>
      <c r="G183" s="179">
        <f>ROUND(E183*F183,2)</f>
        <v>0</v>
      </c>
      <c r="H183" s="178">
        <v>46.92</v>
      </c>
      <c r="I183" s="179">
        <f>ROUND(E183*H183,2)</f>
        <v>469.2</v>
      </c>
      <c r="J183" s="178">
        <v>143.58000000000001</v>
      </c>
      <c r="K183" s="179">
        <f>ROUND(E183*J183,2)</f>
        <v>1435.8</v>
      </c>
      <c r="L183" s="179">
        <v>21</v>
      </c>
      <c r="M183" s="179">
        <f>G183*(1+L183/100)</f>
        <v>0</v>
      </c>
      <c r="N183" s="179">
        <v>8.6700000000000006E-3</v>
      </c>
      <c r="O183" s="179">
        <f>ROUND(E183*N183,2)</f>
        <v>0.09</v>
      </c>
      <c r="P183" s="179">
        <v>0</v>
      </c>
      <c r="Q183" s="179">
        <f>ROUND(E183*P183,2)</f>
        <v>0</v>
      </c>
      <c r="R183" s="179" t="s">
        <v>214</v>
      </c>
      <c r="S183" s="179" t="s">
        <v>173</v>
      </c>
      <c r="T183" s="180" t="s">
        <v>174</v>
      </c>
      <c r="U183" s="160">
        <v>0.35974</v>
      </c>
      <c r="V183" s="160">
        <f>ROUND(E183*U183,2)</f>
        <v>3.6</v>
      </c>
      <c r="W183" s="160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 t="s">
        <v>175</v>
      </c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</row>
    <row r="184" spans="1:60" outlineLevel="1" x14ac:dyDescent="0.2">
      <c r="A184" s="158"/>
      <c r="B184" s="159"/>
      <c r="C184" s="451" t="s">
        <v>344</v>
      </c>
      <c r="D184" s="452"/>
      <c r="E184" s="452"/>
      <c r="F184" s="452"/>
      <c r="G184" s="452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 t="s">
        <v>177</v>
      </c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</row>
    <row r="185" spans="1:60" outlineLevel="1" x14ac:dyDescent="0.2">
      <c r="A185" s="158"/>
      <c r="B185" s="159"/>
      <c r="C185" s="453"/>
      <c r="D185" s="454"/>
      <c r="E185" s="454"/>
      <c r="F185" s="454"/>
      <c r="G185" s="454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 t="s">
        <v>180</v>
      </c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</row>
    <row r="186" spans="1:60" outlineLevel="1" x14ac:dyDescent="0.2">
      <c r="A186" s="174">
        <v>35</v>
      </c>
      <c r="B186" s="175" t="s">
        <v>347</v>
      </c>
      <c r="C186" s="184" t="s">
        <v>348</v>
      </c>
      <c r="D186" s="176" t="s">
        <v>252</v>
      </c>
      <c r="E186" s="177">
        <v>10</v>
      </c>
      <c r="F186" s="178">
        <v>0</v>
      </c>
      <c r="G186" s="179">
        <f>ROUND(E186*F186,2)</f>
        <v>0</v>
      </c>
      <c r="H186" s="178">
        <v>137.85</v>
      </c>
      <c r="I186" s="179">
        <f>ROUND(E186*H186,2)</f>
        <v>1378.5</v>
      </c>
      <c r="J186" s="178">
        <v>357.65</v>
      </c>
      <c r="K186" s="179">
        <f>ROUND(E186*J186,2)</f>
        <v>3576.5</v>
      </c>
      <c r="L186" s="179">
        <v>21</v>
      </c>
      <c r="M186" s="179">
        <f>G186*(1+L186/100)</f>
        <v>0</v>
      </c>
      <c r="N186" s="179">
        <v>3.5619999999999999E-2</v>
      </c>
      <c r="O186" s="179">
        <f>ROUND(E186*N186,2)</f>
        <v>0.36</v>
      </c>
      <c r="P186" s="179">
        <v>0</v>
      </c>
      <c r="Q186" s="179">
        <f>ROUND(E186*P186,2)</f>
        <v>0</v>
      </c>
      <c r="R186" s="179" t="s">
        <v>214</v>
      </c>
      <c r="S186" s="179" t="s">
        <v>173</v>
      </c>
      <c r="T186" s="180" t="s">
        <v>174</v>
      </c>
      <c r="U186" s="160">
        <v>0.88292999999999999</v>
      </c>
      <c r="V186" s="160">
        <f>ROUND(E186*U186,2)</f>
        <v>8.83</v>
      </c>
      <c r="W186" s="160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 t="s">
        <v>175</v>
      </c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</row>
    <row r="187" spans="1:60" outlineLevel="1" x14ac:dyDescent="0.2">
      <c r="A187" s="158"/>
      <c r="B187" s="159"/>
      <c r="C187" s="451" t="s">
        <v>344</v>
      </c>
      <c r="D187" s="452"/>
      <c r="E187" s="452"/>
      <c r="F187" s="452"/>
      <c r="G187" s="452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 t="s">
        <v>177</v>
      </c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</row>
    <row r="188" spans="1:60" outlineLevel="1" x14ac:dyDescent="0.2">
      <c r="A188" s="158"/>
      <c r="B188" s="159"/>
      <c r="C188" s="453"/>
      <c r="D188" s="454"/>
      <c r="E188" s="454"/>
      <c r="F188" s="454"/>
      <c r="G188" s="454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 t="s">
        <v>180</v>
      </c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</row>
    <row r="189" spans="1:60" outlineLevel="1" x14ac:dyDescent="0.2">
      <c r="A189" s="174">
        <v>36</v>
      </c>
      <c r="B189" s="175" t="s">
        <v>349</v>
      </c>
      <c r="C189" s="184" t="s">
        <v>350</v>
      </c>
      <c r="D189" s="176" t="s">
        <v>185</v>
      </c>
      <c r="E189" s="177">
        <v>87.704999999999998</v>
      </c>
      <c r="F189" s="178">
        <v>0</v>
      </c>
      <c r="G189" s="179">
        <f>ROUND(E189*F189,2)</f>
        <v>0</v>
      </c>
      <c r="H189" s="178">
        <v>94.67</v>
      </c>
      <c r="I189" s="179">
        <f>ROUND(E189*H189,2)</f>
        <v>8303.0300000000007</v>
      </c>
      <c r="J189" s="178">
        <v>479.33</v>
      </c>
      <c r="K189" s="179">
        <f>ROUND(E189*J189,2)</f>
        <v>42039.64</v>
      </c>
      <c r="L189" s="179">
        <v>21</v>
      </c>
      <c r="M189" s="179">
        <f>G189*(1+L189/100)</f>
        <v>0</v>
      </c>
      <c r="N189" s="179">
        <v>5.7290000000000001E-2</v>
      </c>
      <c r="O189" s="179">
        <f>ROUND(E189*N189,2)</f>
        <v>5.0199999999999996</v>
      </c>
      <c r="P189" s="179">
        <v>0</v>
      </c>
      <c r="Q189" s="179">
        <f>ROUND(E189*P189,2)</f>
        <v>0</v>
      </c>
      <c r="R189" s="179" t="s">
        <v>214</v>
      </c>
      <c r="S189" s="179" t="s">
        <v>173</v>
      </c>
      <c r="T189" s="180" t="s">
        <v>174</v>
      </c>
      <c r="U189" s="160">
        <v>1.17717</v>
      </c>
      <c r="V189" s="160">
        <f>ROUND(E189*U189,2)</f>
        <v>103.24</v>
      </c>
      <c r="W189" s="160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 t="s">
        <v>175</v>
      </c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</row>
    <row r="190" spans="1:60" outlineLevel="1" x14ac:dyDescent="0.2">
      <c r="A190" s="158"/>
      <c r="B190" s="159"/>
      <c r="C190" s="451" t="s">
        <v>351</v>
      </c>
      <c r="D190" s="452"/>
      <c r="E190" s="452"/>
      <c r="F190" s="452"/>
      <c r="G190" s="452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 t="s">
        <v>177</v>
      </c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</row>
    <row r="191" spans="1:60" outlineLevel="1" x14ac:dyDescent="0.2">
      <c r="A191" s="158"/>
      <c r="B191" s="159"/>
      <c r="C191" s="186" t="s">
        <v>288</v>
      </c>
      <c r="D191" s="163"/>
      <c r="E191" s="164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 t="s">
        <v>179</v>
      </c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</row>
    <row r="192" spans="1:60" outlineLevel="1" x14ac:dyDescent="0.2">
      <c r="A192" s="158"/>
      <c r="B192" s="159"/>
      <c r="C192" s="187" t="s">
        <v>352</v>
      </c>
      <c r="D192" s="163"/>
      <c r="E192" s="164">
        <v>5.76</v>
      </c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 t="s">
        <v>179</v>
      </c>
      <c r="AH192" s="151">
        <v>2</v>
      </c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</row>
    <row r="193" spans="1:60" outlineLevel="1" x14ac:dyDescent="0.2">
      <c r="A193" s="158"/>
      <c r="B193" s="159"/>
      <c r="C193" s="187" t="s">
        <v>353</v>
      </c>
      <c r="D193" s="163"/>
      <c r="E193" s="164">
        <v>6.2</v>
      </c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 t="s">
        <v>179</v>
      </c>
      <c r="AH193" s="151">
        <v>2</v>
      </c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</row>
    <row r="194" spans="1:60" outlineLevel="1" x14ac:dyDescent="0.2">
      <c r="A194" s="158"/>
      <c r="B194" s="159"/>
      <c r="C194" s="187" t="s">
        <v>354</v>
      </c>
      <c r="D194" s="163"/>
      <c r="E194" s="164">
        <v>5.82</v>
      </c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 t="s">
        <v>179</v>
      </c>
      <c r="AH194" s="151">
        <v>2</v>
      </c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</row>
    <row r="195" spans="1:60" outlineLevel="1" x14ac:dyDescent="0.2">
      <c r="A195" s="158"/>
      <c r="B195" s="159"/>
      <c r="C195" s="187" t="s">
        <v>355</v>
      </c>
      <c r="D195" s="163"/>
      <c r="E195" s="164">
        <v>5.84</v>
      </c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 t="s">
        <v>179</v>
      </c>
      <c r="AH195" s="151">
        <v>2</v>
      </c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</row>
    <row r="196" spans="1:60" outlineLevel="1" x14ac:dyDescent="0.2">
      <c r="A196" s="158"/>
      <c r="B196" s="159"/>
      <c r="C196" s="187" t="s">
        <v>356</v>
      </c>
      <c r="D196" s="163"/>
      <c r="E196" s="164">
        <v>5.84</v>
      </c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 t="s">
        <v>179</v>
      </c>
      <c r="AH196" s="151">
        <v>2</v>
      </c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</row>
    <row r="197" spans="1:60" outlineLevel="1" x14ac:dyDescent="0.2">
      <c r="A197" s="158"/>
      <c r="B197" s="159"/>
      <c r="C197" s="187" t="s">
        <v>357</v>
      </c>
      <c r="D197" s="163"/>
      <c r="E197" s="164">
        <v>6.2</v>
      </c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 t="s">
        <v>179</v>
      </c>
      <c r="AH197" s="151">
        <v>2</v>
      </c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</row>
    <row r="198" spans="1:60" outlineLevel="1" x14ac:dyDescent="0.2">
      <c r="A198" s="158"/>
      <c r="B198" s="159"/>
      <c r="C198" s="187" t="s">
        <v>358</v>
      </c>
      <c r="D198" s="163"/>
      <c r="E198" s="164">
        <v>5.8</v>
      </c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 t="s">
        <v>179</v>
      </c>
      <c r="AH198" s="151">
        <v>2</v>
      </c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</row>
    <row r="199" spans="1:60" outlineLevel="1" x14ac:dyDescent="0.2">
      <c r="A199" s="158"/>
      <c r="B199" s="159"/>
      <c r="C199" s="187" t="s">
        <v>359</v>
      </c>
      <c r="D199" s="163"/>
      <c r="E199" s="164">
        <v>15.3</v>
      </c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 t="s">
        <v>179</v>
      </c>
      <c r="AH199" s="151">
        <v>2</v>
      </c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</row>
    <row r="200" spans="1:60" outlineLevel="1" x14ac:dyDescent="0.2">
      <c r="A200" s="158"/>
      <c r="B200" s="159"/>
      <c r="C200" s="187" t="s">
        <v>360</v>
      </c>
      <c r="D200" s="163"/>
      <c r="E200" s="164">
        <v>10.16</v>
      </c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 t="s">
        <v>179</v>
      </c>
      <c r="AH200" s="151">
        <v>2</v>
      </c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</row>
    <row r="201" spans="1:60" outlineLevel="1" x14ac:dyDescent="0.2">
      <c r="A201" s="158"/>
      <c r="B201" s="159"/>
      <c r="C201" s="187" t="s">
        <v>361</v>
      </c>
      <c r="D201" s="163"/>
      <c r="E201" s="164">
        <v>50.7</v>
      </c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 t="s">
        <v>179</v>
      </c>
      <c r="AH201" s="151">
        <v>2</v>
      </c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  <c r="AU201" s="151"/>
      <c r="AV201" s="151"/>
      <c r="AW201" s="151"/>
      <c r="AX201" s="151"/>
      <c r="AY201" s="151"/>
      <c r="AZ201" s="151"/>
      <c r="BA201" s="151"/>
      <c r="BB201" s="151"/>
      <c r="BC201" s="151"/>
      <c r="BD201" s="151"/>
      <c r="BE201" s="151"/>
      <c r="BF201" s="151"/>
      <c r="BG201" s="151"/>
      <c r="BH201" s="151"/>
    </row>
    <row r="202" spans="1:60" outlineLevel="1" x14ac:dyDescent="0.2">
      <c r="A202" s="158"/>
      <c r="B202" s="159"/>
      <c r="C202" s="187" t="s">
        <v>362</v>
      </c>
      <c r="D202" s="163"/>
      <c r="E202" s="164">
        <v>4.0599999999999996</v>
      </c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 t="s">
        <v>179</v>
      </c>
      <c r="AH202" s="151">
        <v>2</v>
      </c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</row>
    <row r="203" spans="1:60" outlineLevel="1" x14ac:dyDescent="0.2">
      <c r="A203" s="158"/>
      <c r="B203" s="159"/>
      <c r="C203" s="187" t="s">
        <v>363</v>
      </c>
      <c r="D203" s="163"/>
      <c r="E203" s="164">
        <v>8.2200000000000006</v>
      </c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 t="s">
        <v>179</v>
      </c>
      <c r="AH203" s="151">
        <v>2</v>
      </c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</row>
    <row r="204" spans="1:60" outlineLevel="1" x14ac:dyDescent="0.2">
      <c r="A204" s="158"/>
      <c r="B204" s="159"/>
      <c r="C204" s="187" t="s">
        <v>364</v>
      </c>
      <c r="D204" s="163"/>
      <c r="E204" s="164">
        <v>8.84</v>
      </c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 t="s">
        <v>179</v>
      </c>
      <c r="AH204" s="151">
        <v>2</v>
      </c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</row>
    <row r="205" spans="1:60" outlineLevel="1" x14ac:dyDescent="0.2">
      <c r="A205" s="158"/>
      <c r="B205" s="159"/>
      <c r="C205" s="187" t="s">
        <v>365</v>
      </c>
      <c r="D205" s="163"/>
      <c r="E205" s="164">
        <v>3.89</v>
      </c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 t="s">
        <v>179</v>
      </c>
      <c r="AH205" s="151">
        <v>2</v>
      </c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</row>
    <row r="206" spans="1:60" outlineLevel="1" x14ac:dyDescent="0.2">
      <c r="A206" s="158"/>
      <c r="B206" s="159"/>
      <c r="C206" s="187" t="s">
        <v>366</v>
      </c>
      <c r="D206" s="163"/>
      <c r="E206" s="164">
        <v>3.87</v>
      </c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 t="s">
        <v>179</v>
      </c>
      <c r="AH206" s="151">
        <v>2</v>
      </c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</row>
    <row r="207" spans="1:60" outlineLevel="1" x14ac:dyDescent="0.2">
      <c r="A207" s="158"/>
      <c r="B207" s="159"/>
      <c r="C207" s="187" t="s">
        <v>367</v>
      </c>
      <c r="D207" s="163"/>
      <c r="E207" s="164">
        <v>3.82</v>
      </c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 t="s">
        <v>179</v>
      </c>
      <c r="AH207" s="151">
        <v>2</v>
      </c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</row>
    <row r="208" spans="1:60" outlineLevel="1" x14ac:dyDescent="0.2">
      <c r="A208" s="158"/>
      <c r="B208" s="159"/>
      <c r="C208" s="187" t="s">
        <v>368</v>
      </c>
      <c r="D208" s="163"/>
      <c r="E208" s="164">
        <v>3.52</v>
      </c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 t="s">
        <v>179</v>
      </c>
      <c r="AH208" s="151">
        <v>2</v>
      </c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</row>
    <row r="209" spans="1:60" outlineLevel="1" x14ac:dyDescent="0.2">
      <c r="A209" s="158"/>
      <c r="B209" s="159"/>
      <c r="C209" s="187" t="s">
        <v>369</v>
      </c>
      <c r="D209" s="163"/>
      <c r="E209" s="164">
        <v>14.4</v>
      </c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 t="s">
        <v>179</v>
      </c>
      <c r="AH209" s="151">
        <v>2</v>
      </c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</row>
    <row r="210" spans="1:60" outlineLevel="1" x14ac:dyDescent="0.2">
      <c r="A210" s="158"/>
      <c r="B210" s="159"/>
      <c r="C210" s="187" t="s">
        <v>370</v>
      </c>
      <c r="D210" s="163"/>
      <c r="E210" s="164">
        <v>8.6</v>
      </c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 t="s">
        <v>179</v>
      </c>
      <c r="AH210" s="151">
        <v>2</v>
      </c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</row>
    <row r="211" spans="1:60" outlineLevel="1" x14ac:dyDescent="0.2">
      <c r="A211" s="158"/>
      <c r="B211" s="159"/>
      <c r="C211" s="187" t="s">
        <v>371</v>
      </c>
      <c r="D211" s="163"/>
      <c r="E211" s="164">
        <v>4.74</v>
      </c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 t="s">
        <v>179</v>
      </c>
      <c r="AH211" s="151">
        <v>2</v>
      </c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</row>
    <row r="212" spans="1:60" outlineLevel="1" x14ac:dyDescent="0.2">
      <c r="A212" s="158"/>
      <c r="B212" s="159"/>
      <c r="C212" s="187" t="s">
        <v>372</v>
      </c>
      <c r="D212" s="163"/>
      <c r="E212" s="164">
        <v>5.72</v>
      </c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 t="s">
        <v>179</v>
      </c>
      <c r="AH212" s="151">
        <v>2</v>
      </c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</row>
    <row r="213" spans="1:60" outlineLevel="1" x14ac:dyDescent="0.2">
      <c r="A213" s="158"/>
      <c r="B213" s="159"/>
      <c r="C213" s="187" t="s">
        <v>373</v>
      </c>
      <c r="D213" s="163"/>
      <c r="E213" s="164">
        <v>7.6</v>
      </c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 t="s">
        <v>179</v>
      </c>
      <c r="AH213" s="151">
        <v>2</v>
      </c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</row>
    <row r="214" spans="1:60" outlineLevel="1" x14ac:dyDescent="0.2">
      <c r="A214" s="158"/>
      <c r="B214" s="159"/>
      <c r="C214" s="186" t="s">
        <v>293</v>
      </c>
      <c r="D214" s="163"/>
      <c r="E214" s="164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 t="s">
        <v>179</v>
      </c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</row>
    <row r="215" spans="1:60" outlineLevel="1" x14ac:dyDescent="0.2">
      <c r="A215" s="158"/>
      <c r="B215" s="159"/>
      <c r="C215" s="185" t="s">
        <v>374</v>
      </c>
      <c r="D215" s="161"/>
      <c r="E215" s="162">
        <v>87.704999999999998</v>
      </c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 t="s">
        <v>179</v>
      </c>
      <c r="AH215" s="151">
        <v>0</v>
      </c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</row>
    <row r="216" spans="1:60" outlineLevel="1" x14ac:dyDescent="0.2">
      <c r="A216" s="158"/>
      <c r="B216" s="159"/>
      <c r="C216" s="453"/>
      <c r="D216" s="454"/>
      <c r="E216" s="454"/>
      <c r="F216" s="454"/>
      <c r="G216" s="454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 t="s">
        <v>180</v>
      </c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</row>
    <row r="217" spans="1:60" x14ac:dyDescent="0.2">
      <c r="A217" s="168" t="s">
        <v>167</v>
      </c>
      <c r="B217" s="169" t="s">
        <v>79</v>
      </c>
      <c r="C217" s="183" t="s">
        <v>80</v>
      </c>
      <c r="D217" s="170"/>
      <c r="E217" s="171"/>
      <c r="F217" s="172"/>
      <c r="G217" s="172">
        <f>SUMIF(AG218:AG521,"&lt;&gt;NOR",G218:G521)</f>
        <v>0</v>
      </c>
      <c r="H217" s="172"/>
      <c r="I217" s="172">
        <f>SUM(I218:I521)</f>
        <v>580465.03999999992</v>
      </c>
      <c r="J217" s="172"/>
      <c r="K217" s="172">
        <f>SUM(K218:K521)</f>
        <v>622753.70000000019</v>
      </c>
      <c r="L217" s="172"/>
      <c r="M217" s="172">
        <f>SUM(M218:M521)</f>
        <v>0</v>
      </c>
      <c r="N217" s="172"/>
      <c r="O217" s="172">
        <f>SUM(O218:O521)</f>
        <v>43.429999999999993</v>
      </c>
      <c r="P217" s="172"/>
      <c r="Q217" s="172">
        <f>SUM(Q218:Q521)</f>
        <v>0</v>
      </c>
      <c r="R217" s="172"/>
      <c r="S217" s="172"/>
      <c r="T217" s="173"/>
      <c r="U217" s="167"/>
      <c r="V217" s="167">
        <f>SUM(V218:V521)</f>
        <v>1470.9699999999998</v>
      </c>
      <c r="W217" s="167"/>
      <c r="AG217" t="s">
        <v>168</v>
      </c>
    </row>
    <row r="218" spans="1:60" outlineLevel="1" x14ac:dyDescent="0.2">
      <c r="A218" s="174">
        <v>37</v>
      </c>
      <c r="B218" s="175" t="s">
        <v>375</v>
      </c>
      <c r="C218" s="184" t="s">
        <v>376</v>
      </c>
      <c r="D218" s="176" t="s">
        <v>185</v>
      </c>
      <c r="E218" s="177">
        <v>116.5784</v>
      </c>
      <c r="F218" s="178">
        <v>0</v>
      </c>
      <c r="G218" s="179">
        <f>ROUND(E218*F218,2)</f>
        <v>0</v>
      </c>
      <c r="H218" s="178">
        <v>13.19</v>
      </c>
      <c r="I218" s="179">
        <f>ROUND(E218*H218,2)</f>
        <v>1537.67</v>
      </c>
      <c r="J218" s="178">
        <v>27.01</v>
      </c>
      <c r="K218" s="179">
        <f>ROUND(E218*J218,2)</f>
        <v>3148.78</v>
      </c>
      <c r="L218" s="179">
        <v>21</v>
      </c>
      <c r="M218" s="179">
        <f>G218*(1+L218/100)</f>
        <v>0</v>
      </c>
      <c r="N218" s="179">
        <v>4.0000000000000003E-5</v>
      </c>
      <c r="O218" s="179">
        <f>ROUND(E218*N218,2)</f>
        <v>0</v>
      </c>
      <c r="P218" s="179">
        <v>0</v>
      </c>
      <c r="Q218" s="179">
        <f>ROUND(E218*P218,2)</f>
        <v>0</v>
      </c>
      <c r="R218" s="179" t="s">
        <v>203</v>
      </c>
      <c r="S218" s="179" t="s">
        <v>173</v>
      </c>
      <c r="T218" s="180" t="s">
        <v>174</v>
      </c>
      <c r="U218" s="160">
        <v>7.8E-2</v>
      </c>
      <c r="V218" s="160">
        <f>ROUND(E218*U218,2)</f>
        <v>9.09</v>
      </c>
      <c r="W218" s="160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 t="s">
        <v>175</v>
      </c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151"/>
      <c r="BH218" s="151"/>
    </row>
    <row r="219" spans="1:60" ht="22.5" outlineLevel="1" x14ac:dyDescent="0.2">
      <c r="A219" s="158"/>
      <c r="B219" s="159"/>
      <c r="C219" s="451" t="s">
        <v>377</v>
      </c>
      <c r="D219" s="452"/>
      <c r="E219" s="452"/>
      <c r="F219" s="452"/>
      <c r="G219" s="452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 t="s">
        <v>177</v>
      </c>
      <c r="AH219" s="151"/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81" t="str">
        <f>C219</f>
        <v>s rámy a zárubněmi, zábradlí, předmětů oplechování apod., které se zřizují ještě před úpravami povrchu, před jejich znečištěním při úpravách povrchu nástřikem plastických (lepivých) maltovin</v>
      </c>
      <c r="BB219" s="151"/>
      <c r="BC219" s="151"/>
      <c r="BD219" s="151"/>
      <c r="BE219" s="151"/>
      <c r="BF219" s="151"/>
      <c r="BG219" s="151"/>
      <c r="BH219" s="151"/>
    </row>
    <row r="220" spans="1:60" outlineLevel="1" x14ac:dyDescent="0.2">
      <c r="A220" s="158"/>
      <c r="B220" s="159"/>
      <c r="C220" s="185" t="s">
        <v>304</v>
      </c>
      <c r="D220" s="161"/>
      <c r="E220" s="162">
        <v>87.573899999999995</v>
      </c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 t="s">
        <v>179</v>
      </c>
      <c r="AH220" s="151">
        <v>0</v>
      </c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</row>
    <row r="221" spans="1:60" outlineLevel="1" x14ac:dyDescent="0.2">
      <c r="A221" s="158"/>
      <c r="B221" s="159"/>
      <c r="C221" s="185" t="s">
        <v>305</v>
      </c>
      <c r="D221" s="161"/>
      <c r="E221" s="162">
        <v>3.5964999999999998</v>
      </c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 t="s">
        <v>179</v>
      </c>
      <c r="AH221" s="151">
        <v>0</v>
      </c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</row>
    <row r="222" spans="1:60" outlineLevel="1" x14ac:dyDescent="0.2">
      <c r="A222" s="158"/>
      <c r="B222" s="159"/>
      <c r="C222" s="185" t="s">
        <v>378</v>
      </c>
      <c r="D222" s="161"/>
      <c r="E222" s="162">
        <v>1.2</v>
      </c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 t="s">
        <v>179</v>
      </c>
      <c r="AH222" s="151">
        <v>0</v>
      </c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</row>
    <row r="223" spans="1:60" outlineLevel="1" x14ac:dyDescent="0.2">
      <c r="A223" s="158"/>
      <c r="B223" s="159"/>
      <c r="C223" s="185" t="s">
        <v>306</v>
      </c>
      <c r="D223" s="161"/>
      <c r="E223" s="162">
        <v>12.936</v>
      </c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 t="s">
        <v>179</v>
      </c>
      <c r="AH223" s="151">
        <v>0</v>
      </c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</row>
    <row r="224" spans="1:60" outlineLevel="1" x14ac:dyDescent="0.2">
      <c r="A224" s="158"/>
      <c r="B224" s="159"/>
      <c r="C224" s="188" t="s">
        <v>299</v>
      </c>
      <c r="D224" s="165"/>
      <c r="E224" s="166">
        <v>105.3064</v>
      </c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 t="s">
        <v>179</v>
      </c>
      <c r="AH224" s="151">
        <v>1</v>
      </c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</row>
    <row r="225" spans="1:60" outlineLevel="1" x14ac:dyDescent="0.2">
      <c r="A225" s="158"/>
      <c r="B225" s="159"/>
      <c r="C225" s="185" t="s">
        <v>307</v>
      </c>
      <c r="D225" s="161"/>
      <c r="E225" s="162">
        <v>1.5760000000000001</v>
      </c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 t="s">
        <v>179</v>
      </c>
      <c r="AH225" s="151">
        <v>0</v>
      </c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</row>
    <row r="226" spans="1:60" outlineLevel="1" x14ac:dyDescent="0.2">
      <c r="A226" s="158"/>
      <c r="B226" s="159"/>
      <c r="C226" s="185" t="s">
        <v>308</v>
      </c>
      <c r="D226" s="161"/>
      <c r="E226" s="162">
        <v>3.3210000000000002</v>
      </c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 t="s">
        <v>179</v>
      </c>
      <c r="AH226" s="151">
        <v>0</v>
      </c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</row>
    <row r="227" spans="1:60" outlineLevel="1" x14ac:dyDescent="0.2">
      <c r="A227" s="158"/>
      <c r="B227" s="159"/>
      <c r="C227" s="185" t="s">
        <v>309</v>
      </c>
      <c r="D227" s="161"/>
      <c r="E227" s="162">
        <v>6.375</v>
      </c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 t="s">
        <v>179</v>
      </c>
      <c r="AH227" s="151">
        <v>0</v>
      </c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</row>
    <row r="228" spans="1:60" outlineLevel="1" x14ac:dyDescent="0.2">
      <c r="A228" s="158"/>
      <c r="B228" s="159"/>
      <c r="C228" s="188" t="s">
        <v>299</v>
      </c>
      <c r="D228" s="165"/>
      <c r="E228" s="166">
        <v>11.272</v>
      </c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 t="s">
        <v>179</v>
      </c>
      <c r="AH228" s="151">
        <v>1</v>
      </c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</row>
    <row r="229" spans="1:60" outlineLevel="1" x14ac:dyDescent="0.2">
      <c r="A229" s="158"/>
      <c r="B229" s="159"/>
      <c r="C229" s="453"/>
      <c r="D229" s="454"/>
      <c r="E229" s="454"/>
      <c r="F229" s="454"/>
      <c r="G229" s="454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 t="s">
        <v>180</v>
      </c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</row>
    <row r="230" spans="1:60" outlineLevel="1" x14ac:dyDescent="0.2">
      <c r="A230" s="174">
        <v>38</v>
      </c>
      <c r="B230" s="175" t="s">
        <v>379</v>
      </c>
      <c r="C230" s="184" t="s">
        <v>380</v>
      </c>
      <c r="D230" s="176" t="s">
        <v>185</v>
      </c>
      <c r="E230" s="177">
        <v>10.818</v>
      </c>
      <c r="F230" s="178">
        <v>0</v>
      </c>
      <c r="G230" s="179">
        <f>ROUND(E230*F230,2)</f>
        <v>0</v>
      </c>
      <c r="H230" s="178">
        <v>637.77</v>
      </c>
      <c r="I230" s="179">
        <f>ROUND(E230*H230,2)</f>
        <v>6899.4</v>
      </c>
      <c r="J230" s="178">
        <v>189.23</v>
      </c>
      <c r="K230" s="179">
        <f>ROUND(E230*J230,2)</f>
        <v>2047.09</v>
      </c>
      <c r="L230" s="179">
        <v>21</v>
      </c>
      <c r="M230" s="179">
        <f>G230*(1+L230/100)</f>
        <v>0</v>
      </c>
      <c r="N230" s="179">
        <v>1.021E-2</v>
      </c>
      <c r="O230" s="179">
        <f>ROUND(E230*N230,2)</f>
        <v>0.11</v>
      </c>
      <c r="P230" s="179">
        <v>0</v>
      </c>
      <c r="Q230" s="179">
        <f>ROUND(E230*P230,2)</f>
        <v>0</v>
      </c>
      <c r="R230" s="179" t="s">
        <v>203</v>
      </c>
      <c r="S230" s="179" t="s">
        <v>173</v>
      </c>
      <c r="T230" s="180" t="s">
        <v>174</v>
      </c>
      <c r="U230" s="160">
        <v>0.49299999999999999</v>
      </c>
      <c r="V230" s="160">
        <f>ROUND(E230*U230,2)</f>
        <v>5.33</v>
      </c>
      <c r="W230" s="160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 t="s">
        <v>199</v>
      </c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</row>
    <row r="231" spans="1:60" outlineLevel="1" x14ac:dyDescent="0.2">
      <c r="A231" s="158"/>
      <c r="B231" s="159"/>
      <c r="C231" s="451" t="s">
        <v>381</v>
      </c>
      <c r="D231" s="452"/>
      <c r="E231" s="452"/>
      <c r="F231" s="452"/>
      <c r="G231" s="452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 t="s">
        <v>177</v>
      </c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</row>
    <row r="232" spans="1:60" outlineLevel="1" x14ac:dyDescent="0.2">
      <c r="A232" s="158"/>
      <c r="B232" s="159"/>
      <c r="C232" s="185" t="s">
        <v>382</v>
      </c>
      <c r="D232" s="161"/>
      <c r="E232" s="162">
        <v>3.2370000000000001</v>
      </c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 t="s">
        <v>179</v>
      </c>
      <c r="AH232" s="151">
        <v>0</v>
      </c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</row>
    <row r="233" spans="1:60" outlineLevel="1" x14ac:dyDescent="0.2">
      <c r="A233" s="158"/>
      <c r="B233" s="159"/>
      <c r="C233" s="185" t="s">
        <v>383</v>
      </c>
      <c r="D233" s="161"/>
      <c r="E233" s="162">
        <v>2.3355000000000001</v>
      </c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 t="s">
        <v>179</v>
      </c>
      <c r="AH233" s="151">
        <v>0</v>
      </c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</row>
    <row r="234" spans="1:60" outlineLevel="1" x14ac:dyDescent="0.2">
      <c r="A234" s="158"/>
      <c r="B234" s="159"/>
      <c r="C234" s="185" t="s">
        <v>384</v>
      </c>
      <c r="D234" s="161"/>
      <c r="E234" s="162">
        <v>5.9954999999999998</v>
      </c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 t="s">
        <v>179</v>
      </c>
      <c r="AH234" s="151">
        <v>0</v>
      </c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</row>
    <row r="235" spans="1:60" outlineLevel="1" x14ac:dyDescent="0.2">
      <c r="A235" s="158"/>
      <c r="B235" s="159"/>
      <c r="C235" s="185" t="s">
        <v>385</v>
      </c>
      <c r="D235" s="161"/>
      <c r="E235" s="162">
        <v>-0.75</v>
      </c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 t="s">
        <v>179</v>
      </c>
      <c r="AH235" s="151">
        <v>0</v>
      </c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</row>
    <row r="236" spans="1:60" outlineLevel="1" x14ac:dyDescent="0.2">
      <c r="A236" s="158"/>
      <c r="B236" s="159"/>
      <c r="C236" s="453"/>
      <c r="D236" s="454"/>
      <c r="E236" s="454"/>
      <c r="F236" s="454"/>
      <c r="G236" s="454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 t="s">
        <v>180</v>
      </c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</row>
    <row r="237" spans="1:60" ht="22.5" outlineLevel="1" x14ac:dyDescent="0.2">
      <c r="A237" s="174">
        <v>39</v>
      </c>
      <c r="B237" s="175" t="s">
        <v>386</v>
      </c>
      <c r="C237" s="184" t="s">
        <v>387</v>
      </c>
      <c r="D237" s="176" t="s">
        <v>185</v>
      </c>
      <c r="E237" s="177">
        <v>7.8719999999999999</v>
      </c>
      <c r="F237" s="178">
        <v>0</v>
      </c>
      <c r="G237" s="179">
        <f>ROUND(E237*F237,2)</f>
        <v>0</v>
      </c>
      <c r="H237" s="178">
        <v>1101.56</v>
      </c>
      <c r="I237" s="179">
        <f>ROUND(E237*H237,2)</f>
        <v>8671.48</v>
      </c>
      <c r="J237" s="178">
        <v>497.44</v>
      </c>
      <c r="K237" s="179">
        <f>ROUND(E237*J237,2)</f>
        <v>3915.85</v>
      </c>
      <c r="L237" s="179">
        <v>21</v>
      </c>
      <c r="M237" s="179">
        <f>G237*(1+L237/100)</f>
        <v>0</v>
      </c>
      <c r="N237" s="179">
        <v>1.8950000000000002E-2</v>
      </c>
      <c r="O237" s="179">
        <f>ROUND(E237*N237,2)</f>
        <v>0.15</v>
      </c>
      <c r="P237" s="179">
        <v>0</v>
      </c>
      <c r="Q237" s="179">
        <f>ROUND(E237*P237,2)</f>
        <v>0</v>
      </c>
      <c r="R237" s="179" t="s">
        <v>203</v>
      </c>
      <c r="S237" s="179" t="s">
        <v>173</v>
      </c>
      <c r="T237" s="180" t="s">
        <v>174</v>
      </c>
      <c r="U237" s="160">
        <v>1.2558</v>
      </c>
      <c r="V237" s="160">
        <f>ROUND(E237*U237,2)</f>
        <v>9.89</v>
      </c>
      <c r="W237" s="160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 t="s">
        <v>199</v>
      </c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151"/>
      <c r="BH237" s="151"/>
    </row>
    <row r="238" spans="1:60" ht="22.5" outlineLevel="1" x14ac:dyDescent="0.2">
      <c r="A238" s="158"/>
      <c r="B238" s="159"/>
      <c r="C238" s="451" t="s">
        <v>388</v>
      </c>
      <c r="D238" s="452"/>
      <c r="E238" s="452"/>
      <c r="F238" s="452"/>
      <c r="G238" s="452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51"/>
      <c r="Y238" s="151"/>
      <c r="Z238" s="151"/>
      <c r="AA238" s="151"/>
      <c r="AB238" s="151"/>
      <c r="AC238" s="151"/>
      <c r="AD238" s="151"/>
      <c r="AE238" s="151"/>
      <c r="AF238" s="151"/>
      <c r="AG238" s="151" t="s">
        <v>177</v>
      </c>
      <c r="AH238" s="151"/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81" t="str">
        <f>C238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B238" s="151"/>
      <c r="BC238" s="151"/>
      <c r="BD238" s="151"/>
      <c r="BE238" s="151"/>
      <c r="BF238" s="151"/>
      <c r="BG238" s="151"/>
      <c r="BH238" s="151"/>
    </row>
    <row r="239" spans="1:60" outlineLevel="1" x14ac:dyDescent="0.2">
      <c r="A239" s="158"/>
      <c r="B239" s="159"/>
      <c r="C239" s="461" t="s">
        <v>389</v>
      </c>
      <c r="D239" s="462"/>
      <c r="E239" s="462"/>
      <c r="F239" s="462"/>
      <c r="G239" s="462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51"/>
      <c r="Y239" s="151"/>
      <c r="Z239" s="151"/>
      <c r="AA239" s="151"/>
      <c r="AB239" s="151"/>
      <c r="AC239" s="151"/>
      <c r="AD239" s="151"/>
      <c r="AE239" s="151"/>
      <c r="AF239" s="151"/>
      <c r="AG239" s="151" t="s">
        <v>177</v>
      </c>
      <c r="AH239" s="151"/>
      <c r="AI239" s="151"/>
      <c r="AJ239" s="151"/>
      <c r="AK239" s="151"/>
      <c r="AL239" s="151"/>
      <c r="AM239" s="151"/>
      <c r="AN239" s="151"/>
      <c r="AO239" s="151"/>
      <c r="AP239" s="151"/>
      <c r="AQ239" s="151"/>
      <c r="AR239" s="151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</row>
    <row r="240" spans="1:60" outlineLevel="1" x14ac:dyDescent="0.2">
      <c r="A240" s="158"/>
      <c r="B240" s="159"/>
      <c r="C240" s="185" t="s">
        <v>390</v>
      </c>
      <c r="D240" s="161"/>
      <c r="E240" s="162">
        <v>1.7969999999999999</v>
      </c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51"/>
      <c r="Y240" s="151"/>
      <c r="Z240" s="151"/>
      <c r="AA240" s="151"/>
      <c r="AB240" s="151"/>
      <c r="AC240" s="151"/>
      <c r="AD240" s="151"/>
      <c r="AE240" s="151"/>
      <c r="AF240" s="151"/>
      <c r="AG240" s="151" t="s">
        <v>179</v>
      </c>
      <c r="AH240" s="151">
        <v>0</v>
      </c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</row>
    <row r="241" spans="1:60" outlineLevel="1" x14ac:dyDescent="0.2">
      <c r="A241" s="158"/>
      <c r="B241" s="159"/>
      <c r="C241" s="185" t="s">
        <v>391</v>
      </c>
      <c r="D241" s="161"/>
      <c r="E241" s="162">
        <v>1.0694999999999999</v>
      </c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 t="s">
        <v>179</v>
      </c>
      <c r="AH241" s="151">
        <v>0</v>
      </c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</row>
    <row r="242" spans="1:60" outlineLevel="1" x14ac:dyDescent="0.2">
      <c r="A242" s="158"/>
      <c r="B242" s="159"/>
      <c r="C242" s="185" t="s">
        <v>384</v>
      </c>
      <c r="D242" s="161"/>
      <c r="E242" s="162">
        <v>5.9954999999999998</v>
      </c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 t="s">
        <v>179</v>
      </c>
      <c r="AH242" s="151">
        <v>0</v>
      </c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</row>
    <row r="243" spans="1:60" outlineLevel="1" x14ac:dyDescent="0.2">
      <c r="A243" s="158"/>
      <c r="B243" s="159"/>
      <c r="C243" s="185" t="s">
        <v>392</v>
      </c>
      <c r="D243" s="161"/>
      <c r="E243" s="162">
        <v>-0.99</v>
      </c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 t="s">
        <v>179</v>
      </c>
      <c r="AH243" s="151">
        <v>0</v>
      </c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</row>
    <row r="244" spans="1:60" outlineLevel="1" x14ac:dyDescent="0.2">
      <c r="A244" s="158"/>
      <c r="B244" s="159"/>
      <c r="C244" s="453"/>
      <c r="D244" s="454"/>
      <c r="E244" s="454"/>
      <c r="F244" s="454"/>
      <c r="G244" s="454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 t="s">
        <v>180</v>
      </c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</row>
    <row r="245" spans="1:60" ht="22.5" outlineLevel="1" x14ac:dyDescent="0.2">
      <c r="A245" s="174">
        <v>40</v>
      </c>
      <c r="B245" s="175" t="s">
        <v>393</v>
      </c>
      <c r="C245" s="184" t="s">
        <v>394</v>
      </c>
      <c r="D245" s="176" t="s">
        <v>185</v>
      </c>
      <c r="E245" s="177">
        <v>560.78809999999999</v>
      </c>
      <c r="F245" s="178">
        <v>0</v>
      </c>
      <c r="G245" s="179">
        <f>ROUND(E245*F245,2)</f>
        <v>0</v>
      </c>
      <c r="H245" s="178">
        <v>565.55999999999995</v>
      </c>
      <c r="I245" s="179">
        <f>ROUND(E245*H245,2)</f>
        <v>317159.32</v>
      </c>
      <c r="J245" s="178">
        <v>497.44</v>
      </c>
      <c r="K245" s="179">
        <f>ROUND(E245*J245,2)</f>
        <v>278958.43</v>
      </c>
      <c r="L245" s="179">
        <v>21</v>
      </c>
      <c r="M245" s="179">
        <f>G245*(1+L245/100)</f>
        <v>0</v>
      </c>
      <c r="N245" s="179">
        <v>1.3860000000000001E-2</v>
      </c>
      <c r="O245" s="179">
        <f>ROUND(E245*N245,2)</f>
        <v>7.77</v>
      </c>
      <c r="P245" s="179">
        <v>0</v>
      </c>
      <c r="Q245" s="179">
        <f>ROUND(E245*P245,2)</f>
        <v>0</v>
      </c>
      <c r="R245" s="179" t="s">
        <v>203</v>
      </c>
      <c r="S245" s="179" t="s">
        <v>173</v>
      </c>
      <c r="T245" s="180" t="s">
        <v>174</v>
      </c>
      <c r="U245" s="160">
        <v>1.2558</v>
      </c>
      <c r="V245" s="160">
        <f>ROUND(E245*U245,2)</f>
        <v>704.24</v>
      </c>
      <c r="W245" s="160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 t="s">
        <v>199</v>
      </c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</row>
    <row r="246" spans="1:60" ht="22.5" outlineLevel="1" x14ac:dyDescent="0.2">
      <c r="A246" s="158"/>
      <c r="B246" s="159"/>
      <c r="C246" s="451" t="s">
        <v>388</v>
      </c>
      <c r="D246" s="452"/>
      <c r="E246" s="452"/>
      <c r="F246" s="452"/>
      <c r="G246" s="452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 t="s">
        <v>177</v>
      </c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81" t="str">
        <f>C246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B246" s="151"/>
      <c r="BC246" s="151"/>
      <c r="BD246" s="151"/>
      <c r="BE246" s="151"/>
      <c r="BF246" s="151"/>
      <c r="BG246" s="151"/>
      <c r="BH246" s="151"/>
    </row>
    <row r="247" spans="1:60" outlineLevel="1" x14ac:dyDescent="0.2">
      <c r="A247" s="158"/>
      <c r="B247" s="159"/>
      <c r="C247" s="461" t="s">
        <v>395</v>
      </c>
      <c r="D247" s="462"/>
      <c r="E247" s="462"/>
      <c r="F247" s="462"/>
      <c r="G247" s="462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 t="s">
        <v>177</v>
      </c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</row>
    <row r="248" spans="1:60" outlineLevel="1" x14ac:dyDescent="0.2">
      <c r="A248" s="158"/>
      <c r="B248" s="159"/>
      <c r="C248" s="185" t="s">
        <v>396</v>
      </c>
      <c r="D248" s="161"/>
      <c r="E248" s="162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 t="s">
        <v>179</v>
      </c>
      <c r="AH248" s="151">
        <v>0</v>
      </c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</row>
    <row r="249" spans="1:60" outlineLevel="1" x14ac:dyDescent="0.2">
      <c r="A249" s="158"/>
      <c r="B249" s="159"/>
      <c r="C249" s="185" t="s">
        <v>397</v>
      </c>
      <c r="D249" s="161"/>
      <c r="E249" s="162">
        <v>138.30600000000001</v>
      </c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 t="s">
        <v>179</v>
      </c>
      <c r="AH249" s="151">
        <v>0</v>
      </c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</row>
    <row r="250" spans="1:60" outlineLevel="1" x14ac:dyDescent="0.2">
      <c r="A250" s="158"/>
      <c r="B250" s="159"/>
      <c r="C250" s="186" t="s">
        <v>288</v>
      </c>
      <c r="D250" s="163"/>
      <c r="E250" s="164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151" t="s">
        <v>179</v>
      </c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</row>
    <row r="251" spans="1:60" outlineLevel="1" x14ac:dyDescent="0.2">
      <c r="A251" s="158"/>
      <c r="B251" s="159"/>
      <c r="C251" s="187" t="s">
        <v>398</v>
      </c>
      <c r="D251" s="163"/>
      <c r="E251" s="164">
        <v>3.9159999999999999</v>
      </c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 t="s">
        <v>179</v>
      </c>
      <c r="AH251" s="151">
        <v>2</v>
      </c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</row>
    <row r="252" spans="1:60" outlineLevel="1" x14ac:dyDescent="0.2">
      <c r="A252" s="158"/>
      <c r="B252" s="159"/>
      <c r="C252" s="187" t="s">
        <v>399</v>
      </c>
      <c r="D252" s="163"/>
      <c r="E252" s="164">
        <v>4.6992000000000003</v>
      </c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151" t="s">
        <v>179</v>
      </c>
      <c r="AH252" s="151">
        <v>2</v>
      </c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</row>
    <row r="253" spans="1:60" outlineLevel="1" x14ac:dyDescent="0.2">
      <c r="A253" s="158"/>
      <c r="B253" s="159"/>
      <c r="C253" s="187" t="s">
        <v>400</v>
      </c>
      <c r="D253" s="163"/>
      <c r="E253" s="164">
        <v>4.0228000000000002</v>
      </c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 t="s">
        <v>179</v>
      </c>
      <c r="AH253" s="151">
        <v>2</v>
      </c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</row>
    <row r="254" spans="1:60" outlineLevel="1" x14ac:dyDescent="0.2">
      <c r="A254" s="158"/>
      <c r="B254" s="159"/>
      <c r="C254" s="187" t="s">
        <v>401</v>
      </c>
      <c r="D254" s="163"/>
      <c r="E254" s="164">
        <v>4.0583999999999998</v>
      </c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151" t="s">
        <v>179</v>
      </c>
      <c r="AH254" s="151">
        <v>2</v>
      </c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</row>
    <row r="255" spans="1:60" outlineLevel="1" x14ac:dyDescent="0.2">
      <c r="A255" s="158"/>
      <c r="B255" s="159"/>
      <c r="C255" s="187" t="s">
        <v>402</v>
      </c>
      <c r="D255" s="163"/>
      <c r="E255" s="164">
        <v>4.0583999999999998</v>
      </c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51"/>
      <c r="Y255" s="151"/>
      <c r="Z255" s="151"/>
      <c r="AA255" s="151"/>
      <c r="AB255" s="151"/>
      <c r="AC255" s="151"/>
      <c r="AD255" s="151"/>
      <c r="AE255" s="151"/>
      <c r="AF255" s="151"/>
      <c r="AG255" s="151" t="s">
        <v>179</v>
      </c>
      <c r="AH255" s="151">
        <v>2</v>
      </c>
      <c r="AI255" s="151"/>
      <c r="AJ255" s="151"/>
      <c r="AK255" s="151"/>
      <c r="AL255" s="151"/>
      <c r="AM255" s="151"/>
      <c r="AN255" s="151"/>
      <c r="AO255" s="151"/>
      <c r="AP255" s="151"/>
      <c r="AQ255" s="151"/>
      <c r="AR255" s="151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151"/>
      <c r="BH255" s="151"/>
    </row>
    <row r="256" spans="1:60" outlineLevel="1" x14ac:dyDescent="0.2">
      <c r="A256" s="158"/>
      <c r="B256" s="159"/>
      <c r="C256" s="187" t="s">
        <v>403</v>
      </c>
      <c r="D256" s="163"/>
      <c r="E256" s="164">
        <v>4.6992000000000003</v>
      </c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 t="s">
        <v>179</v>
      </c>
      <c r="AH256" s="151">
        <v>2</v>
      </c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</row>
    <row r="257" spans="1:60" outlineLevel="1" x14ac:dyDescent="0.2">
      <c r="A257" s="158"/>
      <c r="B257" s="159"/>
      <c r="C257" s="187" t="s">
        <v>404</v>
      </c>
      <c r="D257" s="163"/>
      <c r="E257" s="164">
        <v>3.9872000000000001</v>
      </c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 t="s">
        <v>179</v>
      </c>
      <c r="AH257" s="151">
        <v>2</v>
      </c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151"/>
      <c r="BH257" s="151"/>
    </row>
    <row r="258" spans="1:60" outlineLevel="1" x14ac:dyDescent="0.2">
      <c r="A258" s="158"/>
      <c r="B258" s="159"/>
      <c r="C258" s="187" t="s">
        <v>405</v>
      </c>
      <c r="D258" s="163"/>
      <c r="E258" s="164">
        <v>9.4499999999999993</v>
      </c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 t="s">
        <v>179</v>
      </c>
      <c r="AH258" s="151">
        <v>2</v>
      </c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</row>
    <row r="259" spans="1:60" outlineLevel="1" x14ac:dyDescent="0.2">
      <c r="A259" s="158"/>
      <c r="B259" s="159"/>
      <c r="C259" s="186" t="s">
        <v>293</v>
      </c>
      <c r="D259" s="163"/>
      <c r="E259" s="164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51" t="s">
        <v>179</v>
      </c>
      <c r="AH259" s="151"/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</row>
    <row r="260" spans="1:60" outlineLevel="1" x14ac:dyDescent="0.2">
      <c r="A260" s="158"/>
      <c r="B260" s="159"/>
      <c r="C260" s="185" t="s">
        <v>406</v>
      </c>
      <c r="D260" s="161"/>
      <c r="E260" s="162">
        <v>-38.891199999999998</v>
      </c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51"/>
      <c r="Y260" s="151"/>
      <c r="Z260" s="151"/>
      <c r="AA260" s="151"/>
      <c r="AB260" s="151"/>
      <c r="AC260" s="151"/>
      <c r="AD260" s="151"/>
      <c r="AE260" s="151"/>
      <c r="AF260" s="151"/>
      <c r="AG260" s="151" t="s">
        <v>179</v>
      </c>
      <c r="AH260" s="151">
        <v>0</v>
      </c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</row>
    <row r="261" spans="1:60" outlineLevel="1" x14ac:dyDescent="0.2">
      <c r="A261" s="158"/>
      <c r="B261" s="159"/>
      <c r="C261" s="188" t="s">
        <v>299</v>
      </c>
      <c r="D261" s="165"/>
      <c r="E261" s="166">
        <v>99.4148</v>
      </c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 t="s">
        <v>179</v>
      </c>
      <c r="AH261" s="151">
        <v>1</v>
      </c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</row>
    <row r="262" spans="1:60" outlineLevel="1" x14ac:dyDescent="0.2">
      <c r="A262" s="158"/>
      <c r="B262" s="159"/>
      <c r="C262" s="185" t="s">
        <v>407</v>
      </c>
      <c r="D262" s="161"/>
      <c r="E262" s="162">
        <v>58.585000000000001</v>
      </c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 t="s">
        <v>179</v>
      </c>
      <c r="AH262" s="151">
        <v>0</v>
      </c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</row>
    <row r="263" spans="1:60" outlineLevel="1" x14ac:dyDescent="0.2">
      <c r="A263" s="158"/>
      <c r="B263" s="159"/>
      <c r="C263" s="186" t="s">
        <v>288</v>
      </c>
      <c r="D263" s="163"/>
      <c r="E263" s="164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 t="s">
        <v>179</v>
      </c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</row>
    <row r="264" spans="1:60" outlineLevel="1" x14ac:dyDescent="0.2">
      <c r="A264" s="158"/>
      <c r="B264" s="159"/>
      <c r="C264" s="187" t="s">
        <v>408</v>
      </c>
      <c r="D264" s="163"/>
      <c r="E264" s="164">
        <v>1.6819999999999999</v>
      </c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51"/>
      <c r="Y264" s="151"/>
      <c r="Z264" s="151"/>
      <c r="AA264" s="151"/>
      <c r="AB264" s="151"/>
      <c r="AC264" s="151"/>
      <c r="AD264" s="151"/>
      <c r="AE264" s="151"/>
      <c r="AF264" s="151"/>
      <c r="AG264" s="151" t="s">
        <v>179</v>
      </c>
      <c r="AH264" s="151">
        <v>2</v>
      </c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</row>
    <row r="265" spans="1:60" outlineLevel="1" x14ac:dyDescent="0.2">
      <c r="A265" s="158"/>
      <c r="B265" s="159"/>
      <c r="C265" s="187" t="s">
        <v>409</v>
      </c>
      <c r="D265" s="163"/>
      <c r="E265" s="164">
        <v>3.4398</v>
      </c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51"/>
      <c r="Y265" s="151"/>
      <c r="Z265" s="151"/>
      <c r="AA265" s="151"/>
      <c r="AB265" s="151"/>
      <c r="AC265" s="151"/>
      <c r="AD265" s="151"/>
      <c r="AE265" s="151"/>
      <c r="AF265" s="151"/>
      <c r="AG265" s="151" t="s">
        <v>179</v>
      </c>
      <c r="AH265" s="151">
        <v>2</v>
      </c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151"/>
      <c r="BH265" s="151"/>
    </row>
    <row r="266" spans="1:60" outlineLevel="1" x14ac:dyDescent="0.2">
      <c r="A266" s="158"/>
      <c r="B266" s="159"/>
      <c r="C266" s="186" t="s">
        <v>293</v>
      </c>
      <c r="D266" s="163"/>
      <c r="E266" s="164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 t="s">
        <v>179</v>
      </c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</row>
    <row r="267" spans="1:60" outlineLevel="1" x14ac:dyDescent="0.2">
      <c r="A267" s="158"/>
      <c r="B267" s="159"/>
      <c r="C267" s="185" t="s">
        <v>410</v>
      </c>
      <c r="D267" s="161"/>
      <c r="E267" s="162">
        <v>-5.1218000000000004</v>
      </c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 t="s">
        <v>179</v>
      </c>
      <c r="AH267" s="151">
        <v>0</v>
      </c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</row>
    <row r="268" spans="1:60" outlineLevel="1" x14ac:dyDescent="0.2">
      <c r="A268" s="158"/>
      <c r="B268" s="159"/>
      <c r="C268" s="188" t="s">
        <v>299</v>
      </c>
      <c r="D268" s="165"/>
      <c r="E268" s="166">
        <v>53.463200000000001</v>
      </c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 t="s">
        <v>179</v>
      </c>
      <c r="AH268" s="151">
        <v>1</v>
      </c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</row>
    <row r="269" spans="1:60" outlineLevel="1" x14ac:dyDescent="0.2">
      <c r="A269" s="158"/>
      <c r="B269" s="159"/>
      <c r="C269" s="185" t="s">
        <v>411</v>
      </c>
      <c r="D269" s="161"/>
      <c r="E269" s="162">
        <v>106.05</v>
      </c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51"/>
      <c r="Y269" s="151"/>
      <c r="Z269" s="151"/>
      <c r="AA269" s="151"/>
      <c r="AB269" s="151"/>
      <c r="AC269" s="151"/>
      <c r="AD269" s="151"/>
      <c r="AE269" s="151"/>
      <c r="AF269" s="151"/>
      <c r="AG269" s="151" t="s">
        <v>179</v>
      </c>
      <c r="AH269" s="151">
        <v>0</v>
      </c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</row>
    <row r="270" spans="1:60" outlineLevel="1" x14ac:dyDescent="0.2">
      <c r="A270" s="158"/>
      <c r="B270" s="159"/>
      <c r="C270" s="185" t="s">
        <v>412</v>
      </c>
      <c r="D270" s="161"/>
      <c r="E270" s="162">
        <v>-15.3</v>
      </c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51"/>
      <c r="Y270" s="151"/>
      <c r="Z270" s="151"/>
      <c r="AA270" s="151"/>
      <c r="AB270" s="151"/>
      <c r="AC270" s="151"/>
      <c r="AD270" s="151"/>
      <c r="AE270" s="151"/>
      <c r="AF270" s="151"/>
      <c r="AG270" s="151" t="s">
        <v>179</v>
      </c>
      <c r="AH270" s="151">
        <v>0</v>
      </c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</row>
    <row r="271" spans="1:60" outlineLevel="1" x14ac:dyDescent="0.2">
      <c r="A271" s="158"/>
      <c r="B271" s="159"/>
      <c r="C271" s="185" t="s">
        <v>413</v>
      </c>
      <c r="D271" s="161"/>
      <c r="E271" s="162">
        <v>-14.105</v>
      </c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51"/>
      <c r="Y271" s="151"/>
      <c r="Z271" s="151"/>
      <c r="AA271" s="151"/>
      <c r="AB271" s="151"/>
      <c r="AC271" s="151"/>
      <c r="AD271" s="151"/>
      <c r="AE271" s="151"/>
      <c r="AF271" s="151"/>
      <c r="AG271" s="151" t="s">
        <v>179</v>
      </c>
      <c r="AH271" s="151">
        <v>0</v>
      </c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151"/>
      <c r="BH271" s="151"/>
    </row>
    <row r="272" spans="1:60" outlineLevel="1" x14ac:dyDescent="0.2">
      <c r="A272" s="158"/>
      <c r="B272" s="159"/>
      <c r="C272" s="188" t="s">
        <v>299</v>
      </c>
      <c r="D272" s="165"/>
      <c r="E272" s="166">
        <v>76.644999999999996</v>
      </c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 t="s">
        <v>179</v>
      </c>
      <c r="AH272" s="151">
        <v>1</v>
      </c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151"/>
      <c r="BH272" s="151"/>
    </row>
    <row r="273" spans="1:60" outlineLevel="1" x14ac:dyDescent="0.2">
      <c r="A273" s="158"/>
      <c r="B273" s="159"/>
      <c r="C273" s="185" t="s">
        <v>414</v>
      </c>
      <c r="D273" s="161"/>
      <c r="E273" s="162">
        <v>127.74469999999999</v>
      </c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51"/>
      <c r="Y273" s="151"/>
      <c r="Z273" s="151"/>
      <c r="AA273" s="151"/>
      <c r="AB273" s="151"/>
      <c r="AC273" s="151"/>
      <c r="AD273" s="151"/>
      <c r="AE273" s="151"/>
      <c r="AF273" s="151"/>
      <c r="AG273" s="151" t="s">
        <v>179</v>
      </c>
      <c r="AH273" s="151">
        <v>0</v>
      </c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51"/>
      <c r="AT273" s="151"/>
      <c r="AU273" s="151"/>
      <c r="AV273" s="151"/>
      <c r="AW273" s="151"/>
      <c r="AX273" s="151"/>
      <c r="AY273" s="151"/>
      <c r="AZ273" s="151"/>
      <c r="BA273" s="151"/>
      <c r="BB273" s="151"/>
      <c r="BC273" s="151"/>
      <c r="BD273" s="151"/>
      <c r="BE273" s="151"/>
      <c r="BF273" s="151"/>
      <c r="BG273" s="151"/>
      <c r="BH273" s="151"/>
    </row>
    <row r="274" spans="1:60" outlineLevel="1" x14ac:dyDescent="0.2">
      <c r="A274" s="158"/>
      <c r="B274" s="159"/>
      <c r="C274" s="185" t="s">
        <v>415</v>
      </c>
      <c r="D274" s="161"/>
      <c r="E274" s="162">
        <v>-8.3496000000000006</v>
      </c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51"/>
      <c r="Y274" s="151"/>
      <c r="Z274" s="151"/>
      <c r="AA274" s="151"/>
      <c r="AB274" s="151"/>
      <c r="AC274" s="151"/>
      <c r="AD274" s="151"/>
      <c r="AE274" s="151"/>
      <c r="AF274" s="151"/>
      <c r="AG274" s="151" t="s">
        <v>179</v>
      </c>
      <c r="AH274" s="151">
        <v>0</v>
      </c>
      <c r="AI274" s="151"/>
      <c r="AJ274" s="151"/>
      <c r="AK274" s="151"/>
      <c r="AL274" s="151"/>
      <c r="AM274" s="151"/>
      <c r="AN274" s="151"/>
      <c r="AO274" s="151"/>
      <c r="AP274" s="151"/>
      <c r="AQ274" s="151"/>
      <c r="AR274" s="151"/>
      <c r="AS274" s="151"/>
      <c r="AT274" s="151"/>
      <c r="AU274" s="151"/>
      <c r="AV274" s="151"/>
      <c r="AW274" s="151"/>
      <c r="AX274" s="151"/>
      <c r="AY274" s="151"/>
      <c r="AZ274" s="151"/>
      <c r="BA274" s="151"/>
      <c r="BB274" s="151"/>
      <c r="BC274" s="151"/>
      <c r="BD274" s="151"/>
      <c r="BE274" s="151"/>
      <c r="BF274" s="151"/>
      <c r="BG274" s="151"/>
      <c r="BH274" s="151"/>
    </row>
    <row r="275" spans="1:60" outlineLevel="1" x14ac:dyDescent="0.2">
      <c r="A275" s="158"/>
      <c r="B275" s="159"/>
      <c r="C275" s="188" t="s">
        <v>299</v>
      </c>
      <c r="D275" s="165"/>
      <c r="E275" s="166">
        <v>119.3951</v>
      </c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51"/>
      <c r="Y275" s="151"/>
      <c r="Z275" s="151"/>
      <c r="AA275" s="151"/>
      <c r="AB275" s="151"/>
      <c r="AC275" s="151"/>
      <c r="AD275" s="151"/>
      <c r="AE275" s="151"/>
      <c r="AF275" s="151"/>
      <c r="AG275" s="151" t="s">
        <v>179</v>
      </c>
      <c r="AH275" s="151">
        <v>1</v>
      </c>
      <c r="AI275" s="151"/>
      <c r="AJ275" s="151"/>
      <c r="AK275" s="151"/>
      <c r="AL275" s="151"/>
      <c r="AM275" s="151"/>
      <c r="AN275" s="151"/>
      <c r="AO275" s="151"/>
      <c r="AP275" s="151"/>
      <c r="AQ275" s="151"/>
      <c r="AR275" s="151"/>
      <c r="AS275" s="151"/>
      <c r="AT275" s="151"/>
      <c r="AU275" s="151"/>
      <c r="AV275" s="151"/>
      <c r="AW275" s="151"/>
      <c r="AX275" s="151"/>
      <c r="AY275" s="151"/>
      <c r="AZ275" s="151"/>
      <c r="BA275" s="151"/>
      <c r="BB275" s="151"/>
      <c r="BC275" s="151"/>
      <c r="BD275" s="151"/>
      <c r="BE275" s="151"/>
      <c r="BF275" s="151"/>
      <c r="BG275" s="151"/>
      <c r="BH275" s="151"/>
    </row>
    <row r="276" spans="1:60" outlineLevel="1" x14ac:dyDescent="0.2">
      <c r="A276" s="158"/>
      <c r="B276" s="159"/>
      <c r="C276" s="185" t="s">
        <v>416</v>
      </c>
      <c r="D276" s="161"/>
      <c r="E276" s="162">
        <v>67.747500000000002</v>
      </c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 t="s">
        <v>179</v>
      </c>
      <c r="AH276" s="151">
        <v>0</v>
      </c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</row>
    <row r="277" spans="1:60" outlineLevel="1" x14ac:dyDescent="0.2">
      <c r="A277" s="158"/>
      <c r="B277" s="159"/>
      <c r="C277" s="185" t="s">
        <v>417</v>
      </c>
      <c r="D277" s="161"/>
      <c r="E277" s="162">
        <v>-6.38</v>
      </c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 t="s">
        <v>179</v>
      </c>
      <c r="AH277" s="151">
        <v>0</v>
      </c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</row>
    <row r="278" spans="1:60" outlineLevel="1" x14ac:dyDescent="0.2">
      <c r="A278" s="158"/>
      <c r="B278" s="159"/>
      <c r="C278" s="188" t="s">
        <v>299</v>
      </c>
      <c r="D278" s="165"/>
      <c r="E278" s="166">
        <v>61.3675</v>
      </c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 t="s">
        <v>179</v>
      </c>
      <c r="AH278" s="151">
        <v>1</v>
      </c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</row>
    <row r="279" spans="1:60" outlineLevel="1" x14ac:dyDescent="0.2">
      <c r="A279" s="158"/>
      <c r="B279" s="159"/>
      <c r="C279" s="185" t="s">
        <v>418</v>
      </c>
      <c r="D279" s="161"/>
      <c r="E279" s="162">
        <v>189.85749999999999</v>
      </c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 t="s">
        <v>179</v>
      </c>
      <c r="AH279" s="151">
        <v>0</v>
      </c>
      <c r="AI279" s="151"/>
      <c r="AJ279" s="151"/>
      <c r="AK279" s="151"/>
      <c r="AL279" s="151"/>
      <c r="AM279" s="151"/>
      <c r="AN279" s="151"/>
      <c r="AO279" s="151"/>
      <c r="AP279" s="151"/>
      <c r="AQ279" s="151"/>
      <c r="AR279" s="151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151"/>
      <c r="BH279" s="151"/>
    </row>
    <row r="280" spans="1:60" outlineLevel="1" x14ac:dyDescent="0.2">
      <c r="A280" s="158"/>
      <c r="B280" s="159"/>
      <c r="C280" s="185" t="s">
        <v>419</v>
      </c>
      <c r="D280" s="161"/>
      <c r="E280" s="162">
        <v>-39.354999999999997</v>
      </c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 t="s">
        <v>179</v>
      </c>
      <c r="AH280" s="151">
        <v>0</v>
      </c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</row>
    <row r="281" spans="1:60" outlineLevel="1" x14ac:dyDescent="0.2">
      <c r="A281" s="158"/>
      <c r="B281" s="159"/>
      <c r="C281" s="188" t="s">
        <v>299</v>
      </c>
      <c r="D281" s="165"/>
      <c r="E281" s="166">
        <v>150.5025</v>
      </c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 t="s">
        <v>179</v>
      </c>
      <c r="AH281" s="151">
        <v>1</v>
      </c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</row>
    <row r="282" spans="1:60" outlineLevel="1" x14ac:dyDescent="0.2">
      <c r="A282" s="158"/>
      <c r="B282" s="159"/>
      <c r="C282" s="453"/>
      <c r="D282" s="454"/>
      <c r="E282" s="454"/>
      <c r="F282" s="454"/>
      <c r="G282" s="454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 t="s">
        <v>180</v>
      </c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</row>
    <row r="283" spans="1:60" ht="22.5" outlineLevel="1" x14ac:dyDescent="0.2">
      <c r="A283" s="174">
        <v>41</v>
      </c>
      <c r="B283" s="175" t="s">
        <v>420</v>
      </c>
      <c r="C283" s="184" t="s">
        <v>421</v>
      </c>
      <c r="D283" s="176" t="s">
        <v>185</v>
      </c>
      <c r="E283" s="177">
        <v>71.488</v>
      </c>
      <c r="F283" s="178">
        <v>0</v>
      </c>
      <c r="G283" s="179">
        <f>ROUND(E283*F283,2)</f>
        <v>0</v>
      </c>
      <c r="H283" s="178">
        <v>1189.43</v>
      </c>
      <c r="I283" s="179">
        <f>ROUND(E283*H283,2)</f>
        <v>85029.97</v>
      </c>
      <c r="J283" s="178">
        <v>558.57000000000005</v>
      </c>
      <c r="K283" s="179">
        <f>ROUND(E283*J283,2)</f>
        <v>39931.050000000003</v>
      </c>
      <c r="L283" s="179">
        <v>21</v>
      </c>
      <c r="M283" s="179">
        <f>G283*(1+L283/100)</f>
        <v>0</v>
      </c>
      <c r="N283" s="179">
        <v>4.258E-2</v>
      </c>
      <c r="O283" s="179">
        <f>ROUND(E283*N283,2)</f>
        <v>3.04</v>
      </c>
      <c r="P283" s="179">
        <v>0</v>
      </c>
      <c r="Q283" s="179">
        <f>ROUND(E283*P283,2)</f>
        <v>0</v>
      </c>
      <c r="R283" s="179" t="s">
        <v>203</v>
      </c>
      <c r="S283" s="179" t="s">
        <v>173</v>
      </c>
      <c r="T283" s="180" t="s">
        <v>174</v>
      </c>
      <c r="U283" s="160">
        <v>1.4157999999999999</v>
      </c>
      <c r="V283" s="160">
        <f>ROUND(E283*U283,2)</f>
        <v>101.21</v>
      </c>
      <c r="W283" s="160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 t="s">
        <v>199</v>
      </c>
      <c r="AH283" s="151"/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151"/>
      <c r="BH283" s="151"/>
    </row>
    <row r="284" spans="1:60" ht="22.5" outlineLevel="1" x14ac:dyDescent="0.2">
      <c r="A284" s="158"/>
      <c r="B284" s="159"/>
      <c r="C284" s="451" t="s">
        <v>388</v>
      </c>
      <c r="D284" s="452"/>
      <c r="E284" s="452"/>
      <c r="F284" s="452"/>
      <c r="G284" s="452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51"/>
      <c r="Y284" s="151"/>
      <c r="Z284" s="151"/>
      <c r="AA284" s="151"/>
      <c r="AB284" s="151"/>
      <c r="AC284" s="151"/>
      <c r="AD284" s="151"/>
      <c r="AE284" s="151"/>
      <c r="AF284" s="151"/>
      <c r="AG284" s="151" t="s">
        <v>177</v>
      </c>
      <c r="AH284" s="151"/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81" t="str">
        <f>C284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B284" s="151"/>
      <c r="BC284" s="151"/>
      <c r="BD284" s="151"/>
      <c r="BE284" s="151"/>
      <c r="BF284" s="151"/>
      <c r="BG284" s="151"/>
      <c r="BH284" s="151"/>
    </row>
    <row r="285" spans="1:60" outlineLevel="1" x14ac:dyDescent="0.2">
      <c r="A285" s="158"/>
      <c r="B285" s="159"/>
      <c r="C285" s="461" t="s">
        <v>395</v>
      </c>
      <c r="D285" s="462"/>
      <c r="E285" s="462"/>
      <c r="F285" s="462"/>
      <c r="G285" s="462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51"/>
      <c r="Y285" s="151"/>
      <c r="Z285" s="151"/>
      <c r="AA285" s="151"/>
      <c r="AB285" s="151"/>
      <c r="AC285" s="151"/>
      <c r="AD285" s="151"/>
      <c r="AE285" s="151"/>
      <c r="AF285" s="151"/>
      <c r="AG285" s="151" t="s">
        <v>177</v>
      </c>
      <c r="AH285" s="151"/>
      <c r="AI285" s="151"/>
      <c r="AJ285" s="15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151"/>
      <c r="AX285" s="151"/>
      <c r="AY285" s="151"/>
      <c r="AZ285" s="151"/>
      <c r="BA285" s="151"/>
      <c r="BB285" s="151"/>
      <c r="BC285" s="151"/>
      <c r="BD285" s="151"/>
      <c r="BE285" s="151"/>
      <c r="BF285" s="151"/>
      <c r="BG285" s="151"/>
      <c r="BH285" s="151"/>
    </row>
    <row r="286" spans="1:60" outlineLevel="1" x14ac:dyDescent="0.2">
      <c r="A286" s="158"/>
      <c r="B286" s="159"/>
      <c r="C286" s="185" t="s">
        <v>422</v>
      </c>
      <c r="D286" s="161"/>
      <c r="E286" s="162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51"/>
      <c r="Y286" s="151"/>
      <c r="Z286" s="151"/>
      <c r="AA286" s="151"/>
      <c r="AB286" s="151"/>
      <c r="AC286" s="151"/>
      <c r="AD286" s="151"/>
      <c r="AE286" s="151"/>
      <c r="AF286" s="151"/>
      <c r="AG286" s="151" t="s">
        <v>179</v>
      </c>
      <c r="AH286" s="151">
        <v>0</v>
      </c>
      <c r="AI286" s="151"/>
      <c r="AJ286" s="151"/>
      <c r="AK286" s="151"/>
      <c r="AL286" s="151"/>
      <c r="AM286" s="151"/>
      <c r="AN286" s="151"/>
      <c r="AO286" s="151"/>
      <c r="AP286" s="151"/>
      <c r="AQ286" s="151"/>
      <c r="AR286" s="151"/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151"/>
      <c r="BH286" s="151"/>
    </row>
    <row r="287" spans="1:60" outlineLevel="1" x14ac:dyDescent="0.2">
      <c r="A287" s="158"/>
      <c r="B287" s="159"/>
      <c r="C287" s="185" t="s">
        <v>423</v>
      </c>
      <c r="D287" s="161"/>
      <c r="E287" s="162">
        <v>13.673999999999999</v>
      </c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51"/>
      <c r="Y287" s="151"/>
      <c r="Z287" s="151"/>
      <c r="AA287" s="151"/>
      <c r="AB287" s="151"/>
      <c r="AC287" s="151"/>
      <c r="AD287" s="151"/>
      <c r="AE287" s="151"/>
      <c r="AF287" s="151"/>
      <c r="AG287" s="151" t="s">
        <v>179</v>
      </c>
      <c r="AH287" s="151">
        <v>0</v>
      </c>
      <c r="AI287" s="151"/>
      <c r="AJ287" s="151"/>
      <c r="AK287" s="151"/>
      <c r="AL287" s="151"/>
      <c r="AM287" s="151"/>
      <c r="AN287" s="151"/>
      <c r="AO287" s="151"/>
      <c r="AP287" s="151"/>
      <c r="AQ287" s="151"/>
      <c r="AR287" s="151"/>
      <c r="AS287" s="151"/>
      <c r="AT287" s="151"/>
      <c r="AU287" s="151"/>
      <c r="AV287" s="151"/>
      <c r="AW287" s="151"/>
      <c r="AX287" s="151"/>
      <c r="AY287" s="151"/>
      <c r="AZ287" s="151"/>
      <c r="BA287" s="151"/>
      <c r="BB287" s="151"/>
      <c r="BC287" s="151"/>
      <c r="BD287" s="151"/>
      <c r="BE287" s="151"/>
      <c r="BF287" s="151"/>
      <c r="BG287" s="151"/>
      <c r="BH287" s="151"/>
    </row>
    <row r="288" spans="1:60" outlineLevel="1" x14ac:dyDescent="0.2">
      <c r="A288" s="158"/>
      <c r="B288" s="159"/>
      <c r="C288" s="185" t="s">
        <v>424</v>
      </c>
      <c r="D288" s="161"/>
      <c r="E288" s="162">
        <v>14.76</v>
      </c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51"/>
      <c r="Y288" s="151"/>
      <c r="Z288" s="151"/>
      <c r="AA288" s="151"/>
      <c r="AB288" s="151"/>
      <c r="AC288" s="151"/>
      <c r="AD288" s="151"/>
      <c r="AE288" s="151"/>
      <c r="AF288" s="151"/>
      <c r="AG288" s="151" t="s">
        <v>179</v>
      </c>
      <c r="AH288" s="151">
        <v>0</v>
      </c>
      <c r="AI288" s="151"/>
      <c r="AJ288" s="151"/>
      <c r="AK288" s="151"/>
      <c r="AL288" s="151"/>
      <c r="AM288" s="151"/>
      <c r="AN288" s="151"/>
      <c r="AO288" s="151"/>
      <c r="AP288" s="151"/>
      <c r="AQ288" s="151"/>
      <c r="AR288" s="151"/>
      <c r="AS288" s="151"/>
      <c r="AT288" s="151"/>
      <c r="AU288" s="151"/>
      <c r="AV288" s="151"/>
      <c r="AW288" s="151"/>
      <c r="AX288" s="151"/>
      <c r="AY288" s="151"/>
      <c r="AZ288" s="151"/>
      <c r="BA288" s="151"/>
      <c r="BB288" s="151"/>
      <c r="BC288" s="151"/>
      <c r="BD288" s="151"/>
      <c r="BE288" s="151"/>
      <c r="BF288" s="151"/>
      <c r="BG288" s="151"/>
      <c r="BH288" s="151"/>
    </row>
    <row r="289" spans="1:60" outlineLevel="1" x14ac:dyDescent="0.2">
      <c r="A289" s="158"/>
      <c r="B289" s="159"/>
      <c r="C289" s="185" t="s">
        <v>425</v>
      </c>
      <c r="D289" s="161"/>
      <c r="E289" s="162">
        <v>5.2960000000000003</v>
      </c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51"/>
      <c r="Y289" s="151"/>
      <c r="Z289" s="151"/>
      <c r="AA289" s="151"/>
      <c r="AB289" s="151"/>
      <c r="AC289" s="151"/>
      <c r="AD289" s="151"/>
      <c r="AE289" s="151"/>
      <c r="AF289" s="151"/>
      <c r="AG289" s="151" t="s">
        <v>179</v>
      </c>
      <c r="AH289" s="151">
        <v>0</v>
      </c>
      <c r="AI289" s="151"/>
      <c r="AJ289" s="151"/>
      <c r="AK289" s="151"/>
      <c r="AL289" s="151"/>
      <c r="AM289" s="151"/>
      <c r="AN289" s="151"/>
      <c r="AO289" s="151"/>
      <c r="AP289" s="151"/>
      <c r="AQ289" s="151"/>
      <c r="AR289" s="151"/>
      <c r="AS289" s="151"/>
      <c r="AT289" s="151"/>
      <c r="AU289" s="151"/>
      <c r="AV289" s="151"/>
      <c r="AW289" s="151"/>
      <c r="AX289" s="151"/>
      <c r="AY289" s="151"/>
      <c r="AZ289" s="151"/>
      <c r="BA289" s="151"/>
      <c r="BB289" s="151"/>
      <c r="BC289" s="151"/>
      <c r="BD289" s="151"/>
      <c r="BE289" s="151"/>
      <c r="BF289" s="151"/>
      <c r="BG289" s="151"/>
      <c r="BH289" s="151"/>
    </row>
    <row r="290" spans="1:60" outlineLevel="1" x14ac:dyDescent="0.2">
      <c r="A290" s="158"/>
      <c r="B290" s="159"/>
      <c r="C290" s="185" t="s">
        <v>426</v>
      </c>
      <c r="D290" s="161"/>
      <c r="E290" s="162">
        <v>31.881</v>
      </c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51"/>
      <c r="Y290" s="151"/>
      <c r="Z290" s="151"/>
      <c r="AA290" s="151"/>
      <c r="AB290" s="151"/>
      <c r="AC290" s="151"/>
      <c r="AD290" s="151"/>
      <c r="AE290" s="151"/>
      <c r="AF290" s="151"/>
      <c r="AG290" s="151" t="s">
        <v>179</v>
      </c>
      <c r="AH290" s="151">
        <v>0</v>
      </c>
      <c r="AI290" s="151"/>
      <c r="AJ290" s="151"/>
      <c r="AK290" s="151"/>
      <c r="AL290" s="151"/>
      <c r="AM290" s="151"/>
      <c r="AN290" s="151"/>
      <c r="AO290" s="151"/>
      <c r="AP290" s="151"/>
      <c r="AQ290" s="151"/>
      <c r="AR290" s="151"/>
      <c r="AS290" s="151"/>
      <c r="AT290" s="151"/>
      <c r="AU290" s="151"/>
      <c r="AV290" s="151"/>
      <c r="AW290" s="151"/>
      <c r="AX290" s="151"/>
      <c r="AY290" s="151"/>
      <c r="AZ290" s="151"/>
      <c r="BA290" s="151"/>
      <c r="BB290" s="151"/>
      <c r="BC290" s="151"/>
      <c r="BD290" s="151"/>
      <c r="BE290" s="151"/>
      <c r="BF290" s="151"/>
      <c r="BG290" s="151"/>
      <c r="BH290" s="151"/>
    </row>
    <row r="291" spans="1:60" outlineLevel="1" x14ac:dyDescent="0.2">
      <c r="A291" s="158"/>
      <c r="B291" s="159"/>
      <c r="C291" s="185" t="s">
        <v>427</v>
      </c>
      <c r="D291" s="161"/>
      <c r="E291" s="162">
        <v>-5.2919999999999998</v>
      </c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51"/>
      <c r="Y291" s="151"/>
      <c r="Z291" s="151"/>
      <c r="AA291" s="151"/>
      <c r="AB291" s="151"/>
      <c r="AC291" s="151"/>
      <c r="AD291" s="151"/>
      <c r="AE291" s="151"/>
      <c r="AF291" s="151"/>
      <c r="AG291" s="151" t="s">
        <v>179</v>
      </c>
      <c r="AH291" s="151">
        <v>0</v>
      </c>
      <c r="AI291" s="151"/>
      <c r="AJ291" s="151"/>
      <c r="AK291" s="151"/>
      <c r="AL291" s="151"/>
      <c r="AM291" s="151"/>
      <c r="AN291" s="151"/>
      <c r="AO291" s="151"/>
      <c r="AP291" s="151"/>
      <c r="AQ291" s="151"/>
      <c r="AR291" s="151"/>
      <c r="AS291" s="151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51"/>
      <c r="BD291" s="151"/>
      <c r="BE291" s="151"/>
      <c r="BF291" s="151"/>
      <c r="BG291" s="151"/>
      <c r="BH291" s="151"/>
    </row>
    <row r="292" spans="1:60" outlineLevel="1" x14ac:dyDescent="0.2">
      <c r="A292" s="158"/>
      <c r="B292" s="159"/>
      <c r="C292" s="185" t="s">
        <v>428</v>
      </c>
      <c r="D292" s="161"/>
      <c r="E292" s="162">
        <v>11.169</v>
      </c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51"/>
      <c r="Y292" s="151"/>
      <c r="Z292" s="151"/>
      <c r="AA292" s="151"/>
      <c r="AB292" s="151"/>
      <c r="AC292" s="151"/>
      <c r="AD292" s="151"/>
      <c r="AE292" s="151"/>
      <c r="AF292" s="151"/>
      <c r="AG292" s="151" t="s">
        <v>179</v>
      </c>
      <c r="AH292" s="151">
        <v>0</v>
      </c>
      <c r="AI292" s="151"/>
      <c r="AJ292" s="151"/>
      <c r="AK292" s="151"/>
      <c r="AL292" s="151"/>
      <c r="AM292" s="151"/>
      <c r="AN292" s="151"/>
      <c r="AO292" s="151"/>
      <c r="AP292" s="151"/>
      <c r="AQ292" s="151"/>
      <c r="AR292" s="151"/>
      <c r="AS292" s="151"/>
      <c r="AT292" s="151"/>
      <c r="AU292" s="151"/>
      <c r="AV292" s="151"/>
      <c r="AW292" s="151"/>
      <c r="AX292" s="151"/>
      <c r="AY292" s="151"/>
      <c r="AZ292" s="151"/>
      <c r="BA292" s="151"/>
      <c r="BB292" s="151"/>
      <c r="BC292" s="151"/>
      <c r="BD292" s="151"/>
      <c r="BE292" s="151"/>
      <c r="BF292" s="151"/>
      <c r="BG292" s="151"/>
      <c r="BH292" s="151"/>
    </row>
    <row r="293" spans="1:60" outlineLevel="1" x14ac:dyDescent="0.2">
      <c r="A293" s="158"/>
      <c r="B293" s="159"/>
      <c r="C293" s="453"/>
      <c r="D293" s="454"/>
      <c r="E293" s="454"/>
      <c r="F293" s="454"/>
      <c r="G293" s="454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51"/>
      <c r="Y293" s="151"/>
      <c r="Z293" s="151"/>
      <c r="AA293" s="151"/>
      <c r="AB293" s="151"/>
      <c r="AC293" s="151"/>
      <c r="AD293" s="151"/>
      <c r="AE293" s="151"/>
      <c r="AF293" s="151"/>
      <c r="AG293" s="151" t="s">
        <v>180</v>
      </c>
      <c r="AH293" s="151"/>
      <c r="AI293" s="151"/>
      <c r="AJ293" s="151"/>
      <c r="AK293" s="151"/>
      <c r="AL293" s="151"/>
      <c r="AM293" s="151"/>
      <c r="AN293" s="151"/>
      <c r="AO293" s="151"/>
      <c r="AP293" s="151"/>
      <c r="AQ293" s="151"/>
      <c r="AR293" s="151"/>
      <c r="AS293" s="151"/>
      <c r="AT293" s="151"/>
      <c r="AU293" s="151"/>
      <c r="AV293" s="151"/>
      <c r="AW293" s="151"/>
      <c r="AX293" s="151"/>
      <c r="AY293" s="151"/>
      <c r="AZ293" s="151"/>
      <c r="BA293" s="151"/>
      <c r="BB293" s="151"/>
      <c r="BC293" s="151"/>
      <c r="BD293" s="151"/>
      <c r="BE293" s="151"/>
      <c r="BF293" s="151"/>
      <c r="BG293" s="151"/>
      <c r="BH293" s="151"/>
    </row>
    <row r="294" spans="1:60" ht="22.5" outlineLevel="1" x14ac:dyDescent="0.2">
      <c r="A294" s="174">
        <v>42</v>
      </c>
      <c r="B294" s="175" t="s">
        <v>429</v>
      </c>
      <c r="C294" s="184" t="s">
        <v>430</v>
      </c>
      <c r="D294" s="176" t="s">
        <v>185</v>
      </c>
      <c r="E294" s="177">
        <v>7.1849999999999996</v>
      </c>
      <c r="F294" s="178">
        <v>0</v>
      </c>
      <c r="G294" s="179">
        <f>ROUND(E294*F294,2)</f>
        <v>0</v>
      </c>
      <c r="H294" s="178">
        <v>1009.58</v>
      </c>
      <c r="I294" s="179">
        <f>ROUND(E294*H294,2)</f>
        <v>7253.83</v>
      </c>
      <c r="J294" s="178">
        <v>390.42</v>
      </c>
      <c r="K294" s="179">
        <f>ROUND(E294*J294,2)</f>
        <v>2805.17</v>
      </c>
      <c r="L294" s="179">
        <v>21</v>
      </c>
      <c r="M294" s="179">
        <f>G294*(1+L294/100)</f>
        <v>0</v>
      </c>
      <c r="N294" s="179">
        <v>3.9280000000000002E-2</v>
      </c>
      <c r="O294" s="179">
        <f>ROUND(E294*N294,2)</f>
        <v>0.28000000000000003</v>
      </c>
      <c r="P294" s="179">
        <v>0</v>
      </c>
      <c r="Q294" s="179">
        <f>ROUND(E294*P294,2)</f>
        <v>0</v>
      </c>
      <c r="R294" s="179" t="s">
        <v>203</v>
      </c>
      <c r="S294" s="179" t="s">
        <v>173</v>
      </c>
      <c r="T294" s="180" t="s">
        <v>174</v>
      </c>
      <c r="U294" s="160">
        <v>1.0169999999999999</v>
      </c>
      <c r="V294" s="160">
        <f>ROUND(E294*U294,2)</f>
        <v>7.31</v>
      </c>
      <c r="W294" s="160"/>
      <c r="X294" s="151"/>
      <c r="Y294" s="151"/>
      <c r="Z294" s="151"/>
      <c r="AA294" s="151"/>
      <c r="AB294" s="151"/>
      <c r="AC294" s="151"/>
      <c r="AD294" s="151"/>
      <c r="AE294" s="151"/>
      <c r="AF294" s="151"/>
      <c r="AG294" s="151" t="s">
        <v>199</v>
      </c>
      <c r="AH294" s="151"/>
      <c r="AI294" s="151"/>
      <c r="AJ294" s="151"/>
      <c r="AK294" s="151"/>
      <c r="AL294" s="151"/>
      <c r="AM294" s="151"/>
      <c r="AN294" s="151"/>
      <c r="AO294" s="151"/>
      <c r="AP294" s="151"/>
      <c r="AQ294" s="151"/>
      <c r="AR294" s="151"/>
      <c r="AS294" s="151"/>
      <c r="AT294" s="151"/>
      <c r="AU294" s="151"/>
      <c r="AV294" s="151"/>
      <c r="AW294" s="151"/>
      <c r="AX294" s="151"/>
      <c r="AY294" s="151"/>
      <c r="AZ294" s="151"/>
      <c r="BA294" s="151"/>
      <c r="BB294" s="151"/>
      <c r="BC294" s="151"/>
      <c r="BD294" s="151"/>
      <c r="BE294" s="151"/>
      <c r="BF294" s="151"/>
      <c r="BG294" s="151"/>
      <c r="BH294" s="151"/>
    </row>
    <row r="295" spans="1:60" ht="22.5" outlineLevel="1" x14ac:dyDescent="0.2">
      <c r="A295" s="158"/>
      <c r="B295" s="159"/>
      <c r="C295" s="451" t="s">
        <v>388</v>
      </c>
      <c r="D295" s="452"/>
      <c r="E295" s="452"/>
      <c r="F295" s="452"/>
      <c r="G295" s="452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51"/>
      <c r="Y295" s="151"/>
      <c r="Z295" s="151"/>
      <c r="AA295" s="151"/>
      <c r="AB295" s="151"/>
      <c r="AC295" s="151"/>
      <c r="AD295" s="151"/>
      <c r="AE295" s="151"/>
      <c r="AF295" s="151"/>
      <c r="AG295" s="151" t="s">
        <v>177</v>
      </c>
      <c r="AH295" s="151"/>
      <c r="AI295" s="151"/>
      <c r="AJ295" s="151"/>
      <c r="AK295" s="151"/>
      <c r="AL295" s="151"/>
      <c r="AM295" s="151"/>
      <c r="AN295" s="151"/>
      <c r="AO295" s="151"/>
      <c r="AP295" s="151"/>
      <c r="AQ295" s="151"/>
      <c r="AR295" s="151"/>
      <c r="AS295" s="151"/>
      <c r="AT295" s="151"/>
      <c r="AU295" s="151"/>
      <c r="AV295" s="151"/>
      <c r="AW295" s="151"/>
      <c r="AX295" s="151"/>
      <c r="AY295" s="151"/>
      <c r="AZ295" s="151"/>
      <c r="BA295" s="181" t="str">
        <f>C295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B295" s="151"/>
      <c r="BC295" s="151"/>
      <c r="BD295" s="151"/>
      <c r="BE295" s="151"/>
      <c r="BF295" s="151"/>
      <c r="BG295" s="151"/>
      <c r="BH295" s="151"/>
    </row>
    <row r="296" spans="1:60" outlineLevel="1" x14ac:dyDescent="0.2">
      <c r="A296" s="158"/>
      <c r="B296" s="159"/>
      <c r="C296" s="461" t="s">
        <v>395</v>
      </c>
      <c r="D296" s="462"/>
      <c r="E296" s="462"/>
      <c r="F296" s="462"/>
      <c r="G296" s="462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51"/>
      <c r="Y296" s="151"/>
      <c r="Z296" s="151"/>
      <c r="AA296" s="151"/>
      <c r="AB296" s="151"/>
      <c r="AC296" s="151"/>
      <c r="AD296" s="151"/>
      <c r="AE296" s="151"/>
      <c r="AF296" s="151"/>
      <c r="AG296" s="151" t="s">
        <v>177</v>
      </c>
      <c r="AH296" s="151"/>
      <c r="AI296" s="151"/>
      <c r="AJ296" s="151"/>
      <c r="AK296" s="151"/>
      <c r="AL296" s="151"/>
      <c r="AM296" s="151"/>
      <c r="AN296" s="151"/>
      <c r="AO296" s="151"/>
      <c r="AP296" s="151"/>
      <c r="AQ296" s="151"/>
      <c r="AR296" s="151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151"/>
      <c r="BH296" s="151"/>
    </row>
    <row r="297" spans="1:60" outlineLevel="1" x14ac:dyDescent="0.2">
      <c r="A297" s="158"/>
      <c r="B297" s="159"/>
      <c r="C297" s="455" t="s">
        <v>431</v>
      </c>
      <c r="D297" s="456"/>
      <c r="E297" s="456"/>
      <c r="F297" s="456"/>
      <c r="G297" s="456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51"/>
      <c r="Y297" s="151"/>
      <c r="Z297" s="151"/>
      <c r="AA297" s="151"/>
      <c r="AB297" s="151"/>
      <c r="AC297" s="151"/>
      <c r="AD297" s="151"/>
      <c r="AE297" s="151"/>
      <c r="AF297" s="151"/>
      <c r="AG297" s="151" t="s">
        <v>194</v>
      </c>
      <c r="AH297" s="151"/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</row>
    <row r="298" spans="1:60" outlineLevel="1" x14ac:dyDescent="0.2">
      <c r="A298" s="158"/>
      <c r="B298" s="159"/>
      <c r="C298" s="185" t="s">
        <v>432</v>
      </c>
      <c r="D298" s="161"/>
      <c r="E298" s="162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51"/>
      <c r="Y298" s="151"/>
      <c r="Z298" s="151"/>
      <c r="AA298" s="151"/>
      <c r="AB298" s="151"/>
      <c r="AC298" s="151"/>
      <c r="AD298" s="151"/>
      <c r="AE298" s="151"/>
      <c r="AF298" s="151"/>
      <c r="AG298" s="151" t="s">
        <v>179</v>
      </c>
      <c r="AH298" s="151">
        <v>0</v>
      </c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</row>
    <row r="299" spans="1:60" outlineLevel="1" x14ac:dyDescent="0.2">
      <c r="A299" s="158"/>
      <c r="B299" s="159"/>
      <c r="C299" s="185" t="s">
        <v>433</v>
      </c>
      <c r="D299" s="161"/>
      <c r="E299" s="162">
        <v>6.8369999999999997</v>
      </c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51"/>
      <c r="Y299" s="151"/>
      <c r="Z299" s="151"/>
      <c r="AA299" s="151"/>
      <c r="AB299" s="151"/>
      <c r="AC299" s="151"/>
      <c r="AD299" s="151"/>
      <c r="AE299" s="151"/>
      <c r="AF299" s="151"/>
      <c r="AG299" s="151" t="s">
        <v>179</v>
      </c>
      <c r="AH299" s="151">
        <v>0</v>
      </c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</row>
    <row r="300" spans="1:60" outlineLevel="1" x14ac:dyDescent="0.2">
      <c r="A300" s="158"/>
      <c r="B300" s="159"/>
      <c r="C300" s="185" t="s">
        <v>434</v>
      </c>
      <c r="D300" s="161"/>
      <c r="E300" s="162">
        <v>0.34799999999999998</v>
      </c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51"/>
      <c r="Y300" s="151"/>
      <c r="Z300" s="151"/>
      <c r="AA300" s="151"/>
      <c r="AB300" s="151"/>
      <c r="AC300" s="151"/>
      <c r="AD300" s="151"/>
      <c r="AE300" s="151"/>
      <c r="AF300" s="151"/>
      <c r="AG300" s="151" t="s">
        <v>179</v>
      </c>
      <c r="AH300" s="151">
        <v>0</v>
      </c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</row>
    <row r="301" spans="1:60" outlineLevel="1" x14ac:dyDescent="0.2">
      <c r="A301" s="158"/>
      <c r="B301" s="159"/>
      <c r="C301" s="453"/>
      <c r="D301" s="454"/>
      <c r="E301" s="454"/>
      <c r="F301" s="454"/>
      <c r="G301" s="454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51"/>
      <c r="Y301" s="151"/>
      <c r="Z301" s="151"/>
      <c r="AA301" s="151"/>
      <c r="AB301" s="151"/>
      <c r="AC301" s="151"/>
      <c r="AD301" s="151"/>
      <c r="AE301" s="151"/>
      <c r="AF301" s="151"/>
      <c r="AG301" s="151" t="s">
        <v>180</v>
      </c>
      <c r="AH301" s="151"/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</row>
    <row r="302" spans="1:60" ht="22.5" outlineLevel="1" x14ac:dyDescent="0.2">
      <c r="A302" s="174">
        <v>43</v>
      </c>
      <c r="B302" s="175" t="s">
        <v>435</v>
      </c>
      <c r="C302" s="184" t="s">
        <v>436</v>
      </c>
      <c r="D302" s="176" t="s">
        <v>185</v>
      </c>
      <c r="E302" s="177">
        <v>46.776000000000003</v>
      </c>
      <c r="F302" s="178">
        <v>0</v>
      </c>
      <c r="G302" s="179">
        <f>ROUND(E302*F302,2)</f>
        <v>0</v>
      </c>
      <c r="H302" s="178">
        <v>524.29999999999995</v>
      </c>
      <c r="I302" s="179">
        <f>ROUND(E302*H302,2)</f>
        <v>24524.66</v>
      </c>
      <c r="J302" s="178">
        <v>1141.7</v>
      </c>
      <c r="K302" s="179">
        <f>ROUND(E302*J302,2)</f>
        <v>53404.160000000003</v>
      </c>
      <c r="L302" s="179">
        <v>21</v>
      </c>
      <c r="M302" s="179">
        <f>G302*(1+L302/100)</f>
        <v>0</v>
      </c>
      <c r="N302" s="179">
        <v>1.3129999999999999E-2</v>
      </c>
      <c r="O302" s="179">
        <f>ROUND(E302*N302,2)</f>
        <v>0.61</v>
      </c>
      <c r="P302" s="179">
        <v>0</v>
      </c>
      <c r="Q302" s="179">
        <f>ROUND(E302*P302,2)</f>
        <v>0</v>
      </c>
      <c r="R302" s="179" t="s">
        <v>203</v>
      </c>
      <c r="S302" s="179" t="s">
        <v>173</v>
      </c>
      <c r="T302" s="180" t="s">
        <v>174</v>
      </c>
      <c r="U302" s="160">
        <v>2.9020000000000001</v>
      </c>
      <c r="V302" s="160">
        <f>ROUND(E302*U302,2)</f>
        <v>135.74</v>
      </c>
      <c r="W302" s="160"/>
      <c r="X302" s="151"/>
      <c r="Y302" s="151"/>
      <c r="Z302" s="151"/>
      <c r="AA302" s="151"/>
      <c r="AB302" s="151"/>
      <c r="AC302" s="151"/>
      <c r="AD302" s="151"/>
      <c r="AE302" s="151"/>
      <c r="AF302" s="151"/>
      <c r="AG302" s="151" t="s">
        <v>199</v>
      </c>
      <c r="AH302" s="151"/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</row>
    <row r="303" spans="1:60" ht="22.5" outlineLevel="1" x14ac:dyDescent="0.2">
      <c r="A303" s="158"/>
      <c r="B303" s="159"/>
      <c r="C303" s="451" t="s">
        <v>437</v>
      </c>
      <c r="D303" s="452"/>
      <c r="E303" s="452"/>
      <c r="F303" s="452"/>
      <c r="G303" s="452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51"/>
      <c r="Y303" s="151"/>
      <c r="Z303" s="151"/>
      <c r="AA303" s="151"/>
      <c r="AB303" s="151"/>
      <c r="AC303" s="151"/>
      <c r="AD303" s="151"/>
      <c r="AE303" s="151"/>
      <c r="AF303" s="151"/>
      <c r="AG303" s="151" t="s">
        <v>177</v>
      </c>
      <c r="AH303" s="151"/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81" t="str">
        <f>C303</f>
        <v>nanesení lepicího tmelu na izolační desky, nalepení desek, přebroušení desek z polystyrénu, natažení stěrky, vtlačení výztužné tkaniny, přehlazení stěrky. Další vrstvy podle popisu položky.</v>
      </c>
      <c r="BB303" s="151"/>
      <c r="BC303" s="151"/>
      <c r="BD303" s="151"/>
      <c r="BE303" s="151"/>
      <c r="BF303" s="151"/>
      <c r="BG303" s="151"/>
      <c r="BH303" s="151"/>
    </row>
    <row r="304" spans="1:60" outlineLevel="1" x14ac:dyDescent="0.2">
      <c r="A304" s="158"/>
      <c r="B304" s="159"/>
      <c r="C304" s="461" t="s">
        <v>438</v>
      </c>
      <c r="D304" s="462"/>
      <c r="E304" s="462"/>
      <c r="F304" s="462"/>
      <c r="G304" s="462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51"/>
      <c r="Y304" s="151"/>
      <c r="Z304" s="151"/>
      <c r="AA304" s="151"/>
      <c r="AB304" s="151"/>
      <c r="AC304" s="151"/>
      <c r="AD304" s="151"/>
      <c r="AE304" s="151"/>
      <c r="AF304" s="151"/>
      <c r="AG304" s="151" t="s">
        <v>177</v>
      </c>
      <c r="AH304" s="15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</row>
    <row r="305" spans="1:60" outlineLevel="1" x14ac:dyDescent="0.2">
      <c r="A305" s="158"/>
      <c r="B305" s="159"/>
      <c r="C305" s="186" t="s">
        <v>288</v>
      </c>
      <c r="D305" s="163"/>
      <c r="E305" s="164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51"/>
      <c r="Y305" s="151"/>
      <c r="Z305" s="151"/>
      <c r="AA305" s="151"/>
      <c r="AB305" s="151"/>
      <c r="AC305" s="151"/>
      <c r="AD305" s="151"/>
      <c r="AE305" s="151"/>
      <c r="AF305" s="151"/>
      <c r="AG305" s="151" t="s">
        <v>179</v>
      </c>
      <c r="AH305" s="151"/>
      <c r="AI305" s="151"/>
      <c r="AJ305" s="151"/>
      <c r="AK305" s="151"/>
      <c r="AL305" s="151"/>
      <c r="AM305" s="151"/>
      <c r="AN305" s="151"/>
      <c r="AO305" s="151"/>
      <c r="AP305" s="151"/>
      <c r="AQ305" s="151"/>
      <c r="AR305" s="151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151"/>
      <c r="BH305" s="151"/>
    </row>
    <row r="306" spans="1:60" outlineLevel="1" x14ac:dyDescent="0.2">
      <c r="A306" s="158"/>
      <c r="B306" s="159"/>
      <c r="C306" s="187" t="s">
        <v>352</v>
      </c>
      <c r="D306" s="163"/>
      <c r="E306" s="164">
        <v>5.76</v>
      </c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51"/>
      <c r="Y306" s="151"/>
      <c r="Z306" s="151"/>
      <c r="AA306" s="151"/>
      <c r="AB306" s="151"/>
      <c r="AC306" s="151"/>
      <c r="AD306" s="151"/>
      <c r="AE306" s="151"/>
      <c r="AF306" s="151"/>
      <c r="AG306" s="151" t="s">
        <v>179</v>
      </c>
      <c r="AH306" s="151">
        <v>2</v>
      </c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151"/>
      <c r="BH306" s="151"/>
    </row>
    <row r="307" spans="1:60" outlineLevel="1" x14ac:dyDescent="0.2">
      <c r="A307" s="158"/>
      <c r="B307" s="159"/>
      <c r="C307" s="187" t="s">
        <v>353</v>
      </c>
      <c r="D307" s="163"/>
      <c r="E307" s="164">
        <v>6.2</v>
      </c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51"/>
      <c r="Y307" s="151"/>
      <c r="Z307" s="151"/>
      <c r="AA307" s="151"/>
      <c r="AB307" s="151"/>
      <c r="AC307" s="151"/>
      <c r="AD307" s="151"/>
      <c r="AE307" s="151"/>
      <c r="AF307" s="151"/>
      <c r="AG307" s="151" t="s">
        <v>179</v>
      </c>
      <c r="AH307" s="151">
        <v>2</v>
      </c>
      <c r="AI307" s="151"/>
      <c r="AJ307" s="151"/>
      <c r="AK307" s="151"/>
      <c r="AL307" s="151"/>
      <c r="AM307" s="151"/>
      <c r="AN307" s="151"/>
      <c r="AO307" s="151"/>
      <c r="AP307" s="151"/>
      <c r="AQ307" s="151"/>
      <c r="AR307" s="151"/>
      <c r="AS307" s="151"/>
      <c r="AT307" s="151"/>
      <c r="AU307" s="151"/>
      <c r="AV307" s="151"/>
      <c r="AW307" s="151"/>
      <c r="AX307" s="151"/>
      <c r="AY307" s="151"/>
      <c r="AZ307" s="151"/>
      <c r="BA307" s="151"/>
      <c r="BB307" s="151"/>
      <c r="BC307" s="151"/>
      <c r="BD307" s="151"/>
      <c r="BE307" s="151"/>
      <c r="BF307" s="151"/>
      <c r="BG307" s="151"/>
      <c r="BH307" s="151"/>
    </row>
    <row r="308" spans="1:60" outlineLevel="1" x14ac:dyDescent="0.2">
      <c r="A308" s="158"/>
      <c r="B308" s="159"/>
      <c r="C308" s="187" t="s">
        <v>354</v>
      </c>
      <c r="D308" s="163"/>
      <c r="E308" s="164">
        <v>5.82</v>
      </c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51"/>
      <c r="Y308" s="151"/>
      <c r="Z308" s="151"/>
      <c r="AA308" s="151"/>
      <c r="AB308" s="151"/>
      <c r="AC308" s="151"/>
      <c r="AD308" s="151"/>
      <c r="AE308" s="151"/>
      <c r="AF308" s="151"/>
      <c r="AG308" s="151" t="s">
        <v>179</v>
      </c>
      <c r="AH308" s="151">
        <v>2</v>
      </c>
      <c r="AI308" s="151"/>
      <c r="AJ308" s="151"/>
      <c r="AK308" s="151"/>
      <c r="AL308" s="151"/>
      <c r="AM308" s="151"/>
      <c r="AN308" s="151"/>
      <c r="AO308" s="151"/>
      <c r="AP308" s="151"/>
      <c r="AQ308" s="151"/>
      <c r="AR308" s="151"/>
      <c r="AS308" s="151"/>
      <c r="AT308" s="151"/>
      <c r="AU308" s="151"/>
      <c r="AV308" s="151"/>
      <c r="AW308" s="151"/>
      <c r="AX308" s="151"/>
      <c r="AY308" s="151"/>
      <c r="AZ308" s="151"/>
      <c r="BA308" s="151"/>
      <c r="BB308" s="151"/>
      <c r="BC308" s="151"/>
      <c r="BD308" s="151"/>
      <c r="BE308" s="151"/>
      <c r="BF308" s="151"/>
      <c r="BG308" s="151"/>
      <c r="BH308" s="151"/>
    </row>
    <row r="309" spans="1:60" outlineLevel="1" x14ac:dyDescent="0.2">
      <c r="A309" s="158"/>
      <c r="B309" s="159"/>
      <c r="C309" s="187" t="s">
        <v>355</v>
      </c>
      <c r="D309" s="163"/>
      <c r="E309" s="164">
        <v>5.84</v>
      </c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51"/>
      <c r="Y309" s="151"/>
      <c r="Z309" s="151"/>
      <c r="AA309" s="151"/>
      <c r="AB309" s="151"/>
      <c r="AC309" s="151"/>
      <c r="AD309" s="151"/>
      <c r="AE309" s="151"/>
      <c r="AF309" s="151"/>
      <c r="AG309" s="151" t="s">
        <v>179</v>
      </c>
      <c r="AH309" s="151">
        <v>2</v>
      </c>
      <c r="AI309" s="151"/>
      <c r="AJ309" s="151"/>
      <c r="AK309" s="151"/>
      <c r="AL309" s="151"/>
      <c r="AM309" s="151"/>
      <c r="AN309" s="151"/>
      <c r="AO309" s="151"/>
      <c r="AP309" s="151"/>
      <c r="AQ309" s="151"/>
      <c r="AR309" s="151"/>
      <c r="AS309" s="151"/>
      <c r="AT309" s="151"/>
      <c r="AU309" s="151"/>
      <c r="AV309" s="151"/>
      <c r="AW309" s="151"/>
      <c r="AX309" s="151"/>
      <c r="AY309" s="151"/>
      <c r="AZ309" s="151"/>
      <c r="BA309" s="151"/>
      <c r="BB309" s="151"/>
      <c r="BC309" s="151"/>
      <c r="BD309" s="151"/>
      <c r="BE309" s="151"/>
      <c r="BF309" s="151"/>
      <c r="BG309" s="151"/>
      <c r="BH309" s="151"/>
    </row>
    <row r="310" spans="1:60" outlineLevel="1" x14ac:dyDescent="0.2">
      <c r="A310" s="158"/>
      <c r="B310" s="159"/>
      <c r="C310" s="187" t="s">
        <v>356</v>
      </c>
      <c r="D310" s="163"/>
      <c r="E310" s="164">
        <v>5.84</v>
      </c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51"/>
      <c r="Y310" s="151"/>
      <c r="Z310" s="151"/>
      <c r="AA310" s="151"/>
      <c r="AB310" s="151"/>
      <c r="AC310" s="151"/>
      <c r="AD310" s="151"/>
      <c r="AE310" s="151"/>
      <c r="AF310" s="151"/>
      <c r="AG310" s="151" t="s">
        <v>179</v>
      </c>
      <c r="AH310" s="151">
        <v>2</v>
      </c>
      <c r="AI310" s="151"/>
      <c r="AJ310" s="151"/>
      <c r="AK310" s="151"/>
      <c r="AL310" s="151"/>
      <c r="AM310" s="151"/>
      <c r="AN310" s="151"/>
      <c r="AO310" s="151"/>
      <c r="AP310" s="151"/>
      <c r="AQ310" s="151"/>
      <c r="AR310" s="151"/>
      <c r="AS310" s="151"/>
      <c r="AT310" s="151"/>
      <c r="AU310" s="151"/>
      <c r="AV310" s="151"/>
      <c r="AW310" s="151"/>
      <c r="AX310" s="151"/>
      <c r="AY310" s="151"/>
      <c r="AZ310" s="151"/>
      <c r="BA310" s="151"/>
      <c r="BB310" s="151"/>
      <c r="BC310" s="151"/>
      <c r="BD310" s="151"/>
      <c r="BE310" s="151"/>
      <c r="BF310" s="151"/>
      <c r="BG310" s="151"/>
      <c r="BH310" s="151"/>
    </row>
    <row r="311" spans="1:60" outlineLevel="1" x14ac:dyDescent="0.2">
      <c r="A311" s="158"/>
      <c r="B311" s="159"/>
      <c r="C311" s="187" t="s">
        <v>357</v>
      </c>
      <c r="D311" s="163"/>
      <c r="E311" s="164">
        <v>6.2</v>
      </c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51"/>
      <c r="Y311" s="151"/>
      <c r="Z311" s="151"/>
      <c r="AA311" s="151"/>
      <c r="AB311" s="151"/>
      <c r="AC311" s="151"/>
      <c r="AD311" s="151"/>
      <c r="AE311" s="151"/>
      <c r="AF311" s="151"/>
      <c r="AG311" s="151" t="s">
        <v>179</v>
      </c>
      <c r="AH311" s="151">
        <v>2</v>
      </c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  <c r="AX311" s="151"/>
      <c r="AY311" s="151"/>
      <c r="AZ311" s="151"/>
      <c r="BA311" s="151"/>
      <c r="BB311" s="151"/>
      <c r="BC311" s="151"/>
      <c r="BD311" s="151"/>
      <c r="BE311" s="151"/>
      <c r="BF311" s="151"/>
      <c r="BG311" s="151"/>
      <c r="BH311" s="151"/>
    </row>
    <row r="312" spans="1:60" outlineLevel="1" x14ac:dyDescent="0.2">
      <c r="A312" s="158"/>
      <c r="B312" s="159"/>
      <c r="C312" s="187" t="s">
        <v>358</v>
      </c>
      <c r="D312" s="163"/>
      <c r="E312" s="164">
        <v>5.8</v>
      </c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51"/>
      <c r="Y312" s="151"/>
      <c r="Z312" s="151"/>
      <c r="AA312" s="151"/>
      <c r="AB312" s="151"/>
      <c r="AC312" s="151"/>
      <c r="AD312" s="151"/>
      <c r="AE312" s="151"/>
      <c r="AF312" s="151"/>
      <c r="AG312" s="151" t="s">
        <v>179</v>
      </c>
      <c r="AH312" s="151">
        <v>2</v>
      </c>
      <c r="AI312" s="151"/>
      <c r="AJ312" s="151"/>
      <c r="AK312" s="151"/>
      <c r="AL312" s="151"/>
      <c r="AM312" s="151"/>
      <c r="AN312" s="151"/>
      <c r="AO312" s="151"/>
      <c r="AP312" s="151"/>
      <c r="AQ312" s="151"/>
      <c r="AR312" s="151"/>
      <c r="AS312" s="151"/>
      <c r="AT312" s="151"/>
      <c r="AU312" s="151"/>
      <c r="AV312" s="151"/>
      <c r="AW312" s="151"/>
      <c r="AX312" s="151"/>
      <c r="AY312" s="151"/>
      <c r="AZ312" s="151"/>
      <c r="BA312" s="151"/>
      <c r="BB312" s="151"/>
      <c r="BC312" s="151"/>
      <c r="BD312" s="151"/>
      <c r="BE312" s="151"/>
      <c r="BF312" s="151"/>
      <c r="BG312" s="151"/>
      <c r="BH312" s="151"/>
    </row>
    <row r="313" spans="1:60" outlineLevel="1" x14ac:dyDescent="0.2">
      <c r="A313" s="158"/>
      <c r="B313" s="159"/>
      <c r="C313" s="187" t="s">
        <v>359</v>
      </c>
      <c r="D313" s="163"/>
      <c r="E313" s="164">
        <v>15.3</v>
      </c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51"/>
      <c r="Y313" s="151"/>
      <c r="Z313" s="151"/>
      <c r="AA313" s="151"/>
      <c r="AB313" s="151"/>
      <c r="AC313" s="151"/>
      <c r="AD313" s="151"/>
      <c r="AE313" s="151"/>
      <c r="AF313" s="151"/>
      <c r="AG313" s="151" t="s">
        <v>179</v>
      </c>
      <c r="AH313" s="151">
        <v>2</v>
      </c>
      <c r="AI313" s="151"/>
      <c r="AJ313" s="151"/>
      <c r="AK313" s="151"/>
      <c r="AL313" s="151"/>
      <c r="AM313" s="151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</row>
    <row r="314" spans="1:60" outlineLevel="1" x14ac:dyDescent="0.2">
      <c r="A314" s="158"/>
      <c r="B314" s="159"/>
      <c r="C314" s="187" t="s">
        <v>360</v>
      </c>
      <c r="D314" s="163"/>
      <c r="E314" s="164">
        <v>10.16</v>
      </c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51"/>
      <c r="Y314" s="151"/>
      <c r="Z314" s="151"/>
      <c r="AA314" s="151"/>
      <c r="AB314" s="151"/>
      <c r="AC314" s="151"/>
      <c r="AD314" s="151"/>
      <c r="AE314" s="151"/>
      <c r="AF314" s="151"/>
      <c r="AG314" s="151" t="s">
        <v>179</v>
      </c>
      <c r="AH314" s="151">
        <v>2</v>
      </c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151"/>
      <c r="BH314" s="151"/>
    </row>
    <row r="315" spans="1:60" outlineLevel="1" x14ac:dyDescent="0.2">
      <c r="A315" s="158"/>
      <c r="B315" s="159"/>
      <c r="C315" s="187" t="s">
        <v>361</v>
      </c>
      <c r="D315" s="163"/>
      <c r="E315" s="164">
        <v>50.7</v>
      </c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51"/>
      <c r="Y315" s="151"/>
      <c r="Z315" s="151"/>
      <c r="AA315" s="151"/>
      <c r="AB315" s="151"/>
      <c r="AC315" s="151"/>
      <c r="AD315" s="151"/>
      <c r="AE315" s="151"/>
      <c r="AF315" s="151"/>
      <c r="AG315" s="151" t="s">
        <v>179</v>
      </c>
      <c r="AH315" s="151">
        <v>2</v>
      </c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</row>
    <row r="316" spans="1:60" outlineLevel="1" x14ac:dyDescent="0.2">
      <c r="A316" s="158"/>
      <c r="B316" s="159"/>
      <c r="C316" s="187" t="s">
        <v>362</v>
      </c>
      <c r="D316" s="163"/>
      <c r="E316" s="164">
        <v>4.0599999999999996</v>
      </c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51"/>
      <c r="Y316" s="151"/>
      <c r="Z316" s="151"/>
      <c r="AA316" s="151"/>
      <c r="AB316" s="151"/>
      <c r="AC316" s="151"/>
      <c r="AD316" s="151"/>
      <c r="AE316" s="151"/>
      <c r="AF316" s="151"/>
      <c r="AG316" s="151" t="s">
        <v>179</v>
      </c>
      <c r="AH316" s="151">
        <v>2</v>
      </c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151"/>
      <c r="BH316" s="151"/>
    </row>
    <row r="317" spans="1:60" outlineLevel="1" x14ac:dyDescent="0.2">
      <c r="A317" s="158"/>
      <c r="B317" s="159"/>
      <c r="C317" s="187" t="s">
        <v>363</v>
      </c>
      <c r="D317" s="163"/>
      <c r="E317" s="164">
        <v>8.2200000000000006</v>
      </c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51"/>
      <c r="Y317" s="151"/>
      <c r="Z317" s="151"/>
      <c r="AA317" s="151"/>
      <c r="AB317" s="151"/>
      <c r="AC317" s="151"/>
      <c r="AD317" s="151"/>
      <c r="AE317" s="151"/>
      <c r="AF317" s="151"/>
      <c r="AG317" s="151" t="s">
        <v>179</v>
      </c>
      <c r="AH317" s="151">
        <v>2</v>
      </c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</row>
    <row r="318" spans="1:60" outlineLevel="1" x14ac:dyDescent="0.2">
      <c r="A318" s="158"/>
      <c r="B318" s="159"/>
      <c r="C318" s="187" t="s">
        <v>364</v>
      </c>
      <c r="D318" s="163"/>
      <c r="E318" s="164">
        <v>8.84</v>
      </c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51"/>
      <c r="Y318" s="151"/>
      <c r="Z318" s="151"/>
      <c r="AA318" s="151"/>
      <c r="AB318" s="151"/>
      <c r="AC318" s="151"/>
      <c r="AD318" s="151"/>
      <c r="AE318" s="151"/>
      <c r="AF318" s="151"/>
      <c r="AG318" s="151" t="s">
        <v>179</v>
      </c>
      <c r="AH318" s="151">
        <v>2</v>
      </c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</row>
    <row r="319" spans="1:60" outlineLevel="1" x14ac:dyDescent="0.2">
      <c r="A319" s="158"/>
      <c r="B319" s="159"/>
      <c r="C319" s="187" t="s">
        <v>365</v>
      </c>
      <c r="D319" s="163"/>
      <c r="E319" s="164">
        <v>3.89</v>
      </c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 t="s">
        <v>179</v>
      </c>
      <c r="AH319" s="151">
        <v>2</v>
      </c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</row>
    <row r="320" spans="1:60" outlineLevel="1" x14ac:dyDescent="0.2">
      <c r="A320" s="158"/>
      <c r="B320" s="159"/>
      <c r="C320" s="187" t="s">
        <v>366</v>
      </c>
      <c r="D320" s="163"/>
      <c r="E320" s="164">
        <v>3.87</v>
      </c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 t="s">
        <v>179</v>
      </c>
      <c r="AH320" s="151">
        <v>2</v>
      </c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</row>
    <row r="321" spans="1:60" outlineLevel="1" x14ac:dyDescent="0.2">
      <c r="A321" s="158"/>
      <c r="B321" s="159"/>
      <c r="C321" s="187" t="s">
        <v>367</v>
      </c>
      <c r="D321" s="163"/>
      <c r="E321" s="164">
        <v>3.82</v>
      </c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51"/>
      <c r="Y321" s="151"/>
      <c r="Z321" s="151"/>
      <c r="AA321" s="151"/>
      <c r="AB321" s="151"/>
      <c r="AC321" s="151"/>
      <c r="AD321" s="151"/>
      <c r="AE321" s="151"/>
      <c r="AF321" s="151"/>
      <c r="AG321" s="151" t="s">
        <v>179</v>
      </c>
      <c r="AH321" s="151">
        <v>2</v>
      </c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</row>
    <row r="322" spans="1:60" outlineLevel="1" x14ac:dyDescent="0.2">
      <c r="A322" s="158"/>
      <c r="B322" s="159"/>
      <c r="C322" s="187" t="s">
        <v>368</v>
      </c>
      <c r="D322" s="163"/>
      <c r="E322" s="164">
        <v>3.52</v>
      </c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51"/>
      <c r="Y322" s="151"/>
      <c r="Z322" s="151"/>
      <c r="AA322" s="151"/>
      <c r="AB322" s="151"/>
      <c r="AC322" s="151"/>
      <c r="AD322" s="151"/>
      <c r="AE322" s="151"/>
      <c r="AF322" s="151"/>
      <c r="AG322" s="151" t="s">
        <v>179</v>
      </c>
      <c r="AH322" s="151">
        <v>2</v>
      </c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151"/>
      <c r="BH322" s="151"/>
    </row>
    <row r="323" spans="1:60" outlineLevel="1" x14ac:dyDescent="0.2">
      <c r="A323" s="158"/>
      <c r="B323" s="159"/>
      <c r="C323" s="187" t="s">
        <v>369</v>
      </c>
      <c r="D323" s="163"/>
      <c r="E323" s="164">
        <v>14.4</v>
      </c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51"/>
      <c r="Y323" s="151"/>
      <c r="Z323" s="151"/>
      <c r="AA323" s="151"/>
      <c r="AB323" s="151"/>
      <c r="AC323" s="151"/>
      <c r="AD323" s="151"/>
      <c r="AE323" s="151"/>
      <c r="AF323" s="151"/>
      <c r="AG323" s="151" t="s">
        <v>179</v>
      </c>
      <c r="AH323" s="151">
        <v>2</v>
      </c>
      <c r="AI323" s="151"/>
      <c r="AJ323" s="151"/>
      <c r="AK323" s="151"/>
      <c r="AL323" s="151"/>
      <c r="AM323" s="151"/>
      <c r="AN323" s="151"/>
      <c r="AO323" s="151"/>
      <c r="AP323" s="151"/>
      <c r="AQ323" s="151"/>
      <c r="AR323" s="151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151"/>
      <c r="BH323" s="151"/>
    </row>
    <row r="324" spans="1:60" outlineLevel="1" x14ac:dyDescent="0.2">
      <c r="A324" s="158"/>
      <c r="B324" s="159"/>
      <c r="C324" s="187" t="s">
        <v>370</v>
      </c>
      <c r="D324" s="163"/>
      <c r="E324" s="164">
        <v>8.6</v>
      </c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51"/>
      <c r="Y324" s="151"/>
      <c r="Z324" s="151"/>
      <c r="AA324" s="151"/>
      <c r="AB324" s="151"/>
      <c r="AC324" s="151"/>
      <c r="AD324" s="151"/>
      <c r="AE324" s="151"/>
      <c r="AF324" s="151"/>
      <c r="AG324" s="151" t="s">
        <v>179</v>
      </c>
      <c r="AH324" s="151">
        <v>2</v>
      </c>
      <c r="AI324" s="151"/>
      <c r="AJ324" s="151"/>
      <c r="AK324" s="151"/>
      <c r="AL324" s="151"/>
      <c r="AM324" s="151"/>
      <c r="AN324" s="151"/>
      <c r="AO324" s="151"/>
      <c r="AP324" s="151"/>
      <c r="AQ324" s="151"/>
      <c r="AR324" s="151"/>
      <c r="AS324" s="151"/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151"/>
      <c r="BH324" s="151"/>
    </row>
    <row r="325" spans="1:60" outlineLevel="1" x14ac:dyDescent="0.2">
      <c r="A325" s="158"/>
      <c r="B325" s="159"/>
      <c r="C325" s="187" t="s">
        <v>371</v>
      </c>
      <c r="D325" s="163"/>
      <c r="E325" s="164">
        <v>4.74</v>
      </c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51"/>
      <c r="Y325" s="151"/>
      <c r="Z325" s="151"/>
      <c r="AA325" s="151"/>
      <c r="AB325" s="151"/>
      <c r="AC325" s="151"/>
      <c r="AD325" s="151"/>
      <c r="AE325" s="151"/>
      <c r="AF325" s="151"/>
      <c r="AG325" s="151" t="s">
        <v>179</v>
      </c>
      <c r="AH325" s="151">
        <v>2</v>
      </c>
      <c r="AI325" s="151"/>
      <c r="AJ325" s="151"/>
      <c r="AK325" s="151"/>
      <c r="AL325" s="151"/>
      <c r="AM325" s="151"/>
      <c r="AN325" s="151"/>
      <c r="AO325" s="151"/>
      <c r="AP325" s="151"/>
      <c r="AQ325" s="151"/>
      <c r="AR325" s="151"/>
      <c r="AS325" s="151"/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151"/>
      <c r="BH325" s="151"/>
    </row>
    <row r="326" spans="1:60" outlineLevel="1" x14ac:dyDescent="0.2">
      <c r="A326" s="158"/>
      <c r="B326" s="159"/>
      <c r="C326" s="187" t="s">
        <v>372</v>
      </c>
      <c r="D326" s="163"/>
      <c r="E326" s="164">
        <v>5.72</v>
      </c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51"/>
      <c r="Y326" s="151"/>
      <c r="Z326" s="151"/>
      <c r="AA326" s="151"/>
      <c r="AB326" s="151"/>
      <c r="AC326" s="151"/>
      <c r="AD326" s="151"/>
      <c r="AE326" s="151"/>
      <c r="AF326" s="151"/>
      <c r="AG326" s="151" t="s">
        <v>179</v>
      </c>
      <c r="AH326" s="151">
        <v>2</v>
      </c>
      <c r="AI326" s="151"/>
      <c r="AJ326" s="151"/>
      <c r="AK326" s="151"/>
      <c r="AL326" s="151"/>
      <c r="AM326" s="151"/>
      <c r="AN326" s="151"/>
      <c r="AO326" s="151"/>
      <c r="AP326" s="151"/>
      <c r="AQ326" s="151"/>
      <c r="AR326" s="151"/>
      <c r="AS326" s="151"/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151"/>
      <c r="BH326" s="151"/>
    </row>
    <row r="327" spans="1:60" outlineLevel="1" x14ac:dyDescent="0.2">
      <c r="A327" s="158"/>
      <c r="B327" s="159"/>
      <c r="C327" s="187" t="s">
        <v>373</v>
      </c>
      <c r="D327" s="163"/>
      <c r="E327" s="164">
        <v>7.6</v>
      </c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51"/>
      <c r="Y327" s="151"/>
      <c r="Z327" s="151"/>
      <c r="AA327" s="151"/>
      <c r="AB327" s="151"/>
      <c r="AC327" s="151"/>
      <c r="AD327" s="151"/>
      <c r="AE327" s="151"/>
      <c r="AF327" s="151"/>
      <c r="AG327" s="151" t="s">
        <v>179</v>
      </c>
      <c r="AH327" s="151">
        <v>2</v>
      </c>
      <c r="AI327" s="151"/>
      <c r="AJ327" s="151"/>
      <c r="AK327" s="151"/>
      <c r="AL327" s="151"/>
      <c r="AM327" s="151"/>
      <c r="AN327" s="151"/>
      <c r="AO327" s="151"/>
      <c r="AP327" s="151"/>
      <c r="AQ327" s="151"/>
      <c r="AR327" s="151"/>
      <c r="AS327" s="151"/>
      <c r="AT327" s="151"/>
      <c r="AU327" s="151"/>
      <c r="AV327" s="151"/>
      <c r="AW327" s="151"/>
      <c r="AX327" s="151"/>
      <c r="AY327" s="151"/>
      <c r="AZ327" s="151"/>
      <c r="BA327" s="151"/>
      <c r="BB327" s="151"/>
      <c r="BC327" s="151"/>
      <c r="BD327" s="151"/>
      <c r="BE327" s="151"/>
      <c r="BF327" s="151"/>
      <c r="BG327" s="151"/>
      <c r="BH327" s="151"/>
    </row>
    <row r="328" spans="1:60" outlineLevel="1" x14ac:dyDescent="0.2">
      <c r="A328" s="158"/>
      <c r="B328" s="159"/>
      <c r="C328" s="186" t="s">
        <v>293</v>
      </c>
      <c r="D328" s="163"/>
      <c r="E328" s="164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51"/>
      <c r="Y328" s="151"/>
      <c r="Z328" s="151"/>
      <c r="AA328" s="151"/>
      <c r="AB328" s="151"/>
      <c r="AC328" s="151"/>
      <c r="AD328" s="151"/>
      <c r="AE328" s="151"/>
      <c r="AF328" s="151"/>
      <c r="AG328" s="151" t="s">
        <v>179</v>
      </c>
      <c r="AH328" s="151"/>
      <c r="AI328" s="151"/>
      <c r="AJ328" s="151"/>
      <c r="AK328" s="151"/>
      <c r="AL328" s="151"/>
      <c r="AM328" s="151"/>
      <c r="AN328" s="151"/>
      <c r="AO328" s="151"/>
      <c r="AP328" s="151"/>
      <c r="AQ328" s="151"/>
      <c r="AR328" s="151"/>
      <c r="AS328" s="151"/>
      <c r="AT328" s="151"/>
      <c r="AU328" s="151"/>
      <c r="AV328" s="151"/>
      <c r="AW328" s="151"/>
      <c r="AX328" s="151"/>
      <c r="AY328" s="151"/>
      <c r="AZ328" s="151"/>
      <c r="BA328" s="151"/>
      <c r="BB328" s="151"/>
      <c r="BC328" s="151"/>
      <c r="BD328" s="151"/>
      <c r="BE328" s="151"/>
      <c r="BF328" s="151"/>
      <c r="BG328" s="151"/>
      <c r="BH328" s="151"/>
    </row>
    <row r="329" spans="1:60" outlineLevel="1" x14ac:dyDescent="0.2">
      <c r="A329" s="158"/>
      <c r="B329" s="159"/>
      <c r="C329" s="185" t="s">
        <v>439</v>
      </c>
      <c r="D329" s="161"/>
      <c r="E329" s="162">
        <v>46.776000000000003</v>
      </c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51"/>
      <c r="Y329" s="151"/>
      <c r="Z329" s="151"/>
      <c r="AA329" s="151"/>
      <c r="AB329" s="151"/>
      <c r="AC329" s="151"/>
      <c r="AD329" s="151"/>
      <c r="AE329" s="151"/>
      <c r="AF329" s="151"/>
      <c r="AG329" s="151" t="s">
        <v>179</v>
      </c>
      <c r="AH329" s="151">
        <v>0</v>
      </c>
      <c r="AI329" s="151"/>
      <c r="AJ329" s="151"/>
      <c r="AK329" s="151"/>
      <c r="AL329" s="151"/>
      <c r="AM329" s="151"/>
      <c r="AN329" s="151"/>
      <c r="AO329" s="151"/>
      <c r="AP329" s="151"/>
      <c r="AQ329" s="151"/>
      <c r="AR329" s="151"/>
      <c r="AS329" s="151"/>
      <c r="AT329" s="151"/>
      <c r="AU329" s="151"/>
      <c r="AV329" s="151"/>
      <c r="AW329" s="151"/>
      <c r="AX329" s="151"/>
      <c r="AY329" s="151"/>
      <c r="AZ329" s="151"/>
      <c r="BA329" s="151"/>
      <c r="BB329" s="151"/>
      <c r="BC329" s="151"/>
      <c r="BD329" s="151"/>
      <c r="BE329" s="151"/>
      <c r="BF329" s="151"/>
      <c r="BG329" s="151"/>
      <c r="BH329" s="151"/>
    </row>
    <row r="330" spans="1:60" outlineLevel="1" x14ac:dyDescent="0.2">
      <c r="A330" s="158"/>
      <c r="B330" s="159"/>
      <c r="C330" s="453"/>
      <c r="D330" s="454"/>
      <c r="E330" s="454"/>
      <c r="F330" s="454"/>
      <c r="G330" s="454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51"/>
      <c r="Y330" s="151"/>
      <c r="Z330" s="151"/>
      <c r="AA330" s="151"/>
      <c r="AB330" s="151"/>
      <c r="AC330" s="151"/>
      <c r="AD330" s="151"/>
      <c r="AE330" s="151"/>
      <c r="AF330" s="151"/>
      <c r="AG330" s="151" t="s">
        <v>180</v>
      </c>
      <c r="AH330" s="151"/>
      <c r="AI330" s="151"/>
      <c r="AJ330" s="151"/>
      <c r="AK330" s="151"/>
      <c r="AL330" s="151"/>
      <c r="AM330" s="151"/>
      <c r="AN330" s="151"/>
      <c r="AO330" s="151"/>
      <c r="AP330" s="151"/>
      <c r="AQ330" s="151"/>
      <c r="AR330" s="151"/>
      <c r="AS330" s="151"/>
      <c r="AT330" s="151"/>
      <c r="AU330" s="151"/>
      <c r="AV330" s="151"/>
      <c r="AW330" s="151"/>
      <c r="AX330" s="151"/>
      <c r="AY330" s="151"/>
      <c r="AZ330" s="151"/>
      <c r="BA330" s="151"/>
      <c r="BB330" s="151"/>
      <c r="BC330" s="151"/>
      <c r="BD330" s="151"/>
      <c r="BE330" s="151"/>
      <c r="BF330" s="151"/>
      <c r="BG330" s="151"/>
      <c r="BH330" s="151"/>
    </row>
    <row r="331" spans="1:60" outlineLevel="1" x14ac:dyDescent="0.2">
      <c r="A331" s="174">
        <v>44</v>
      </c>
      <c r="B331" s="175" t="s">
        <v>440</v>
      </c>
      <c r="C331" s="184" t="s">
        <v>441</v>
      </c>
      <c r="D331" s="176" t="s">
        <v>185</v>
      </c>
      <c r="E331" s="177">
        <v>26.751999999999999</v>
      </c>
      <c r="F331" s="178">
        <v>0</v>
      </c>
      <c r="G331" s="179">
        <f>ROUND(E331*F331,2)</f>
        <v>0</v>
      </c>
      <c r="H331" s="178">
        <v>328.78</v>
      </c>
      <c r="I331" s="179">
        <f>ROUND(E331*H331,2)</f>
        <v>8795.52</v>
      </c>
      <c r="J331" s="178">
        <v>602.22</v>
      </c>
      <c r="K331" s="179">
        <f>ROUND(E331*J331,2)</f>
        <v>16110.59</v>
      </c>
      <c r="L331" s="179">
        <v>21</v>
      </c>
      <c r="M331" s="179">
        <f>G331*(1+L331/100)</f>
        <v>0</v>
      </c>
      <c r="N331" s="179">
        <v>9.2999999999999992E-3</v>
      </c>
      <c r="O331" s="179">
        <f>ROUND(E331*N331,2)</f>
        <v>0.25</v>
      </c>
      <c r="P331" s="179">
        <v>0</v>
      </c>
      <c r="Q331" s="179">
        <f>ROUND(E331*P331,2)</f>
        <v>0</v>
      </c>
      <c r="R331" s="179" t="s">
        <v>203</v>
      </c>
      <c r="S331" s="179" t="s">
        <v>173</v>
      </c>
      <c r="T331" s="180" t="s">
        <v>174</v>
      </c>
      <c r="U331" s="160">
        <v>1.5620000000000001</v>
      </c>
      <c r="V331" s="160">
        <f>ROUND(E331*U331,2)</f>
        <v>41.79</v>
      </c>
      <c r="W331" s="160"/>
      <c r="X331" s="151"/>
      <c r="Y331" s="151"/>
      <c r="Z331" s="151"/>
      <c r="AA331" s="151"/>
      <c r="AB331" s="151"/>
      <c r="AC331" s="151"/>
      <c r="AD331" s="151"/>
      <c r="AE331" s="151"/>
      <c r="AF331" s="151"/>
      <c r="AG331" s="151" t="s">
        <v>199</v>
      </c>
      <c r="AH331" s="151"/>
      <c r="AI331" s="151"/>
      <c r="AJ331" s="151"/>
      <c r="AK331" s="151"/>
      <c r="AL331" s="151"/>
      <c r="AM331" s="151"/>
      <c r="AN331" s="151"/>
      <c r="AO331" s="151"/>
      <c r="AP331" s="151"/>
      <c r="AQ331" s="151"/>
      <c r="AR331" s="151"/>
      <c r="AS331" s="151"/>
      <c r="AT331" s="151"/>
      <c r="AU331" s="151"/>
      <c r="AV331" s="151"/>
      <c r="AW331" s="151"/>
      <c r="AX331" s="151"/>
      <c r="AY331" s="151"/>
      <c r="AZ331" s="151"/>
      <c r="BA331" s="151"/>
      <c r="BB331" s="151"/>
      <c r="BC331" s="151"/>
      <c r="BD331" s="151"/>
      <c r="BE331" s="151"/>
      <c r="BF331" s="151"/>
      <c r="BG331" s="151"/>
      <c r="BH331" s="151"/>
    </row>
    <row r="332" spans="1:60" ht="22.5" outlineLevel="1" x14ac:dyDescent="0.2">
      <c r="A332" s="158"/>
      <c r="B332" s="159"/>
      <c r="C332" s="451" t="s">
        <v>442</v>
      </c>
      <c r="D332" s="452"/>
      <c r="E332" s="452"/>
      <c r="F332" s="452"/>
      <c r="G332" s="452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51"/>
      <c r="Y332" s="151"/>
      <c r="Z332" s="151"/>
      <c r="AA332" s="151"/>
      <c r="AB332" s="151"/>
      <c r="AC332" s="151"/>
      <c r="AD332" s="151"/>
      <c r="AE332" s="151"/>
      <c r="AF332" s="151"/>
      <c r="AG332" s="151" t="s">
        <v>177</v>
      </c>
      <c r="AH332" s="151"/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51"/>
      <c r="AV332" s="151"/>
      <c r="AW332" s="151"/>
      <c r="AX332" s="151"/>
      <c r="AY332" s="151"/>
      <c r="AZ332" s="151"/>
      <c r="BA332" s="181" t="str">
        <f>C332</f>
        <v>nanesení lepicího tmelu na izolační desky, nalepení desek, natažení stěrky, vtlačení výztužné tkaniny (1,15 m2/m2) a přehlazení stěrky. Položka obsahuje  5,0 m parapetních lišt na m2.</v>
      </c>
      <c r="BB332" s="151"/>
      <c r="BC332" s="151"/>
      <c r="BD332" s="151"/>
      <c r="BE332" s="151"/>
      <c r="BF332" s="151"/>
      <c r="BG332" s="151"/>
      <c r="BH332" s="151"/>
    </row>
    <row r="333" spans="1:60" outlineLevel="1" x14ac:dyDescent="0.2">
      <c r="A333" s="158"/>
      <c r="B333" s="159"/>
      <c r="C333" s="186" t="s">
        <v>288</v>
      </c>
      <c r="D333" s="163"/>
      <c r="E333" s="164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51"/>
      <c r="Y333" s="151"/>
      <c r="Z333" s="151"/>
      <c r="AA333" s="151"/>
      <c r="AB333" s="151"/>
      <c r="AC333" s="151"/>
      <c r="AD333" s="151"/>
      <c r="AE333" s="151"/>
      <c r="AF333" s="151"/>
      <c r="AG333" s="151" t="s">
        <v>179</v>
      </c>
      <c r="AH333" s="151"/>
      <c r="AI333" s="151"/>
      <c r="AJ333" s="151"/>
      <c r="AK333" s="151"/>
      <c r="AL333" s="151"/>
      <c r="AM333" s="151"/>
      <c r="AN333" s="151"/>
      <c r="AO333" s="151"/>
      <c r="AP333" s="151"/>
      <c r="AQ333" s="151"/>
      <c r="AR333" s="151"/>
      <c r="AS333" s="151"/>
      <c r="AT333" s="151"/>
      <c r="AU333" s="151"/>
      <c r="AV333" s="151"/>
      <c r="AW333" s="151"/>
      <c r="AX333" s="151"/>
      <c r="AY333" s="151"/>
      <c r="AZ333" s="151"/>
      <c r="BA333" s="151"/>
      <c r="BB333" s="151"/>
      <c r="BC333" s="151"/>
      <c r="BD333" s="151"/>
      <c r="BE333" s="151"/>
      <c r="BF333" s="151"/>
      <c r="BG333" s="151"/>
      <c r="BH333" s="151"/>
    </row>
    <row r="334" spans="1:60" outlineLevel="1" x14ac:dyDescent="0.2">
      <c r="A334" s="158"/>
      <c r="B334" s="159"/>
      <c r="C334" s="187" t="s">
        <v>443</v>
      </c>
      <c r="D334" s="163"/>
      <c r="E334" s="164">
        <v>2.2000000000000002</v>
      </c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51"/>
      <c r="Y334" s="151"/>
      <c r="Z334" s="151"/>
      <c r="AA334" s="151"/>
      <c r="AB334" s="151"/>
      <c r="AC334" s="151"/>
      <c r="AD334" s="151"/>
      <c r="AE334" s="151"/>
      <c r="AF334" s="151"/>
      <c r="AG334" s="151" t="s">
        <v>179</v>
      </c>
      <c r="AH334" s="151">
        <v>2</v>
      </c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51"/>
      <c r="AV334" s="151"/>
      <c r="AW334" s="151"/>
      <c r="AX334" s="151"/>
      <c r="AY334" s="151"/>
      <c r="AZ334" s="151"/>
      <c r="BA334" s="151"/>
      <c r="BB334" s="151"/>
      <c r="BC334" s="151"/>
      <c r="BD334" s="151"/>
      <c r="BE334" s="151"/>
      <c r="BF334" s="151"/>
      <c r="BG334" s="151"/>
      <c r="BH334" s="151"/>
    </row>
    <row r="335" spans="1:60" outlineLevel="1" x14ac:dyDescent="0.2">
      <c r="A335" s="158"/>
      <c r="B335" s="159"/>
      <c r="C335" s="187" t="s">
        <v>444</v>
      </c>
      <c r="D335" s="163"/>
      <c r="E335" s="164">
        <v>2.64</v>
      </c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51"/>
      <c r="Y335" s="151"/>
      <c r="Z335" s="151"/>
      <c r="AA335" s="151"/>
      <c r="AB335" s="151"/>
      <c r="AC335" s="151"/>
      <c r="AD335" s="151"/>
      <c r="AE335" s="151"/>
      <c r="AF335" s="151"/>
      <c r="AG335" s="151" t="s">
        <v>179</v>
      </c>
      <c r="AH335" s="151">
        <v>2</v>
      </c>
      <c r="AI335" s="151"/>
      <c r="AJ335" s="151"/>
      <c r="AK335" s="151"/>
      <c r="AL335" s="151"/>
      <c r="AM335" s="151"/>
      <c r="AN335" s="151"/>
      <c r="AO335" s="151"/>
      <c r="AP335" s="151"/>
      <c r="AQ335" s="151"/>
      <c r="AR335" s="151"/>
      <c r="AS335" s="151"/>
      <c r="AT335" s="151"/>
      <c r="AU335" s="151"/>
      <c r="AV335" s="151"/>
      <c r="AW335" s="151"/>
      <c r="AX335" s="151"/>
      <c r="AY335" s="151"/>
      <c r="AZ335" s="151"/>
      <c r="BA335" s="151"/>
      <c r="BB335" s="151"/>
      <c r="BC335" s="151"/>
      <c r="BD335" s="151"/>
      <c r="BE335" s="151"/>
      <c r="BF335" s="151"/>
      <c r="BG335" s="151"/>
      <c r="BH335" s="151"/>
    </row>
    <row r="336" spans="1:60" outlineLevel="1" x14ac:dyDescent="0.2">
      <c r="A336" s="158"/>
      <c r="B336" s="159"/>
      <c r="C336" s="187" t="s">
        <v>445</v>
      </c>
      <c r="D336" s="163"/>
      <c r="E336" s="164">
        <v>2.2599999999999998</v>
      </c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51"/>
      <c r="Y336" s="151"/>
      <c r="Z336" s="151"/>
      <c r="AA336" s="151"/>
      <c r="AB336" s="151"/>
      <c r="AC336" s="151"/>
      <c r="AD336" s="151"/>
      <c r="AE336" s="151"/>
      <c r="AF336" s="151"/>
      <c r="AG336" s="151" t="s">
        <v>179</v>
      </c>
      <c r="AH336" s="151">
        <v>2</v>
      </c>
      <c r="AI336" s="151"/>
      <c r="AJ336" s="151"/>
      <c r="AK336" s="151"/>
      <c r="AL336" s="151"/>
      <c r="AM336" s="151"/>
      <c r="AN336" s="151"/>
      <c r="AO336" s="151"/>
      <c r="AP336" s="151"/>
      <c r="AQ336" s="151"/>
      <c r="AR336" s="151"/>
      <c r="AS336" s="151"/>
      <c r="AT336" s="151"/>
      <c r="AU336" s="151"/>
      <c r="AV336" s="151"/>
      <c r="AW336" s="151"/>
      <c r="AX336" s="151"/>
      <c r="AY336" s="151"/>
      <c r="AZ336" s="151"/>
      <c r="BA336" s="151"/>
      <c r="BB336" s="151"/>
      <c r="BC336" s="151"/>
      <c r="BD336" s="151"/>
      <c r="BE336" s="151"/>
      <c r="BF336" s="151"/>
      <c r="BG336" s="151"/>
      <c r="BH336" s="151"/>
    </row>
    <row r="337" spans="1:60" outlineLevel="1" x14ac:dyDescent="0.2">
      <c r="A337" s="158"/>
      <c r="B337" s="159"/>
      <c r="C337" s="187" t="s">
        <v>446</v>
      </c>
      <c r="D337" s="163"/>
      <c r="E337" s="164">
        <v>2.2799999999999998</v>
      </c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51"/>
      <c r="Y337" s="151"/>
      <c r="Z337" s="151"/>
      <c r="AA337" s="151"/>
      <c r="AB337" s="151"/>
      <c r="AC337" s="151"/>
      <c r="AD337" s="151"/>
      <c r="AE337" s="151"/>
      <c r="AF337" s="151"/>
      <c r="AG337" s="151" t="s">
        <v>179</v>
      </c>
      <c r="AH337" s="151">
        <v>2</v>
      </c>
      <c r="AI337" s="151"/>
      <c r="AJ337" s="151"/>
      <c r="AK337" s="151"/>
      <c r="AL337" s="151"/>
      <c r="AM337" s="151"/>
      <c r="AN337" s="151"/>
      <c r="AO337" s="151"/>
      <c r="AP337" s="151"/>
      <c r="AQ337" s="151"/>
      <c r="AR337" s="151"/>
      <c r="AS337" s="151"/>
      <c r="AT337" s="151"/>
      <c r="AU337" s="151"/>
      <c r="AV337" s="151"/>
      <c r="AW337" s="151"/>
      <c r="AX337" s="151"/>
      <c r="AY337" s="151"/>
      <c r="AZ337" s="151"/>
      <c r="BA337" s="151"/>
      <c r="BB337" s="151"/>
      <c r="BC337" s="151"/>
      <c r="BD337" s="151"/>
      <c r="BE337" s="151"/>
      <c r="BF337" s="151"/>
      <c r="BG337" s="151"/>
      <c r="BH337" s="151"/>
    </row>
    <row r="338" spans="1:60" outlineLevel="1" x14ac:dyDescent="0.2">
      <c r="A338" s="158"/>
      <c r="B338" s="159"/>
      <c r="C338" s="187" t="s">
        <v>447</v>
      </c>
      <c r="D338" s="163"/>
      <c r="E338" s="164">
        <v>2.2799999999999998</v>
      </c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51"/>
      <c r="Y338" s="151"/>
      <c r="Z338" s="151"/>
      <c r="AA338" s="151"/>
      <c r="AB338" s="151"/>
      <c r="AC338" s="151"/>
      <c r="AD338" s="151"/>
      <c r="AE338" s="151"/>
      <c r="AF338" s="151"/>
      <c r="AG338" s="151" t="s">
        <v>179</v>
      </c>
      <c r="AH338" s="151">
        <v>2</v>
      </c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151"/>
      <c r="BH338" s="151"/>
    </row>
    <row r="339" spans="1:60" outlineLevel="1" x14ac:dyDescent="0.2">
      <c r="A339" s="158"/>
      <c r="B339" s="159"/>
      <c r="C339" s="187" t="s">
        <v>448</v>
      </c>
      <c r="D339" s="163"/>
      <c r="E339" s="164">
        <v>2.64</v>
      </c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51"/>
      <c r="Y339" s="151"/>
      <c r="Z339" s="151"/>
      <c r="AA339" s="151"/>
      <c r="AB339" s="151"/>
      <c r="AC339" s="151"/>
      <c r="AD339" s="151"/>
      <c r="AE339" s="151"/>
      <c r="AF339" s="151"/>
      <c r="AG339" s="151" t="s">
        <v>179</v>
      </c>
      <c r="AH339" s="151">
        <v>2</v>
      </c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</row>
    <row r="340" spans="1:60" outlineLevel="1" x14ac:dyDescent="0.2">
      <c r="A340" s="158"/>
      <c r="B340" s="159"/>
      <c r="C340" s="187" t="s">
        <v>449</v>
      </c>
      <c r="D340" s="163"/>
      <c r="E340" s="164">
        <v>2.2400000000000002</v>
      </c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51"/>
      <c r="Y340" s="151"/>
      <c r="Z340" s="151"/>
      <c r="AA340" s="151"/>
      <c r="AB340" s="151"/>
      <c r="AC340" s="151"/>
      <c r="AD340" s="151"/>
      <c r="AE340" s="151"/>
      <c r="AF340" s="151"/>
      <c r="AG340" s="151" t="s">
        <v>179</v>
      </c>
      <c r="AH340" s="151">
        <v>2</v>
      </c>
      <c r="AI340" s="151"/>
      <c r="AJ340" s="151"/>
      <c r="AK340" s="151"/>
      <c r="AL340" s="151"/>
      <c r="AM340" s="151"/>
      <c r="AN340" s="151"/>
      <c r="AO340" s="151"/>
      <c r="AP340" s="151"/>
      <c r="AQ340" s="151"/>
      <c r="AR340" s="151"/>
      <c r="AS340" s="151"/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151"/>
      <c r="BH340" s="151"/>
    </row>
    <row r="341" spans="1:60" outlineLevel="1" x14ac:dyDescent="0.2">
      <c r="A341" s="158"/>
      <c r="B341" s="159"/>
      <c r="C341" s="187" t="s">
        <v>450</v>
      </c>
      <c r="D341" s="163"/>
      <c r="E341" s="164">
        <v>6.3</v>
      </c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51"/>
      <c r="Y341" s="151"/>
      <c r="Z341" s="151"/>
      <c r="AA341" s="151"/>
      <c r="AB341" s="151"/>
      <c r="AC341" s="151"/>
      <c r="AD341" s="151"/>
      <c r="AE341" s="151"/>
      <c r="AF341" s="151"/>
      <c r="AG341" s="151" t="s">
        <v>179</v>
      </c>
      <c r="AH341" s="151">
        <v>2</v>
      </c>
      <c r="AI341" s="151"/>
      <c r="AJ341" s="151"/>
      <c r="AK341" s="151"/>
      <c r="AL341" s="151"/>
      <c r="AM341" s="151"/>
      <c r="AN341" s="151"/>
      <c r="AO341" s="151"/>
      <c r="AP341" s="151"/>
      <c r="AQ341" s="151"/>
      <c r="AR341" s="151"/>
      <c r="AS341" s="151"/>
      <c r="AT341" s="151"/>
      <c r="AU341" s="151"/>
      <c r="AV341" s="151"/>
      <c r="AW341" s="151"/>
      <c r="AX341" s="151"/>
      <c r="AY341" s="151"/>
      <c r="AZ341" s="151"/>
      <c r="BA341" s="151"/>
      <c r="BB341" s="151"/>
      <c r="BC341" s="151"/>
      <c r="BD341" s="151"/>
      <c r="BE341" s="151"/>
      <c r="BF341" s="151"/>
      <c r="BG341" s="151"/>
      <c r="BH341" s="151"/>
    </row>
    <row r="342" spans="1:60" outlineLevel="1" x14ac:dyDescent="0.2">
      <c r="A342" s="158"/>
      <c r="B342" s="159"/>
      <c r="C342" s="187" t="s">
        <v>451</v>
      </c>
      <c r="D342" s="163"/>
      <c r="E342" s="164">
        <v>4.16</v>
      </c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51"/>
      <c r="Y342" s="151"/>
      <c r="Z342" s="151"/>
      <c r="AA342" s="151"/>
      <c r="AB342" s="151"/>
      <c r="AC342" s="151"/>
      <c r="AD342" s="151"/>
      <c r="AE342" s="151"/>
      <c r="AF342" s="151"/>
      <c r="AG342" s="151" t="s">
        <v>179</v>
      </c>
      <c r="AH342" s="151">
        <v>2</v>
      </c>
      <c r="AI342" s="151"/>
      <c r="AJ342" s="151"/>
      <c r="AK342" s="151"/>
      <c r="AL342" s="151"/>
      <c r="AM342" s="151"/>
      <c r="AN342" s="151"/>
      <c r="AO342" s="151"/>
      <c r="AP342" s="151"/>
      <c r="AQ342" s="151"/>
      <c r="AR342" s="151"/>
      <c r="AS342" s="151"/>
      <c r="AT342" s="151"/>
      <c r="AU342" s="151"/>
      <c r="AV342" s="151"/>
      <c r="AW342" s="151"/>
      <c r="AX342" s="151"/>
      <c r="AY342" s="151"/>
      <c r="AZ342" s="151"/>
      <c r="BA342" s="151"/>
      <c r="BB342" s="151"/>
      <c r="BC342" s="151"/>
      <c r="BD342" s="151"/>
      <c r="BE342" s="151"/>
      <c r="BF342" s="151"/>
      <c r="BG342" s="151"/>
      <c r="BH342" s="151"/>
    </row>
    <row r="343" spans="1:60" outlineLevel="1" x14ac:dyDescent="0.2">
      <c r="A343" s="158"/>
      <c r="B343" s="159"/>
      <c r="C343" s="187" t="s">
        <v>452</v>
      </c>
      <c r="D343" s="163"/>
      <c r="E343" s="164">
        <v>20.7</v>
      </c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51"/>
      <c r="Y343" s="151"/>
      <c r="Z343" s="151"/>
      <c r="AA343" s="151"/>
      <c r="AB343" s="151"/>
      <c r="AC343" s="151"/>
      <c r="AD343" s="151"/>
      <c r="AE343" s="151"/>
      <c r="AF343" s="151"/>
      <c r="AG343" s="151" t="s">
        <v>179</v>
      </c>
      <c r="AH343" s="151">
        <v>2</v>
      </c>
      <c r="AI343" s="151"/>
      <c r="AJ343" s="151"/>
      <c r="AK343" s="151"/>
      <c r="AL343" s="151"/>
      <c r="AM343" s="151"/>
      <c r="AN343" s="151"/>
      <c r="AO343" s="151"/>
      <c r="AP343" s="151"/>
      <c r="AQ343" s="151"/>
      <c r="AR343" s="151"/>
      <c r="AS343" s="151"/>
      <c r="AT343" s="151"/>
      <c r="AU343" s="151"/>
      <c r="AV343" s="151"/>
      <c r="AW343" s="151"/>
      <c r="AX343" s="151"/>
      <c r="AY343" s="151"/>
      <c r="AZ343" s="151"/>
      <c r="BA343" s="151"/>
      <c r="BB343" s="151"/>
      <c r="BC343" s="151"/>
      <c r="BD343" s="151"/>
      <c r="BE343" s="151"/>
      <c r="BF343" s="151"/>
      <c r="BG343" s="151"/>
      <c r="BH343" s="151"/>
    </row>
    <row r="344" spans="1:60" outlineLevel="1" x14ac:dyDescent="0.2">
      <c r="A344" s="158"/>
      <c r="B344" s="159"/>
      <c r="C344" s="187" t="s">
        <v>453</v>
      </c>
      <c r="D344" s="163"/>
      <c r="E344" s="164">
        <v>1.1599999999999999</v>
      </c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51"/>
      <c r="Y344" s="151"/>
      <c r="Z344" s="151"/>
      <c r="AA344" s="151"/>
      <c r="AB344" s="151"/>
      <c r="AC344" s="151"/>
      <c r="AD344" s="151"/>
      <c r="AE344" s="151"/>
      <c r="AF344" s="151"/>
      <c r="AG344" s="151" t="s">
        <v>179</v>
      </c>
      <c r="AH344" s="151">
        <v>2</v>
      </c>
      <c r="AI344" s="151"/>
      <c r="AJ344" s="151"/>
      <c r="AK344" s="151"/>
      <c r="AL344" s="151"/>
      <c r="AM344" s="151"/>
      <c r="AN344" s="151"/>
      <c r="AO344" s="151"/>
      <c r="AP344" s="151"/>
      <c r="AQ344" s="151"/>
      <c r="AR344" s="151"/>
      <c r="AS344" s="151"/>
      <c r="AT344" s="151"/>
      <c r="AU344" s="151"/>
      <c r="AV344" s="151"/>
      <c r="AW344" s="151"/>
      <c r="AX344" s="151"/>
      <c r="AY344" s="151"/>
      <c r="AZ344" s="151"/>
      <c r="BA344" s="151"/>
      <c r="BB344" s="151"/>
      <c r="BC344" s="151"/>
      <c r="BD344" s="151"/>
      <c r="BE344" s="151"/>
      <c r="BF344" s="151"/>
      <c r="BG344" s="151"/>
      <c r="BH344" s="151"/>
    </row>
    <row r="345" spans="1:60" outlineLevel="1" x14ac:dyDescent="0.2">
      <c r="A345" s="158"/>
      <c r="B345" s="159"/>
      <c r="C345" s="187" t="s">
        <v>454</v>
      </c>
      <c r="D345" s="163"/>
      <c r="E345" s="164">
        <v>2.34</v>
      </c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51"/>
      <c r="Y345" s="151"/>
      <c r="Z345" s="151"/>
      <c r="AA345" s="151"/>
      <c r="AB345" s="151"/>
      <c r="AC345" s="151"/>
      <c r="AD345" s="151"/>
      <c r="AE345" s="151"/>
      <c r="AF345" s="151"/>
      <c r="AG345" s="151" t="s">
        <v>179</v>
      </c>
      <c r="AH345" s="151">
        <v>2</v>
      </c>
      <c r="AI345" s="151"/>
      <c r="AJ345" s="151"/>
      <c r="AK345" s="151"/>
      <c r="AL345" s="151"/>
      <c r="AM345" s="151"/>
      <c r="AN345" s="151"/>
      <c r="AO345" s="151"/>
      <c r="AP345" s="151"/>
      <c r="AQ345" s="151"/>
      <c r="AR345" s="151"/>
      <c r="AS345" s="151"/>
      <c r="AT345" s="151"/>
      <c r="AU345" s="151"/>
      <c r="AV345" s="151"/>
      <c r="AW345" s="151"/>
      <c r="AX345" s="151"/>
      <c r="AY345" s="151"/>
      <c r="AZ345" s="151"/>
      <c r="BA345" s="151"/>
      <c r="BB345" s="151"/>
      <c r="BC345" s="151"/>
      <c r="BD345" s="151"/>
      <c r="BE345" s="151"/>
      <c r="BF345" s="151"/>
      <c r="BG345" s="151"/>
      <c r="BH345" s="151"/>
    </row>
    <row r="346" spans="1:60" outlineLevel="1" x14ac:dyDescent="0.2">
      <c r="A346" s="158"/>
      <c r="B346" s="159"/>
      <c r="C346" s="187" t="s">
        <v>455</v>
      </c>
      <c r="D346" s="163"/>
      <c r="E346" s="164">
        <v>1.5</v>
      </c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51"/>
      <c r="Y346" s="151"/>
      <c r="Z346" s="151"/>
      <c r="AA346" s="151"/>
      <c r="AB346" s="151"/>
      <c r="AC346" s="151"/>
      <c r="AD346" s="151"/>
      <c r="AE346" s="151"/>
      <c r="AF346" s="151"/>
      <c r="AG346" s="151" t="s">
        <v>179</v>
      </c>
      <c r="AH346" s="151">
        <v>2</v>
      </c>
      <c r="AI346" s="151"/>
      <c r="AJ346" s="151"/>
      <c r="AK346" s="151"/>
      <c r="AL346" s="151"/>
      <c r="AM346" s="151"/>
      <c r="AN346" s="151"/>
      <c r="AO346" s="151"/>
      <c r="AP346" s="151"/>
      <c r="AQ346" s="151"/>
      <c r="AR346" s="151"/>
      <c r="AS346" s="151"/>
      <c r="AT346" s="151"/>
      <c r="AU346" s="151"/>
      <c r="AV346" s="151"/>
      <c r="AW346" s="151"/>
      <c r="AX346" s="151"/>
      <c r="AY346" s="151"/>
      <c r="AZ346" s="151"/>
      <c r="BA346" s="151"/>
      <c r="BB346" s="151"/>
      <c r="BC346" s="151"/>
      <c r="BD346" s="151"/>
      <c r="BE346" s="151"/>
      <c r="BF346" s="151"/>
      <c r="BG346" s="151"/>
      <c r="BH346" s="151"/>
    </row>
    <row r="347" spans="1:60" outlineLevel="1" x14ac:dyDescent="0.2">
      <c r="A347" s="158"/>
      <c r="B347" s="159"/>
      <c r="C347" s="187" t="s">
        <v>456</v>
      </c>
      <c r="D347" s="163"/>
      <c r="E347" s="164">
        <v>1.91</v>
      </c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51"/>
      <c r="Y347" s="151"/>
      <c r="Z347" s="151"/>
      <c r="AA347" s="151"/>
      <c r="AB347" s="151"/>
      <c r="AC347" s="151"/>
      <c r="AD347" s="151"/>
      <c r="AE347" s="151"/>
      <c r="AF347" s="151"/>
      <c r="AG347" s="151" t="s">
        <v>179</v>
      </c>
      <c r="AH347" s="151">
        <v>2</v>
      </c>
      <c r="AI347" s="151"/>
      <c r="AJ347" s="151"/>
      <c r="AK347" s="151"/>
      <c r="AL347" s="151"/>
      <c r="AM347" s="151"/>
      <c r="AN347" s="151"/>
      <c r="AO347" s="151"/>
      <c r="AP347" s="151"/>
      <c r="AQ347" s="151"/>
      <c r="AR347" s="151"/>
      <c r="AS347" s="151"/>
      <c r="AT347" s="151"/>
      <c r="AU347" s="151"/>
      <c r="AV347" s="151"/>
      <c r="AW347" s="151"/>
      <c r="AX347" s="151"/>
      <c r="AY347" s="151"/>
      <c r="AZ347" s="151"/>
      <c r="BA347" s="151"/>
      <c r="BB347" s="151"/>
      <c r="BC347" s="151"/>
      <c r="BD347" s="151"/>
      <c r="BE347" s="151"/>
      <c r="BF347" s="151"/>
      <c r="BG347" s="151"/>
      <c r="BH347" s="151"/>
    </row>
    <row r="348" spans="1:60" outlineLevel="1" x14ac:dyDescent="0.2">
      <c r="A348" s="158"/>
      <c r="B348" s="159"/>
      <c r="C348" s="187" t="s">
        <v>457</v>
      </c>
      <c r="D348" s="163"/>
      <c r="E348" s="164">
        <v>0.97</v>
      </c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51"/>
      <c r="Y348" s="151"/>
      <c r="Z348" s="151"/>
      <c r="AA348" s="151"/>
      <c r="AB348" s="151"/>
      <c r="AC348" s="151"/>
      <c r="AD348" s="151"/>
      <c r="AE348" s="151"/>
      <c r="AF348" s="151"/>
      <c r="AG348" s="151" t="s">
        <v>179</v>
      </c>
      <c r="AH348" s="151">
        <v>2</v>
      </c>
      <c r="AI348" s="151"/>
      <c r="AJ348" s="151"/>
      <c r="AK348" s="151"/>
      <c r="AL348" s="151"/>
      <c r="AM348" s="151"/>
      <c r="AN348" s="151"/>
      <c r="AO348" s="151"/>
      <c r="AP348" s="151"/>
      <c r="AQ348" s="151"/>
      <c r="AR348" s="151"/>
      <c r="AS348" s="151"/>
      <c r="AT348" s="151"/>
      <c r="AU348" s="151"/>
      <c r="AV348" s="151"/>
      <c r="AW348" s="151"/>
      <c r="AX348" s="151"/>
      <c r="AY348" s="151"/>
      <c r="AZ348" s="151"/>
      <c r="BA348" s="151"/>
      <c r="BB348" s="151"/>
      <c r="BC348" s="151"/>
      <c r="BD348" s="151"/>
      <c r="BE348" s="151"/>
      <c r="BF348" s="151"/>
      <c r="BG348" s="151"/>
      <c r="BH348" s="151"/>
    </row>
    <row r="349" spans="1:60" outlineLevel="1" x14ac:dyDescent="0.2">
      <c r="A349" s="158"/>
      <c r="B349" s="159"/>
      <c r="C349" s="187" t="s">
        <v>458</v>
      </c>
      <c r="D349" s="163"/>
      <c r="E349" s="164">
        <v>0.9</v>
      </c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51"/>
      <c r="Y349" s="151"/>
      <c r="Z349" s="151"/>
      <c r="AA349" s="151"/>
      <c r="AB349" s="151"/>
      <c r="AC349" s="151"/>
      <c r="AD349" s="151"/>
      <c r="AE349" s="151"/>
      <c r="AF349" s="151"/>
      <c r="AG349" s="151" t="s">
        <v>179</v>
      </c>
      <c r="AH349" s="151">
        <v>2</v>
      </c>
      <c r="AI349" s="151"/>
      <c r="AJ349" s="151"/>
      <c r="AK349" s="151"/>
      <c r="AL349" s="151"/>
      <c r="AM349" s="151"/>
      <c r="AN349" s="151"/>
      <c r="AO349" s="151"/>
      <c r="AP349" s="151"/>
      <c r="AQ349" s="151"/>
      <c r="AR349" s="151"/>
      <c r="AS349" s="151"/>
      <c r="AT349" s="151"/>
      <c r="AU349" s="151"/>
      <c r="AV349" s="151"/>
      <c r="AW349" s="151"/>
      <c r="AX349" s="151"/>
      <c r="AY349" s="151"/>
      <c r="AZ349" s="151"/>
      <c r="BA349" s="151"/>
      <c r="BB349" s="151"/>
      <c r="BC349" s="151"/>
      <c r="BD349" s="151"/>
      <c r="BE349" s="151"/>
      <c r="BF349" s="151"/>
      <c r="BG349" s="151"/>
      <c r="BH349" s="151"/>
    </row>
    <row r="350" spans="1:60" outlineLevel="1" x14ac:dyDescent="0.2">
      <c r="A350" s="158"/>
      <c r="B350" s="159"/>
      <c r="C350" s="187" t="s">
        <v>459</v>
      </c>
      <c r="D350" s="163"/>
      <c r="E350" s="164">
        <v>0.6</v>
      </c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51"/>
      <c r="Y350" s="151"/>
      <c r="Z350" s="151"/>
      <c r="AA350" s="151"/>
      <c r="AB350" s="151"/>
      <c r="AC350" s="151"/>
      <c r="AD350" s="151"/>
      <c r="AE350" s="151"/>
      <c r="AF350" s="151"/>
      <c r="AG350" s="151" t="s">
        <v>179</v>
      </c>
      <c r="AH350" s="151">
        <v>2</v>
      </c>
      <c r="AI350" s="151"/>
      <c r="AJ350" s="151"/>
      <c r="AK350" s="151"/>
      <c r="AL350" s="151"/>
      <c r="AM350" s="151"/>
      <c r="AN350" s="151"/>
      <c r="AO350" s="151"/>
      <c r="AP350" s="151"/>
      <c r="AQ350" s="151"/>
      <c r="AR350" s="151"/>
      <c r="AS350" s="151"/>
      <c r="AT350" s="151"/>
      <c r="AU350" s="151"/>
      <c r="AV350" s="151"/>
      <c r="AW350" s="151"/>
      <c r="AX350" s="151"/>
      <c r="AY350" s="151"/>
      <c r="AZ350" s="151"/>
      <c r="BA350" s="151"/>
      <c r="BB350" s="151"/>
      <c r="BC350" s="151"/>
      <c r="BD350" s="151"/>
      <c r="BE350" s="151"/>
      <c r="BF350" s="151"/>
      <c r="BG350" s="151"/>
      <c r="BH350" s="151"/>
    </row>
    <row r="351" spans="1:60" outlineLevel="1" x14ac:dyDescent="0.2">
      <c r="A351" s="158"/>
      <c r="B351" s="159"/>
      <c r="C351" s="187" t="s">
        <v>460</v>
      </c>
      <c r="D351" s="163"/>
      <c r="E351" s="164">
        <v>5.88</v>
      </c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51"/>
      <c r="Y351" s="151"/>
      <c r="Z351" s="151"/>
      <c r="AA351" s="151"/>
      <c r="AB351" s="151"/>
      <c r="AC351" s="151"/>
      <c r="AD351" s="151"/>
      <c r="AE351" s="151"/>
      <c r="AF351" s="151"/>
      <c r="AG351" s="151" t="s">
        <v>179</v>
      </c>
      <c r="AH351" s="151">
        <v>2</v>
      </c>
      <c r="AI351" s="151"/>
      <c r="AJ351" s="151"/>
      <c r="AK351" s="151"/>
      <c r="AL351" s="151"/>
      <c r="AM351" s="151"/>
      <c r="AN351" s="151"/>
      <c r="AO351" s="151"/>
      <c r="AP351" s="151"/>
      <c r="AQ351" s="151"/>
      <c r="AR351" s="151"/>
      <c r="AS351" s="151"/>
      <c r="AT351" s="151"/>
      <c r="AU351" s="151"/>
      <c r="AV351" s="151"/>
      <c r="AW351" s="151"/>
      <c r="AX351" s="151"/>
      <c r="AY351" s="151"/>
      <c r="AZ351" s="151"/>
      <c r="BA351" s="151"/>
      <c r="BB351" s="151"/>
      <c r="BC351" s="151"/>
      <c r="BD351" s="151"/>
      <c r="BE351" s="151"/>
      <c r="BF351" s="151"/>
      <c r="BG351" s="151"/>
      <c r="BH351" s="151"/>
    </row>
    <row r="352" spans="1:60" outlineLevel="1" x14ac:dyDescent="0.2">
      <c r="A352" s="158"/>
      <c r="B352" s="159"/>
      <c r="C352" s="187" t="s">
        <v>461</v>
      </c>
      <c r="D352" s="163"/>
      <c r="E352" s="164">
        <v>3.92</v>
      </c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51"/>
      <c r="Y352" s="151"/>
      <c r="Z352" s="151"/>
      <c r="AA352" s="151"/>
      <c r="AB352" s="151"/>
      <c r="AC352" s="151"/>
      <c r="AD352" s="151"/>
      <c r="AE352" s="151"/>
      <c r="AF352" s="151"/>
      <c r="AG352" s="151" t="s">
        <v>179</v>
      </c>
      <c r="AH352" s="151">
        <v>2</v>
      </c>
      <c r="AI352" s="151"/>
      <c r="AJ352" s="151"/>
      <c r="AK352" s="151"/>
      <c r="AL352" s="151"/>
      <c r="AM352" s="151"/>
      <c r="AN352" s="151"/>
      <c r="AO352" s="151"/>
      <c r="AP352" s="151"/>
      <c r="AQ352" s="151"/>
      <c r="AR352" s="151"/>
      <c r="AS352" s="151"/>
      <c r="AT352" s="151"/>
      <c r="AU352" s="151"/>
      <c r="AV352" s="151"/>
      <c r="AW352" s="151"/>
      <c r="AX352" s="151"/>
      <c r="AY352" s="151"/>
      <c r="AZ352" s="151"/>
      <c r="BA352" s="151"/>
      <c r="BB352" s="151"/>
      <c r="BC352" s="151"/>
      <c r="BD352" s="151"/>
      <c r="BE352" s="151"/>
      <c r="BF352" s="151"/>
      <c r="BG352" s="151"/>
      <c r="BH352" s="151"/>
    </row>
    <row r="353" spans="1:60" outlineLevel="1" x14ac:dyDescent="0.2">
      <c r="A353" s="158"/>
      <c r="B353" s="159"/>
      <c r="C353" s="186" t="s">
        <v>293</v>
      </c>
      <c r="D353" s="163"/>
      <c r="E353" s="164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51"/>
      <c r="Y353" s="151"/>
      <c r="Z353" s="151"/>
      <c r="AA353" s="151"/>
      <c r="AB353" s="151"/>
      <c r="AC353" s="151"/>
      <c r="AD353" s="151"/>
      <c r="AE353" s="151"/>
      <c r="AF353" s="151"/>
      <c r="AG353" s="151" t="s">
        <v>179</v>
      </c>
      <c r="AH353" s="151"/>
      <c r="AI353" s="151"/>
      <c r="AJ353" s="151"/>
      <c r="AK353" s="151"/>
      <c r="AL353" s="151"/>
      <c r="AM353" s="151"/>
      <c r="AN353" s="151"/>
      <c r="AO353" s="151"/>
      <c r="AP353" s="151"/>
      <c r="AQ353" s="151"/>
      <c r="AR353" s="151"/>
      <c r="AS353" s="151"/>
      <c r="AT353" s="151"/>
      <c r="AU353" s="151"/>
      <c r="AV353" s="151"/>
      <c r="AW353" s="151"/>
      <c r="AX353" s="151"/>
      <c r="AY353" s="151"/>
      <c r="AZ353" s="151"/>
      <c r="BA353" s="151"/>
      <c r="BB353" s="151"/>
      <c r="BC353" s="151"/>
      <c r="BD353" s="151"/>
      <c r="BE353" s="151"/>
      <c r="BF353" s="151"/>
      <c r="BG353" s="151"/>
      <c r="BH353" s="151"/>
    </row>
    <row r="354" spans="1:60" outlineLevel="1" x14ac:dyDescent="0.2">
      <c r="A354" s="158"/>
      <c r="B354" s="159"/>
      <c r="C354" s="185" t="s">
        <v>462</v>
      </c>
      <c r="D354" s="161"/>
      <c r="E354" s="162">
        <v>26.751999999999999</v>
      </c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51"/>
      <c r="Y354" s="151"/>
      <c r="Z354" s="151"/>
      <c r="AA354" s="151"/>
      <c r="AB354" s="151"/>
      <c r="AC354" s="151"/>
      <c r="AD354" s="151"/>
      <c r="AE354" s="151"/>
      <c r="AF354" s="151"/>
      <c r="AG354" s="151" t="s">
        <v>179</v>
      </c>
      <c r="AH354" s="151">
        <v>0</v>
      </c>
      <c r="AI354" s="151"/>
      <c r="AJ354" s="151"/>
      <c r="AK354" s="151"/>
      <c r="AL354" s="151"/>
      <c r="AM354" s="151"/>
      <c r="AN354" s="151"/>
      <c r="AO354" s="151"/>
      <c r="AP354" s="151"/>
      <c r="AQ354" s="151"/>
      <c r="AR354" s="151"/>
      <c r="AS354" s="151"/>
      <c r="AT354" s="151"/>
      <c r="AU354" s="151"/>
      <c r="AV354" s="151"/>
      <c r="AW354" s="151"/>
      <c r="AX354" s="151"/>
      <c r="AY354" s="151"/>
      <c r="AZ354" s="151"/>
      <c r="BA354" s="151"/>
      <c r="BB354" s="151"/>
      <c r="BC354" s="151"/>
      <c r="BD354" s="151"/>
      <c r="BE354" s="151"/>
      <c r="BF354" s="151"/>
      <c r="BG354" s="151"/>
      <c r="BH354" s="151"/>
    </row>
    <row r="355" spans="1:60" outlineLevel="1" x14ac:dyDescent="0.2">
      <c r="A355" s="158"/>
      <c r="B355" s="159"/>
      <c r="C355" s="453"/>
      <c r="D355" s="454"/>
      <c r="E355" s="454"/>
      <c r="F355" s="454"/>
      <c r="G355" s="454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51"/>
      <c r="Y355" s="151"/>
      <c r="Z355" s="151"/>
      <c r="AA355" s="151"/>
      <c r="AB355" s="151"/>
      <c r="AC355" s="151"/>
      <c r="AD355" s="151"/>
      <c r="AE355" s="151"/>
      <c r="AF355" s="151"/>
      <c r="AG355" s="151" t="s">
        <v>180</v>
      </c>
      <c r="AH355" s="151"/>
      <c r="AI355" s="151"/>
      <c r="AJ355" s="151"/>
      <c r="AK355" s="151"/>
      <c r="AL355" s="151"/>
      <c r="AM355" s="151"/>
      <c r="AN355" s="151"/>
      <c r="AO355" s="151"/>
      <c r="AP355" s="151"/>
      <c r="AQ355" s="151"/>
      <c r="AR355" s="151"/>
      <c r="AS355" s="151"/>
      <c r="AT355" s="151"/>
      <c r="AU355" s="151"/>
      <c r="AV355" s="151"/>
      <c r="AW355" s="151"/>
      <c r="AX355" s="151"/>
      <c r="AY355" s="151"/>
      <c r="AZ355" s="151"/>
      <c r="BA355" s="151"/>
      <c r="BB355" s="151"/>
      <c r="BC355" s="151"/>
      <c r="BD355" s="151"/>
      <c r="BE355" s="151"/>
      <c r="BF355" s="151"/>
      <c r="BG355" s="151"/>
      <c r="BH355" s="151"/>
    </row>
    <row r="356" spans="1:60" outlineLevel="1" x14ac:dyDescent="0.2">
      <c r="A356" s="174">
        <v>45</v>
      </c>
      <c r="B356" s="175" t="s">
        <v>463</v>
      </c>
      <c r="C356" s="184" t="s">
        <v>464</v>
      </c>
      <c r="D356" s="176" t="s">
        <v>185</v>
      </c>
      <c r="E356" s="177">
        <v>31.184000000000001</v>
      </c>
      <c r="F356" s="178">
        <v>0</v>
      </c>
      <c r="G356" s="179">
        <f>ROUND(E356*F356,2)</f>
        <v>0</v>
      </c>
      <c r="H356" s="178">
        <v>546.47</v>
      </c>
      <c r="I356" s="179">
        <f>ROUND(E356*H356,2)</f>
        <v>17041.12</v>
      </c>
      <c r="J356" s="178">
        <v>866.53</v>
      </c>
      <c r="K356" s="179">
        <f>ROUND(E356*J356,2)</f>
        <v>27021.87</v>
      </c>
      <c r="L356" s="179">
        <v>21</v>
      </c>
      <c r="M356" s="179">
        <f>G356*(1+L356/100)</f>
        <v>0</v>
      </c>
      <c r="N356" s="179">
        <v>9.8200000000000006E-3</v>
      </c>
      <c r="O356" s="179">
        <f>ROUND(E356*N356,2)</f>
        <v>0.31</v>
      </c>
      <c r="P356" s="179">
        <v>0</v>
      </c>
      <c r="Q356" s="179">
        <f>ROUND(E356*P356,2)</f>
        <v>0</v>
      </c>
      <c r="R356" s="179" t="s">
        <v>203</v>
      </c>
      <c r="S356" s="179" t="s">
        <v>173</v>
      </c>
      <c r="T356" s="180" t="s">
        <v>174</v>
      </c>
      <c r="U356" s="160">
        <v>2.19</v>
      </c>
      <c r="V356" s="160">
        <f>ROUND(E356*U356,2)</f>
        <v>68.290000000000006</v>
      </c>
      <c r="W356" s="160"/>
      <c r="X356" s="151"/>
      <c r="Y356" s="151"/>
      <c r="Z356" s="151"/>
      <c r="AA356" s="151"/>
      <c r="AB356" s="151"/>
      <c r="AC356" s="151"/>
      <c r="AD356" s="151"/>
      <c r="AE356" s="151"/>
      <c r="AF356" s="151"/>
      <c r="AG356" s="151" t="s">
        <v>199</v>
      </c>
      <c r="AH356" s="151"/>
      <c r="AI356" s="151"/>
      <c r="AJ356" s="151"/>
      <c r="AK356" s="151"/>
      <c r="AL356" s="151"/>
      <c r="AM356" s="151"/>
      <c r="AN356" s="151"/>
      <c r="AO356" s="151"/>
      <c r="AP356" s="151"/>
      <c r="AQ356" s="151"/>
      <c r="AR356" s="151"/>
      <c r="AS356" s="151"/>
      <c r="AT356" s="151"/>
      <c r="AU356" s="151"/>
      <c r="AV356" s="151"/>
      <c r="AW356" s="151"/>
      <c r="AX356" s="151"/>
      <c r="AY356" s="151"/>
      <c r="AZ356" s="151"/>
      <c r="BA356" s="151"/>
      <c r="BB356" s="151"/>
      <c r="BC356" s="151"/>
      <c r="BD356" s="151"/>
      <c r="BE356" s="151"/>
      <c r="BF356" s="151"/>
      <c r="BG356" s="151"/>
      <c r="BH356" s="151"/>
    </row>
    <row r="357" spans="1:60" outlineLevel="1" x14ac:dyDescent="0.2">
      <c r="A357" s="158"/>
      <c r="B357" s="159"/>
      <c r="C357" s="451" t="s">
        <v>465</v>
      </c>
      <c r="D357" s="452"/>
      <c r="E357" s="452"/>
      <c r="F357" s="452"/>
      <c r="G357" s="452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51"/>
      <c r="Y357" s="151"/>
      <c r="Z357" s="151"/>
      <c r="AA357" s="151"/>
      <c r="AB357" s="151"/>
      <c r="AC357" s="151"/>
      <c r="AD357" s="151"/>
      <c r="AE357" s="151"/>
      <c r="AF357" s="151"/>
      <c r="AG357" s="151" t="s">
        <v>177</v>
      </c>
      <c r="AH357" s="151"/>
      <c r="AI357" s="151"/>
      <c r="AJ357" s="151"/>
      <c r="AK357" s="151"/>
      <c r="AL357" s="151"/>
      <c r="AM357" s="151"/>
      <c r="AN357" s="151"/>
      <c r="AO357" s="151"/>
      <c r="AP357" s="151"/>
      <c r="AQ357" s="151"/>
      <c r="AR357" s="151"/>
      <c r="AS357" s="151"/>
      <c r="AT357" s="151"/>
      <c r="AU357" s="151"/>
      <c r="AV357" s="151"/>
      <c r="AW357" s="151"/>
      <c r="AX357" s="151"/>
      <c r="AY357" s="151"/>
      <c r="AZ357" s="151"/>
      <c r="BA357" s="151"/>
      <c r="BB357" s="151"/>
      <c r="BC357" s="151"/>
      <c r="BD357" s="151"/>
      <c r="BE357" s="151"/>
      <c r="BF357" s="151"/>
      <c r="BG357" s="151"/>
      <c r="BH357" s="151"/>
    </row>
    <row r="358" spans="1:60" outlineLevel="1" x14ac:dyDescent="0.2">
      <c r="A358" s="158"/>
      <c r="B358" s="159"/>
      <c r="C358" s="455" t="s">
        <v>466</v>
      </c>
      <c r="D358" s="456"/>
      <c r="E358" s="456"/>
      <c r="F358" s="456"/>
      <c r="G358" s="456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51"/>
      <c r="Y358" s="151"/>
      <c r="Z358" s="151"/>
      <c r="AA358" s="151"/>
      <c r="AB358" s="151"/>
      <c r="AC358" s="151"/>
      <c r="AD358" s="151"/>
      <c r="AE358" s="151"/>
      <c r="AF358" s="151"/>
      <c r="AG358" s="151" t="s">
        <v>194</v>
      </c>
      <c r="AH358" s="151"/>
      <c r="AI358" s="151"/>
      <c r="AJ358" s="151"/>
      <c r="AK358" s="151"/>
      <c r="AL358" s="151"/>
      <c r="AM358" s="151"/>
      <c r="AN358" s="151"/>
      <c r="AO358" s="151"/>
      <c r="AP358" s="151"/>
      <c r="AQ358" s="151"/>
      <c r="AR358" s="151"/>
      <c r="AS358" s="151"/>
      <c r="AT358" s="151"/>
      <c r="AU358" s="151"/>
      <c r="AV358" s="151"/>
      <c r="AW358" s="151"/>
      <c r="AX358" s="151"/>
      <c r="AY358" s="151"/>
      <c r="AZ358" s="151"/>
      <c r="BA358" s="151"/>
      <c r="BB358" s="151"/>
      <c r="BC358" s="151"/>
      <c r="BD358" s="151"/>
      <c r="BE358" s="151"/>
      <c r="BF358" s="151"/>
      <c r="BG358" s="151"/>
      <c r="BH358" s="151"/>
    </row>
    <row r="359" spans="1:60" outlineLevel="1" x14ac:dyDescent="0.2">
      <c r="A359" s="158"/>
      <c r="B359" s="159"/>
      <c r="C359" s="186" t="s">
        <v>288</v>
      </c>
      <c r="D359" s="163"/>
      <c r="E359" s="164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51"/>
      <c r="Y359" s="151"/>
      <c r="Z359" s="151"/>
      <c r="AA359" s="151"/>
      <c r="AB359" s="151"/>
      <c r="AC359" s="151"/>
      <c r="AD359" s="151"/>
      <c r="AE359" s="151"/>
      <c r="AF359" s="151"/>
      <c r="AG359" s="151" t="s">
        <v>179</v>
      </c>
      <c r="AH359" s="151"/>
      <c r="AI359" s="151"/>
      <c r="AJ359" s="151"/>
      <c r="AK359" s="151"/>
      <c r="AL359" s="151"/>
      <c r="AM359" s="151"/>
      <c r="AN359" s="151"/>
      <c r="AO359" s="151"/>
      <c r="AP359" s="151"/>
      <c r="AQ359" s="151"/>
      <c r="AR359" s="151"/>
      <c r="AS359" s="151"/>
      <c r="AT359" s="151"/>
      <c r="AU359" s="151"/>
      <c r="AV359" s="151"/>
      <c r="AW359" s="151"/>
      <c r="AX359" s="151"/>
      <c r="AY359" s="151"/>
      <c r="AZ359" s="151"/>
      <c r="BA359" s="151"/>
      <c r="BB359" s="151"/>
      <c r="BC359" s="151"/>
      <c r="BD359" s="151"/>
      <c r="BE359" s="151"/>
      <c r="BF359" s="151"/>
      <c r="BG359" s="151"/>
      <c r="BH359" s="151"/>
    </row>
    <row r="360" spans="1:60" outlineLevel="1" x14ac:dyDescent="0.2">
      <c r="A360" s="158"/>
      <c r="B360" s="159"/>
      <c r="C360" s="187" t="s">
        <v>352</v>
      </c>
      <c r="D360" s="163"/>
      <c r="E360" s="164">
        <v>5.76</v>
      </c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51"/>
      <c r="Y360" s="151"/>
      <c r="Z360" s="151"/>
      <c r="AA360" s="151"/>
      <c r="AB360" s="151"/>
      <c r="AC360" s="151"/>
      <c r="AD360" s="151"/>
      <c r="AE360" s="151"/>
      <c r="AF360" s="151"/>
      <c r="AG360" s="151" t="s">
        <v>179</v>
      </c>
      <c r="AH360" s="151">
        <v>2</v>
      </c>
      <c r="AI360" s="151"/>
      <c r="AJ360" s="151"/>
      <c r="AK360" s="151"/>
      <c r="AL360" s="151"/>
      <c r="AM360" s="151"/>
      <c r="AN360" s="151"/>
      <c r="AO360" s="151"/>
      <c r="AP360" s="151"/>
      <c r="AQ360" s="151"/>
      <c r="AR360" s="151"/>
      <c r="AS360" s="151"/>
      <c r="AT360" s="151"/>
      <c r="AU360" s="151"/>
      <c r="AV360" s="151"/>
      <c r="AW360" s="151"/>
      <c r="AX360" s="151"/>
      <c r="AY360" s="151"/>
      <c r="AZ360" s="151"/>
      <c r="BA360" s="151"/>
      <c r="BB360" s="151"/>
      <c r="BC360" s="151"/>
      <c r="BD360" s="151"/>
      <c r="BE360" s="151"/>
      <c r="BF360" s="151"/>
      <c r="BG360" s="151"/>
      <c r="BH360" s="151"/>
    </row>
    <row r="361" spans="1:60" outlineLevel="1" x14ac:dyDescent="0.2">
      <c r="A361" s="158"/>
      <c r="B361" s="159"/>
      <c r="C361" s="187" t="s">
        <v>353</v>
      </c>
      <c r="D361" s="163"/>
      <c r="E361" s="164">
        <v>6.2</v>
      </c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51"/>
      <c r="Y361" s="151"/>
      <c r="Z361" s="151"/>
      <c r="AA361" s="151"/>
      <c r="AB361" s="151"/>
      <c r="AC361" s="151"/>
      <c r="AD361" s="151"/>
      <c r="AE361" s="151"/>
      <c r="AF361" s="151"/>
      <c r="AG361" s="151" t="s">
        <v>179</v>
      </c>
      <c r="AH361" s="151">
        <v>2</v>
      </c>
      <c r="AI361" s="151"/>
      <c r="AJ361" s="151"/>
      <c r="AK361" s="151"/>
      <c r="AL361" s="151"/>
      <c r="AM361" s="151"/>
      <c r="AN361" s="151"/>
      <c r="AO361" s="151"/>
      <c r="AP361" s="151"/>
      <c r="AQ361" s="151"/>
      <c r="AR361" s="151"/>
      <c r="AS361" s="151"/>
      <c r="AT361" s="151"/>
      <c r="AU361" s="151"/>
      <c r="AV361" s="151"/>
      <c r="AW361" s="151"/>
      <c r="AX361" s="151"/>
      <c r="AY361" s="151"/>
      <c r="AZ361" s="151"/>
      <c r="BA361" s="151"/>
      <c r="BB361" s="151"/>
      <c r="BC361" s="151"/>
      <c r="BD361" s="151"/>
      <c r="BE361" s="151"/>
      <c r="BF361" s="151"/>
      <c r="BG361" s="151"/>
      <c r="BH361" s="151"/>
    </row>
    <row r="362" spans="1:60" outlineLevel="1" x14ac:dyDescent="0.2">
      <c r="A362" s="158"/>
      <c r="B362" s="159"/>
      <c r="C362" s="187" t="s">
        <v>354</v>
      </c>
      <c r="D362" s="163"/>
      <c r="E362" s="164">
        <v>5.82</v>
      </c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51"/>
      <c r="Y362" s="151"/>
      <c r="Z362" s="151"/>
      <c r="AA362" s="151"/>
      <c r="AB362" s="151"/>
      <c r="AC362" s="151"/>
      <c r="AD362" s="151"/>
      <c r="AE362" s="151"/>
      <c r="AF362" s="151"/>
      <c r="AG362" s="151" t="s">
        <v>179</v>
      </c>
      <c r="AH362" s="151">
        <v>2</v>
      </c>
      <c r="AI362" s="151"/>
      <c r="AJ362" s="151"/>
      <c r="AK362" s="151"/>
      <c r="AL362" s="151"/>
      <c r="AM362" s="151"/>
      <c r="AN362" s="151"/>
      <c r="AO362" s="151"/>
      <c r="AP362" s="151"/>
      <c r="AQ362" s="151"/>
      <c r="AR362" s="151"/>
      <c r="AS362" s="151"/>
      <c r="AT362" s="151"/>
      <c r="AU362" s="151"/>
      <c r="AV362" s="151"/>
      <c r="AW362" s="151"/>
      <c r="AX362" s="151"/>
      <c r="AY362" s="151"/>
      <c r="AZ362" s="151"/>
      <c r="BA362" s="151"/>
      <c r="BB362" s="151"/>
      <c r="BC362" s="151"/>
      <c r="BD362" s="151"/>
      <c r="BE362" s="151"/>
      <c r="BF362" s="151"/>
      <c r="BG362" s="151"/>
      <c r="BH362" s="151"/>
    </row>
    <row r="363" spans="1:60" outlineLevel="1" x14ac:dyDescent="0.2">
      <c r="A363" s="158"/>
      <c r="B363" s="159"/>
      <c r="C363" s="187" t="s">
        <v>355</v>
      </c>
      <c r="D363" s="163"/>
      <c r="E363" s="164">
        <v>5.84</v>
      </c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51"/>
      <c r="Y363" s="151"/>
      <c r="Z363" s="151"/>
      <c r="AA363" s="151"/>
      <c r="AB363" s="151"/>
      <c r="AC363" s="151"/>
      <c r="AD363" s="151"/>
      <c r="AE363" s="151"/>
      <c r="AF363" s="151"/>
      <c r="AG363" s="151" t="s">
        <v>179</v>
      </c>
      <c r="AH363" s="151">
        <v>2</v>
      </c>
      <c r="AI363" s="151"/>
      <c r="AJ363" s="151"/>
      <c r="AK363" s="151"/>
      <c r="AL363" s="151"/>
      <c r="AM363" s="151"/>
      <c r="AN363" s="151"/>
      <c r="AO363" s="151"/>
      <c r="AP363" s="151"/>
      <c r="AQ363" s="151"/>
      <c r="AR363" s="151"/>
      <c r="AS363" s="151"/>
      <c r="AT363" s="151"/>
      <c r="AU363" s="151"/>
      <c r="AV363" s="151"/>
      <c r="AW363" s="151"/>
      <c r="AX363" s="151"/>
      <c r="AY363" s="151"/>
      <c r="AZ363" s="151"/>
      <c r="BA363" s="151"/>
      <c r="BB363" s="151"/>
      <c r="BC363" s="151"/>
      <c r="BD363" s="151"/>
      <c r="BE363" s="151"/>
      <c r="BF363" s="151"/>
      <c r="BG363" s="151"/>
      <c r="BH363" s="151"/>
    </row>
    <row r="364" spans="1:60" outlineLevel="1" x14ac:dyDescent="0.2">
      <c r="A364" s="158"/>
      <c r="B364" s="159"/>
      <c r="C364" s="187" t="s">
        <v>356</v>
      </c>
      <c r="D364" s="163"/>
      <c r="E364" s="164">
        <v>5.84</v>
      </c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51"/>
      <c r="Y364" s="151"/>
      <c r="Z364" s="151"/>
      <c r="AA364" s="151"/>
      <c r="AB364" s="151"/>
      <c r="AC364" s="151"/>
      <c r="AD364" s="151"/>
      <c r="AE364" s="151"/>
      <c r="AF364" s="151"/>
      <c r="AG364" s="151" t="s">
        <v>179</v>
      </c>
      <c r="AH364" s="151">
        <v>2</v>
      </c>
      <c r="AI364" s="151"/>
      <c r="AJ364" s="151"/>
      <c r="AK364" s="151"/>
      <c r="AL364" s="151"/>
      <c r="AM364" s="151"/>
      <c r="AN364" s="151"/>
      <c r="AO364" s="151"/>
      <c r="AP364" s="151"/>
      <c r="AQ364" s="151"/>
      <c r="AR364" s="151"/>
      <c r="AS364" s="151"/>
      <c r="AT364" s="151"/>
      <c r="AU364" s="151"/>
      <c r="AV364" s="151"/>
      <c r="AW364" s="151"/>
      <c r="AX364" s="151"/>
      <c r="AY364" s="151"/>
      <c r="AZ364" s="151"/>
      <c r="BA364" s="151"/>
      <c r="BB364" s="151"/>
      <c r="BC364" s="151"/>
      <c r="BD364" s="151"/>
      <c r="BE364" s="151"/>
      <c r="BF364" s="151"/>
      <c r="BG364" s="151"/>
      <c r="BH364" s="151"/>
    </row>
    <row r="365" spans="1:60" outlineLevel="1" x14ac:dyDescent="0.2">
      <c r="A365" s="158"/>
      <c r="B365" s="159"/>
      <c r="C365" s="187" t="s">
        <v>357</v>
      </c>
      <c r="D365" s="163"/>
      <c r="E365" s="164">
        <v>6.2</v>
      </c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51"/>
      <c r="Y365" s="151"/>
      <c r="Z365" s="151"/>
      <c r="AA365" s="151"/>
      <c r="AB365" s="151"/>
      <c r="AC365" s="151"/>
      <c r="AD365" s="151"/>
      <c r="AE365" s="151"/>
      <c r="AF365" s="151"/>
      <c r="AG365" s="151" t="s">
        <v>179</v>
      </c>
      <c r="AH365" s="151">
        <v>2</v>
      </c>
      <c r="AI365" s="151"/>
      <c r="AJ365" s="151"/>
      <c r="AK365" s="151"/>
      <c r="AL365" s="151"/>
      <c r="AM365" s="151"/>
      <c r="AN365" s="151"/>
      <c r="AO365" s="151"/>
      <c r="AP365" s="151"/>
      <c r="AQ365" s="151"/>
      <c r="AR365" s="151"/>
      <c r="AS365" s="151"/>
      <c r="AT365" s="151"/>
      <c r="AU365" s="151"/>
      <c r="AV365" s="151"/>
      <c r="AW365" s="151"/>
      <c r="AX365" s="151"/>
      <c r="AY365" s="151"/>
      <c r="AZ365" s="151"/>
      <c r="BA365" s="151"/>
      <c r="BB365" s="151"/>
      <c r="BC365" s="151"/>
      <c r="BD365" s="151"/>
      <c r="BE365" s="151"/>
      <c r="BF365" s="151"/>
      <c r="BG365" s="151"/>
      <c r="BH365" s="151"/>
    </row>
    <row r="366" spans="1:60" outlineLevel="1" x14ac:dyDescent="0.2">
      <c r="A366" s="158"/>
      <c r="B366" s="159"/>
      <c r="C366" s="187" t="s">
        <v>358</v>
      </c>
      <c r="D366" s="163"/>
      <c r="E366" s="164">
        <v>5.8</v>
      </c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51"/>
      <c r="Y366" s="151"/>
      <c r="Z366" s="151"/>
      <c r="AA366" s="151"/>
      <c r="AB366" s="151"/>
      <c r="AC366" s="151"/>
      <c r="AD366" s="151"/>
      <c r="AE366" s="151"/>
      <c r="AF366" s="151"/>
      <c r="AG366" s="151" t="s">
        <v>179</v>
      </c>
      <c r="AH366" s="151">
        <v>2</v>
      </c>
      <c r="AI366" s="151"/>
      <c r="AJ366" s="151"/>
      <c r="AK366" s="151"/>
      <c r="AL366" s="151"/>
      <c r="AM366" s="151"/>
      <c r="AN366" s="151"/>
      <c r="AO366" s="151"/>
      <c r="AP366" s="151"/>
      <c r="AQ366" s="151"/>
      <c r="AR366" s="151"/>
      <c r="AS366" s="151"/>
      <c r="AT366" s="151"/>
      <c r="AU366" s="151"/>
      <c r="AV366" s="151"/>
      <c r="AW366" s="151"/>
      <c r="AX366" s="151"/>
      <c r="AY366" s="151"/>
      <c r="AZ366" s="151"/>
      <c r="BA366" s="151"/>
      <c r="BB366" s="151"/>
      <c r="BC366" s="151"/>
      <c r="BD366" s="151"/>
      <c r="BE366" s="151"/>
      <c r="BF366" s="151"/>
      <c r="BG366" s="151"/>
      <c r="BH366" s="151"/>
    </row>
    <row r="367" spans="1:60" outlineLevel="1" x14ac:dyDescent="0.2">
      <c r="A367" s="158"/>
      <c r="B367" s="159"/>
      <c r="C367" s="187" t="s">
        <v>359</v>
      </c>
      <c r="D367" s="163"/>
      <c r="E367" s="164">
        <v>15.3</v>
      </c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51"/>
      <c r="Y367" s="151"/>
      <c r="Z367" s="151"/>
      <c r="AA367" s="151"/>
      <c r="AB367" s="151"/>
      <c r="AC367" s="151"/>
      <c r="AD367" s="151"/>
      <c r="AE367" s="151"/>
      <c r="AF367" s="151"/>
      <c r="AG367" s="151" t="s">
        <v>179</v>
      </c>
      <c r="AH367" s="151">
        <v>2</v>
      </c>
      <c r="AI367" s="151"/>
      <c r="AJ367" s="151"/>
      <c r="AK367" s="151"/>
      <c r="AL367" s="151"/>
      <c r="AM367" s="151"/>
      <c r="AN367" s="151"/>
      <c r="AO367" s="151"/>
      <c r="AP367" s="151"/>
      <c r="AQ367" s="151"/>
      <c r="AR367" s="151"/>
      <c r="AS367" s="151"/>
      <c r="AT367" s="151"/>
      <c r="AU367" s="151"/>
      <c r="AV367" s="151"/>
      <c r="AW367" s="151"/>
      <c r="AX367" s="151"/>
      <c r="AY367" s="151"/>
      <c r="AZ367" s="151"/>
      <c r="BA367" s="151"/>
      <c r="BB367" s="151"/>
      <c r="BC367" s="151"/>
      <c r="BD367" s="151"/>
      <c r="BE367" s="151"/>
      <c r="BF367" s="151"/>
      <c r="BG367" s="151"/>
      <c r="BH367" s="151"/>
    </row>
    <row r="368" spans="1:60" outlineLevel="1" x14ac:dyDescent="0.2">
      <c r="A368" s="158"/>
      <c r="B368" s="159"/>
      <c r="C368" s="187" t="s">
        <v>360</v>
      </c>
      <c r="D368" s="163"/>
      <c r="E368" s="164">
        <v>10.16</v>
      </c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51"/>
      <c r="Y368" s="151"/>
      <c r="Z368" s="151"/>
      <c r="AA368" s="151"/>
      <c r="AB368" s="151"/>
      <c r="AC368" s="151"/>
      <c r="AD368" s="151"/>
      <c r="AE368" s="151"/>
      <c r="AF368" s="151"/>
      <c r="AG368" s="151" t="s">
        <v>179</v>
      </c>
      <c r="AH368" s="151">
        <v>2</v>
      </c>
      <c r="AI368" s="151"/>
      <c r="AJ368" s="151"/>
      <c r="AK368" s="151"/>
      <c r="AL368" s="151"/>
      <c r="AM368" s="151"/>
      <c r="AN368" s="151"/>
      <c r="AO368" s="151"/>
      <c r="AP368" s="151"/>
      <c r="AQ368" s="151"/>
      <c r="AR368" s="151"/>
      <c r="AS368" s="151"/>
      <c r="AT368" s="151"/>
      <c r="AU368" s="151"/>
      <c r="AV368" s="151"/>
      <c r="AW368" s="151"/>
      <c r="AX368" s="151"/>
      <c r="AY368" s="151"/>
      <c r="AZ368" s="151"/>
      <c r="BA368" s="151"/>
      <c r="BB368" s="151"/>
      <c r="BC368" s="151"/>
      <c r="BD368" s="151"/>
      <c r="BE368" s="151"/>
      <c r="BF368" s="151"/>
      <c r="BG368" s="151"/>
      <c r="BH368" s="151"/>
    </row>
    <row r="369" spans="1:60" outlineLevel="1" x14ac:dyDescent="0.2">
      <c r="A369" s="158"/>
      <c r="B369" s="159"/>
      <c r="C369" s="187" t="s">
        <v>361</v>
      </c>
      <c r="D369" s="163"/>
      <c r="E369" s="164">
        <v>50.7</v>
      </c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51"/>
      <c r="Y369" s="151"/>
      <c r="Z369" s="151"/>
      <c r="AA369" s="151"/>
      <c r="AB369" s="151"/>
      <c r="AC369" s="151"/>
      <c r="AD369" s="151"/>
      <c r="AE369" s="151"/>
      <c r="AF369" s="151"/>
      <c r="AG369" s="151" t="s">
        <v>179</v>
      </c>
      <c r="AH369" s="151">
        <v>2</v>
      </c>
      <c r="AI369" s="151"/>
      <c r="AJ369" s="151"/>
      <c r="AK369" s="151"/>
      <c r="AL369" s="151"/>
      <c r="AM369" s="151"/>
      <c r="AN369" s="151"/>
      <c r="AO369" s="151"/>
      <c r="AP369" s="151"/>
      <c r="AQ369" s="151"/>
      <c r="AR369" s="151"/>
      <c r="AS369" s="151"/>
      <c r="AT369" s="151"/>
      <c r="AU369" s="151"/>
      <c r="AV369" s="151"/>
      <c r="AW369" s="151"/>
      <c r="AX369" s="151"/>
      <c r="AY369" s="151"/>
      <c r="AZ369" s="151"/>
      <c r="BA369" s="151"/>
      <c r="BB369" s="151"/>
      <c r="BC369" s="151"/>
      <c r="BD369" s="151"/>
      <c r="BE369" s="151"/>
      <c r="BF369" s="151"/>
      <c r="BG369" s="151"/>
      <c r="BH369" s="151"/>
    </row>
    <row r="370" spans="1:60" outlineLevel="1" x14ac:dyDescent="0.2">
      <c r="A370" s="158"/>
      <c r="B370" s="159"/>
      <c r="C370" s="187" t="s">
        <v>362</v>
      </c>
      <c r="D370" s="163"/>
      <c r="E370" s="164">
        <v>4.0599999999999996</v>
      </c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51"/>
      <c r="Y370" s="151"/>
      <c r="Z370" s="151"/>
      <c r="AA370" s="151"/>
      <c r="AB370" s="151"/>
      <c r="AC370" s="151"/>
      <c r="AD370" s="151"/>
      <c r="AE370" s="151"/>
      <c r="AF370" s="151"/>
      <c r="AG370" s="151" t="s">
        <v>179</v>
      </c>
      <c r="AH370" s="151">
        <v>2</v>
      </c>
      <c r="AI370" s="151"/>
      <c r="AJ370" s="151"/>
      <c r="AK370" s="151"/>
      <c r="AL370" s="151"/>
      <c r="AM370" s="151"/>
      <c r="AN370" s="151"/>
      <c r="AO370" s="151"/>
      <c r="AP370" s="151"/>
      <c r="AQ370" s="151"/>
      <c r="AR370" s="151"/>
      <c r="AS370" s="151"/>
      <c r="AT370" s="151"/>
      <c r="AU370" s="151"/>
      <c r="AV370" s="151"/>
      <c r="AW370" s="151"/>
      <c r="AX370" s="151"/>
      <c r="AY370" s="151"/>
      <c r="AZ370" s="151"/>
      <c r="BA370" s="151"/>
      <c r="BB370" s="151"/>
      <c r="BC370" s="151"/>
      <c r="BD370" s="151"/>
      <c r="BE370" s="151"/>
      <c r="BF370" s="151"/>
      <c r="BG370" s="151"/>
      <c r="BH370" s="151"/>
    </row>
    <row r="371" spans="1:60" outlineLevel="1" x14ac:dyDescent="0.2">
      <c r="A371" s="158"/>
      <c r="B371" s="159"/>
      <c r="C371" s="187" t="s">
        <v>363</v>
      </c>
      <c r="D371" s="163"/>
      <c r="E371" s="164">
        <v>8.2200000000000006</v>
      </c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51"/>
      <c r="Y371" s="151"/>
      <c r="Z371" s="151"/>
      <c r="AA371" s="151"/>
      <c r="AB371" s="151"/>
      <c r="AC371" s="151"/>
      <c r="AD371" s="151"/>
      <c r="AE371" s="151"/>
      <c r="AF371" s="151"/>
      <c r="AG371" s="151" t="s">
        <v>179</v>
      </c>
      <c r="AH371" s="151">
        <v>2</v>
      </c>
      <c r="AI371" s="151"/>
      <c r="AJ371" s="151"/>
      <c r="AK371" s="151"/>
      <c r="AL371" s="151"/>
      <c r="AM371" s="151"/>
      <c r="AN371" s="151"/>
      <c r="AO371" s="151"/>
      <c r="AP371" s="151"/>
      <c r="AQ371" s="151"/>
      <c r="AR371" s="151"/>
      <c r="AS371" s="151"/>
      <c r="AT371" s="151"/>
      <c r="AU371" s="151"/>
      <c r="AV371" s="151"/>
      <c r="AW371" s="151"/>
      <c r="AX371" s="151"/>
      <c r="AY371" s="151"/>
      <c r="AZ371" s="151"/>
      <c r="BA371" s="151"/>
      <c r="BB371" s="151"/>
      <c r="BC371" s="151"/>
      <c r="BD371" s="151"/>
      <c r="BE371" s="151"/>
      <c r="BF371" s="151"/>
      <c r="BG371" s="151"/>
      <c r="BH371" s="151"/>
    </row>
    <row r="372" spans="1:60" outlineLevel="1" x14ac:dyDescent="0.2">
      <c r="A372" s="158"/>
      <c r="B372" s="159"/>
      <c r="C372" s="187" t="s">
        <v>364</v>
      </c>
      <c r="D372" s="163"/>
      <c r="E372" s="164">
        <v>8.84</v>
      </c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51"/>
      <c r="Y372" s="151"/>
      <c r="Z372" s="151"/>
      <c r="AA372" s="151"/>
      <c r="AB372" s="151"/>
      <c r="AC372" s="151"/>
      <c r="AD372" s="151"/>
      <c r="AE372" s="151"/>
      <c r="AF372" s="151"/>
      <c r="AG372" s="151" t="s">
        <v>179</v>
      </c>
      <c r="AH372" s="151">
        <v>2</v>
      </c>
      <c r="AI372" s="151"/>
      <c r="AJ372" s="151"/>
      <c r="AK372" s="151"/>
      <c r="AL372" s="151"/>
      <c r="AM372" s="151"/>
      <c r="AN372" s="151"/>
      <c r="AO372" s="151"/>
      <c r="AP372" s="151"/>
      <c r="AQ372" s="151"/>
      <c r="AR372" s="151"/>
      <c r="AS372" s="151"/>
      <c r="AT372" s="151"/>
      <c r="AU372" s="151"/>
      <c r="AV372" s="151"/>
      <c r="AW372" s="151"/>
      <c r="AX372" s="151"/>
      <c r="AY372" s="151"/>
      <c r="AZ372" s="151"/>
      <c r="BA372" s="151"/>
      <c r="BB372" s="151"/>
      <c r="BC372" s="151"/>
      <c r="BD372" s="151"/>
      <c r="BE372" s="151"/>
      <c r="BF372" s="151"/>
      <c r="BG372" s="151"/>
      <c r="BH372" s="151"/>
    </row>
    <row r="373" spans="1:60" outlineLevel="1" x14ac:dyDescent="0.2">
      <c r="A373" s="158"/>
      <c r="B373" s="159"/>
      <c r="C373" s="187" t="s">
        <v>365</v>
      </c>
      <c r="D373" s="163"/>
      <c r="E373" s="164">
        <v>3.89</v>
      </c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51"/>
      <c r="Y373" s="151"/>
      <c r="Z373" s="151"/>
      <c r="AA373" s="151"/>
      <c r="AB373" s="151"/>
      <c r="AC373" s="151"/>
      <c r="AD373" s="151"/>
      <c r="AE373" s="151"/>
      <c r="AF373" s="151"/>
      <c r="AG373" s="151" t="s">
        <v>179</v>
      </c>
      <c r="AH373" s="151">
        <v>2</v>
      </c>
      <c r="AI373" s="151"/>
      <c r="AJ373" s="151"/>
      <c r="AK373" s="151"/>
      <c r="AL373" s="151"/>
      <c r="AM373" s="151"/>
      <c r="AN373" s="151"/>
      <c r="AO373" s="151"/>
      <c r="AP373" s="151"/>
      <c r="AQ373" s="151"/>
      <c r="AR373" s="151"/>
      <c r="AS373" s="151"/>
      <c r="AT373" s="151"/>
      <c r="AU373" s="151"/>
      <c r="AV373" s="151"/>
      <c r="AW373" s="151"/>
      <c r="AX373" s="151"/>
      <c r="AY373" s="151"/>
      <c r="AZ373" s="151"/>
      <c r="BA373" s="151"/>
      <c r="BB373" s="151"/>
      <c r="BC373" s="151"/>
      <c r="BD373" s="151"/>
      <c r="BE373" s="151"/>
      <c r="BF373" s="151"/>
      <c r="BG373" s="151"/>
      <c r="BH373" s="151"/>
    </row>
    <row r="374" spans="1:60" outlineLevel="1" x14ac:dyDescent="0.2">
      <c r="A374" s="158"/>
      <c r="B374" s="159"/>
      <c r="C374" s="187" t="s">
        <v>366</v>
      </c>
      <c r="D374" s="163"/>
      <c r="E374" s="164">
        <v>3.87</v>
      </c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51"/>
      <c r="Y374" s="151"/>
      <c r="Z374" s="151"/>
      <c r="AA374" s="151"/>
      <c r="AB374" s="151"/>
      <c r="AC374" s="151"/>
      <c r="AD374" s="151"/>
      <c r="AE374" s="151"/>
      <c r="AF374" s="151"/>
      <c r="AG374" s="151" t="s">
        <v>179</v>
      </c>
      <c r="AH374" s="151">
        <v>2</v>
      </c>
      <c r="AI374" s="151"/>
      <c r="AJ374" s="151"/>
      <c r="AK374" s="151"/>
      <c r="AL374" s="151"/>
      <c r="AM374" s="151"/>
      <c r="AN374" s="151"/>
      <c r="AO374" s="151"/>
      <c r="AP374" s="151"/>
      <c r="AQ374" s="151"/>
      <c r="AR374" s="151"/>
      <c r="AS374" s="151"/>
      <c r="AT374" s="151"/>
      <c r="AU374" s="151"/>
      <c r="AV374" s="151"/>
      <c r="AW374" s="151"/>
      <c r="AX374" s="151"/>
      <c r="AY374" s="151"/>
      <c r="AZ374" s="151"/>
      <c r="BA374" s="151"/>
      <c r="BB374" s="151"/>
      <c r="BC374" s="151"/>
      <c r="BD374" s="151"/>
      <c r="BE374" s="151"/>
      <c r="BF374" s="151"/>
      <c r="BG374" s="151"/>
      <c r="BH374" s="151"/>
    </row>
    <row r="375" spans="1:60" outlineLevel="1" x14ac:dyDescent="0.2">
      <c r="A375" s="158"/>
      <c r="B375" s="159"/>
      <c r="C375" s="187" t="s">
        <v>367</v>
      </c>
      <c r="D375" s="163"/>
      <c r="E375" s="164">
        <v>3.82</v>
      </c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51"/>
      <c r="Y375" s="151"/>
      <c r="Z375" s="151"/>
      <c r="AA375" s="151"/>
      <c r="AB375" s="151"/>
      <c r="AC375" s="151"/>
      <c r="AD375" s="151"/>
      <c r="AE375" s="151"/>
      <c r="AF375" s="151"/>
      <c r="AG375" s="151" t="s">
        <v>179</v>
      </c>
      <c r="AH375" s="151">
        <v>2</v>
      </c>
      <c r="AI375" s="151"/>
      <c r="AJ375" s="151"/>
      <c r="AK375" s="151"/>
      <c r="AL375" s="151"/>
      <c r="AM375" s="151"/>
      <c r="AN375" s="151"/>
      <c r="AO375" s="151"/>
      <c r="AP375" s="151"/>
      <c r="AQ375" s="151"/>
      <c r="AR375" s="151"/>
      <c r="AS375" s="151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151"/>
      <c r="BD375" s="151"/>
      <c r="BE375" s="151"/>
      <c r="BF375" s="151"/>
      <c r="BG375" s="151"/>
      <c r="BH375" s="151"/>
    </row>
    <row r="376" spans="1:60" outlineLevel="1" x14ac:dyDescent="0.2">
      <c r="A376" s="158"/>
      <c r="B376" s="159"/>
      <c r="C376" s="187" t="s">
        <v>368</v>
      </c>
      <c r="D376" s="163"/>
      <c r="E376" s="164">
        <v>3.52</v>
      </c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51"/>
      <c r="Y376" s="151"/>
      <c r="Z376" s="151"/>
      <c r="AA376" s="151"/>
      <c r="AB376" s="151"/>
      <c r="AC376" s="151"/>
      <c r="AD376" s="151"/>
      <c r="AE376" s="151"/>
      <c r="AF376" s="151"/>
      <c r="AG376" s="151" t="s">
        <v>179</v>
      </c>
      <c r="AH376" s="151">
        <v>2</v>
      </c>
      <c r="AI376" s="151"/>
      <c r="AJ376" s="151"/>
      <c r="AK376" s="151"/>
      <c r="AL376" s="151"/>
      <c r="AM376" s="151"/>
      <c r="AN376" s="151"/>
      <c r="AO376" s="151"/>
      <c r="AP376" s="151"/>
      <c r="AQ376" s="151"/>
      <c r="AR376" s="151"/>
      <c r="AS376" s="151"/>
      <c r="AT376" s="151"/>
      <c r="AU376" s="151"/>
      <c r="AV376" s="151"/>
      <c r="AW376" s="151"/>
      <c r="AX376" s="151"/>
      <c r="AY376" s="151"/>
      <c r="AZ376" s="151"/>
      <c r="BA376" s="151"/>
      <c r="BB376" s="151"/>
      <c r="BC376" s="151"/>
      <c r="BD376" s="151"/>
      <c r="BE376" s="151"/>
      <c r="BF376" s="151"/>
      <c r="BG376" s="151"/>
      <c r="BH376" s="151"/>
    </row>
    <row r="377" spans="1:60" outlineLevel="1" x14ac:dyDescent="0.2">
      <c r="A377" s="158"/>
      <c r="B377" s="159"/>
      <c r="C377" s="187" t="s">
        <v>369</v>
      </c>
      <c r="D377" s="163"/>
      <c r="E377" s="164">
        <v>14.4</v>
      </c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51"/>
      <c r="Y377" s="151"/>
      <c r="Z377" s="151"/>
      <c r="AA377" s="151"/>
      <c r="AB377" s="151"/>
      <c r="AC377" s="151"/>
      <c r="AD377" s="151"/>
      <c r="AE377" s="151"/>
      <c r="AF377" s="151"/>
      <c r="AG377" s="151" t="s">
        <v>179</v>
      </c>
      <c r="AH377" s="151">
        <v>2</v>
      </c>
      <c r="AI377" s="151"/>
      <c r="AJ377" s="151"/>
      <c r="AK377" s="151"/>
      <c r="AL377" s="151"/>
      <c r="AM377" s="151"/>
      <c r="AN377" s="151"/>
      <c r="AO377" s="151"/>
      <c r="AP377" s="151"/>
      <c r="AQ377" s="151"/>
      <c r="AR377" s="151"/>
      <c r="AS377" s="151"/>
      <c r="AT377" s="151"/>
      <c r="AU377" s="151"/>
      <c r="AV377" s="151"/>
      <c r="AW377" s="151"/>
      <c r="AX377" s="151"/>
      <c r="AY377" s="151"/>
      <c r="AZ377" s="151"/>
      <c r="BA377" s="151"/>
      <c r="BB377" s="151"/>
      <c r="BC377" s="151"/>
      <c r="BD377" s="151"/>
      <c r="BE377" s="151"/>
      <c r="BF377" s="151"/>
      <c r="BG377" s="151"/>
      <c r="BH377" s="151"/>
    </row>
    <row r="378" spans="1:60" outlineLevel="1" x14ac:dyDescent="0.2">
      <c r="A378" s="158"/>
      <c r="B378" s="159"/>
      <c r="C378" s="187" t="s">
        <v>370</v>
      </c>
      <c r="D378" s="163"/>
      <c r="E378" s="164">
        <v>8.6</v>
      </c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51"/>
      <c r="Y378" s="151"/>
      <c r="Z378" s="151"/>
      <c r="AA378" s="151"/>
      <c r="AB378" s="151"/>
      <c r="AC378" s="151"/>
      <c r="AD378" s="151"/>
      <c r="AE378" s="151"/>
      <c r="AF378" s="151"/>
      <c r="AG378" s="151" t="s">
        <v>179</v>
      </c>
      <c r="AH378" s="151">
        <v>2</v>
      </c>
      <c r="AI378" s="151"/>
      <c r="AJ378" s="151"/>
      <c r="AK378" s="151"/>
      <c r="AL378" s="151"/>
      <c r="AM378" s="151"/>
      <c r="AN378" s="151"/>
      <c r="AO378" s="151"/>
      <c r="AP378" s="151"/>
      <c r="AQ378" s="151"/>
      <c r="AR378" s="151"/>
      <c r="AS378" s="151"/>
      <c r="AT378" s="151"/>
      <c r="AU378" s="151"/>
      <c r="AV378" s="151"/>
      <c r="AW378" s="151"/>
      <c r="AX378" s="151"/>
      <c r="AY378" s="151"/>
      <c r="AZ378" s="151"/>
      <c r="BA378" s="151"/>
      <c r="BB378" s="151"/>
      <c r="BC378" s="151"/>
      <c r="BD378" s="151"/>
      <c r="BE378" s="151"/>
      <c r="BF378" s="151"/>
      <c r="BG378" s="151"/>
      <c r="BH378" s="151"/>
    </row>
    <row r="379" spans="1:60" outlineLevel="1" x14ac:dyDescent="0.2">
      <c r="A379" s="158"/>
      <c r="B379" s="159"/>
      <c r="C379" s="187" t="s">
        <v>371</v>
      </c>
      <c r="D379" s="163"/>
      <c r="E379" s="164">
        <v>4.74</v>
      </c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51"/>
      <c r="Y379" s="151"/>
      <c r="Z379" s="151"/>
      <c r="AA379" s="151"/>
      <c r="AB379" s="151"/>
      <c r="AC379" s="151"/>
      <c r="AD379" s="151"/>
      <c r="AE379" s="151"/>
      <c r="AF379" s="151"/>
      <c r="AG379" s="151" t="s">
        <v>179</v>
      </c>
      <c r="AH379" s="151">
        <v>2</v>
      </c>
      <c r="AI379" s="151"/>
      <c r="AJ379" s="151"/>
      <c r="AK379" s="151"/>
      <c r="AL379" s="151"/>
      <c r="AM379" s="151"/>
      <c r="AN379" s="151"/>
      <c r="AO379" s="151"/>
      <c r="AP379" s="151"/>
      <c r="AQ379" s="151"/>
      <c r="AR379" s="151"/>
      <c r="AS379" s="151"/>
      <c r="AT379" s="151"/>
      <c r="AU379" s="151"/>
      <c r="AV379" s="151"/>
      <c r="AW379" s="151"/>
      <c r="AX379" s="151"/>
      <c r="AY379" s="151"/>
      <c r="AZ379" s="151"/>
      <c r="BA379" s="151"/>
      <c r="BB379" s="151"/>
      <c r="BC379" s="151"/>
      <c r="BD379" s="151"/>
      <c r="BE379" s="151"/>
      <c r="BF379" s="151"/>
      <c r="BG379" s="151"/>
      <c r="BH379" s="151"/>
    </row>
    <row r="380" spans="1:60" outlineLevel="1" x14ac:dyDescent="0.2">
      <c r="A380" s="158"/>
      <c r="B380" s="159"/>
      <c r="C380" s="187" t="s">
        <v>372</v>
      </c>
      <c r="D380" s="163"/>
      <c r="E380" s="164">
        <v>5.72</v>
      </c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51"/>
      <c r="Y380" s="151"/>
      <c r="Z380" s="151"/>
      <c r="AA380" s="151"/>
      <c r="AB380" s="151"/>
      <c r="AC380" s="151"/>
      <c r="AD380" s="151"/>
      <c r="AE380" s="151"/>
      <c r="AF380" s="151"/>
      <c r="AG380" s="151" t="s">
        <v>179</v>
      </c>
      <c r="AH380" s="151">
        <v>2</v>
      </c>
      <c r="AI380" s="151"/>
      <c r="AJ380" s="151"/>
      <c r="AK380" s="151"/>
      <c r="AL380" s="151"/>
      <c r="AM380" s="151"/>
      <c r="AN380" s="151"/>
      <c r="AO380" s="151"/>
      <c r="AP380" s="151"/>
      <c r="AQ380" s="151"/>
      <c r="AR380" s="151"/>
      <c r="AS380" s="151"/>
      <c r="AT380" s="151"/>
      <c r="AU380" s="151"/>
      <c r="AV380" s="151"/>
      <c r="AW380" s="151"/>
      <c r="AX380" s="151"/>
      <c r="AY380" s="151"/>
      <c r="AZ380" s="151"/>
      <c r="BA380" s="151"/>
      <c r="BB380" s="151"/>
      <c r="BC380" s="151"/>
      <c r="BD380" s="151"/>
      <c r="BE380" s="151"/>
      <c r="BF380" s="151"/>
      <c r="BG380" s="151"/>
      <c r="BH380" s="151"/>
    </row>
    <row r="381" spans="1:60" outlineLevel="1" x14ac:dyDescent="0.2">
      <c r="A381" s="158"/>
      <c r="B381" s="159"/>
      <c r="C381" s="187" t="s">
        <v>373</v>
      </c>
      <c r="D381" s="163"/>
      <c r="E381" s="164">
        <v>7.6</v>
      </c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51"/>
      <c r="Y381" s="151"/>
      <c r="Z381" s="151"/>
      <c r="AA381" s="151"/>
      <c r="AB381" s="151"/>
      <c r="AC381" s="151"/>
      <c r="AD381" s="151"/>
      <c r="AE381" s="151"/>
      <c r="AF381" s="151"/>
      <c r="AG381" s="151" t="s">
        <v>179</v>
      </c>
      <c r="AH381" s="151">
        <v>2</v>
      </c>
      <c r="AI381" s="151"/>
      <c r="AJ381" s="151"/>
      <c r="AK381" s="151"/>
      <c r="AL381" s="151"/>
      <c r="AM381" s="151"/>
      <c r="AN381" s="151"/>
      <c r="AO381" s="151"/>
      <c r="AP381" s="151"/>
      <c r="AQ381" s="151"/>
      <c r="AR381" s="151"/>
      <c r="AS381" s="151"/>
      <c r="AT381" s="151"/>
      <c r="AU381" s="151"/>
      <c r="AV381" s="151"/>
      <c r="AW381" s="151"/>
      <c r="AX381" s="151"/>
      <c r="AY381" s="151"/>
      <c r="AZ381" s="151"/>
      <c r="BA381" s="151"/>
      <c r="BB381" s="151"/>
      <c r="BC381" s="151"/>
      <c r="BD381" s="151"/>
      <c r="BE381" s="151"/>
      <c r="BF381" s="151"/>
      <c r="BG381" s="151"/>
      <c r="BH381" s="151"/>
    </row>
    <row r="382" spans="1:60" outlineLevel="1" x14ac:dyDescent="0.2">
      <c r="A382" s="158"/>
      <c r="B382" s="159"/>
      <c r="C382" s="186" t="s">
        <v>293</v>
      </c>
      <c r="D382" s="163"/>
      <c r="E382" s="164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51"/>
      <c r="Y382" s="151"/>
      <c r="Z382" s="151"/>
      <c r="AA382" s="151"/>
      <c r="AB382" s="151"/>
      <c r="AC382" s="151"/>
      <c r="AD382" s="151"/>
      <c r="AE382" s="151"/>
      <c r="AF382" s="151"/>
      <c r="AG382" s="151" t="s">
        <v>179</v>
      </c>
      <c r="AH382" s="151"/>
      <c r="AI382" s="151"/>
      <c r="AJ382" s="151"/>
      <c r="AK382" s="151"/>
      <c r="AL382" s="151"/>
      <c r="AM382" s="151"/>
      <c r="AN382" s="151"/>
      <c r="AO382" s="151"/>
      <c r="AP382" s="151"/>
      <c r="AQ382" s="151"/>
      <c r="AR382" s="151"/>
      <c r="AS382" s="151"/>
      <c r="AT382" s="151"/>
      <c r="AU382" s="151"/>
      <c r="AV382" s="151"/>
      <c r="AW382" s="151"/>
      <c r="AX382" s="151"/>
      <c r="AY382" s="151"/>
      <c r="AZ382" s="151"/>
      <c r="BA382" s="151"/>
      <c r="BB382" s="151"/>
      <c r="BC382" s="151"/>
      <c r="BD382" s="151"/>
      <c r="BE382" s="151"/>
      <c r="BF382" s="151"/>
      <c r="BG382" s="151"/>
      <c r="BH382" s="151"/>
    </row>
    <row r="383" spans="1:60" outlineLevel="1" x14ac:dyDescent="0.2">
      <c r="A383" s="158"/>
      <c r="B383" s="159"/>
      <c r="C383" s="185" t="s">
        <v>467</v>
      </c>
      <c r="D383" s="161"/>
      <c r="E383" s="162">
        <v>31.184000000000001</v>
      </c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51"/>
      <c r="Y383" s="151"/>
      <c r="Z383" s="151"/>
      <c r="AA383" s="151"/>
      <c r="AB383" s="151"/>
      <c r="AC383" s="151"/>
      <c r="AD383" s="151"/>
      <c r="AE383" s="151"/>
      <c r="AF383" s="151"/>
      <c r="AG383" s="151" t="s">
        <v>179</v>
      </c>
      <c r="AH383" s="151">
        <v>0</v>
      </c>
      <c r="AI383" s="151"/>
      <c r="AJ383" s="151"/>
      <c r="AK383" s="151"/>
      <c r="AL383" s="151"/>
      <c r="AM383" s="151"/>
      <c r="AN383" s="151"/>
      <c r="AO383" s="151"/>
      <c r="AP383" s="151"/>
      <c r="AQ383" s="151"/>
      <c r="AR383" s="151"/>
      <c r="AS383" s="151"/>
      <c r="AT383" s="151"/>
      <c r="AU383" s="151"/>
      <c r="AV383" s="151"/>
      <c r="AW383" s="151"/>
      <c r="AX383" s="151"/>
      <c r="AY383" s="151"/>
      <c r="AZ383" s="151"/>
      <c r="BA383" s="151"/>
      <c r="BB383" s="151"/>
      <c r="BC383" s="151"/>
      <c r="BD383" s="151"/>
      <c r="BE383" s="151"/>
      <c r="BF383" s="151"/>
      <c r="BG383" s="151"/>
      <c r="BH383" s="151"/>
    </row>
    <row r="384" spans="1:60" outlineLevel="1" x14ac:dyDescent="0.2">
      <c r="A384" s="158"/>
      <c r="B384" s="159"/>
      <c r="C384" s="453"/>
      <c r="D384" s="454"/>
      <c r="E384" s="454"/>
      <c r="F384" s="454"/>
      <c r="G384" s="454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51"/>
      <c r="Y384" s="151"/>
      <c r="Z384" s="151"/>
      <c r="AA384" s="151"/>
      <c r="AB384" s="151"/>
      <c r="AC384" s="151"/>
      <c r="AD384" s="151"/>
      <c r="AE384" s="151"/>
      <c r="AF384" s="151"/>
      <c r="AG384" s="151" t="s">
        <v>180</v>
      </c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</row>
    <row r="385" spans="1:60" ht="22.5" outlineLevel="1" x14ac:dyDescent="0.2">
      <c r="A385" s="174">
        <v>46</v>
      </c>
      <c r="B385" s="175" t="s">
        <v>468</v>
      </c>
      <c r="C385" s="184" t="s">
        <v>469</v>
      </c>
      <c r="D385" s="176" t="s">
        <v>185</v>
      </c>
      <c r="E385" s="177">
        <v>632.27610000000004</v>
      </c>
      <c r="F385" s="178">
        <v>0</v>
      </c>
      <c r="G385" s="179">
        <f>ROUND(E385*F385,2)</f>
        <v>0</v>
      </c>
      <c r="H385" s="178">
        <v>10.57</v>
      </c>
      <c r="I385" s="179">
        <f>ROUND(E385*H385,2)</f>
        <v>6683.16</v>
      </c>
      <c r="J385" s="178">
        <v>23.23</v>
      </c>
      <c r="K385" s="179">
        <f>ROUND(E385*J385,2)</f>
        <v>14687.77</v>
      </c>
      <c r="L385" s="179">
        <v>21</v>
      </c>
      <c r="M385" s="179">
        <f>G385*(1+L385/100)</f>
        <v>0</v>
      </c>
      <c r="N385" s="179">
        <v>0</v>
      </c>
      <c r="O385" s="179">
        <f>ROUND(E385*N385,2)</f>
        <v>0</v>
      </c>
      <c r="P385" s="179">
        <v>0</v>
      </c>
      <c r="Q385" s="179">
        <f>ROUND(E385*P385,2)</f>
        <v>0</v>
      </c>
      <c r="R385" s="179" t="s">
        <v>203</v>
      </c>
      <c r="S385" s="179" t="s">
        <v>173</v>
      </c>
      <c r="T385" s="180" t="s">
        <v>174</v>
      </c>
      <c r="U385" s="160">
        <v>0.06</v>
      </c>
      <c r="V385" s="160">
        <f>ROUND(E385*U385,2)</f>
        <v>37.94</v>
      </c>
      <c r="W385" s="160"/>
      <c r="X385" s="151"/>
      <c r="Y385" s="151"/>
      <c r="Z385" s="151"/>
      <c r="AA385" s="151"/>
      <c r="AB385" s="151"/>
      <c r="AC385" s="151"/>
      <c r="AD385" s="151"/>
      <c r="AE385" s="151"/>
      <c r="AF385" s="151"/>
      <c r="AG385" s="151" t="s">
        <v>175</v>
      </c>
      <c r="AH385" s="15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</row>
    <row r="386" spans="1:60" outlineLevel="1" x14ac:dyDescent="0.2">
      <c r="A386" s="158"/>
      <c r="B386" s="159"/>
      <c r="C386" s="185" t="s">
        <v>470</v>
      </c>
      <c r="D386" s="161"/>
      <c r="E386" s="162">
        <v>71.488</v>
      </c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 t="s">
        <v>179</v>
      </c>
      <c r="AH386" s="151">
        <v>0</v>
      </c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</row>
    <row r="387" spans="1:60" outlineLevel="1" x14ac:dyDescent="0.2">
      <c r="A387" s="158"/>
      <c r="B387" s="159"/>
      <c r="C387" s="185" t="s">
        <v>471</v>
      </c>
      <c r="D387" s="161"/>
      <c r="E387" s="162">
        <v>560.78809999999999</v>
      </c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 t="s">
        <v>179</v>
      </c>
      <c r="AH387" s="151">
        <v>0</v>
      </c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</row>
    <row r="388" spans="1:60" outlineLevel="1" x14ac:dyDescent="0.2">
      <c r="A388" s="158"/>
      <c r="B388" s="159"/>
      <c r="C388" s="453"/>
      <c r="D388" s="454"/>
      <c r="E388" s="454"/>
      <c r="F388" s="454"/>
      <c r="G388" s="454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 t="s">
        <v>180</v>
      </c>
      <c r="AH388" s="151"/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151"/>
      <c r="BH388" s="151"/>
    </row>
    <row r="389" spans="1:60" ht="22.5" outlineLevel="1" x14ac:dyDescent="0.2">
      <c r="A389" s="174">
        <v>47</v>
      </c>
      <c r="B389" s="175" t="s">
        <v>472</v>
      </c>
      <c r="C389" s="184" t="s">
        <v>473</v>
      </c>
      <c r="D389" s="176" t="s">
        <v>185</v>
      </c>
      <c r="E389" s="177">
        <v>632.27610000000004</v>
      </c>
      <c r="F389" s="178">
        <v>0</v>
      </c>
      <c r="G389" s="179">
        <f>ROUND(E389*F389,2)</f>
        <v>0</v>
      </c>
      <c r="H389" s="178">
        <v>42</v>
      </c>
      <c r="I389" s="179">
        <f>ROUND(E389*H389,2)</f>
        <v>26555.599999999999</v>
      </c>
      <c r="J389" s="178">
        <v>3.1</v>
      </c>
      <c r="K389" s="179">
        <f>ROUND(E389*J389,2)</f>
        <v>1960.06</v>
      </c>
      <c r="L389" s="179">
        <v>21</v>
      </c>
      <c r="M389" s="179">
        <f>G389*(1+L389/100)</f>
        <v>0</v>
      </c>
      <c r="N389" s="179">
        <v>0</v>
      </c>
      <c r="O389" s="179">
        <f>ROUND(E389*N389,2)</f>
        <v>0</v>
      </c>
      <c r="P389" s="179">
        <v>0</v>
      </c>
      <c r="Q389" s="179">
        <f>ROUND(E389*P389,2)</f>
        <v>0</v>
      </c>
      <c r="R389" s="179" t="s">
        <v>203</v>
      </c>
      <c r="S389" s="179" t="s">
        <v>173</v>
      </c>
      <c r="T389" s="180" t="s">
        <v>174</v>
      </c>
      <c r="U389" s="160">
        <v>8.0000000000000002E-3</v>
      </c>
      <c r="V389" s="160">
        <f>ROUND(E389*U389,2)</f>
        <v>5.0599999999999996</v>
      </c>
      <c r="W389" s="160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 t="s">
        <v>175</v>
      </c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</row>
    <row r="390" spans="1:60" outlineLevel="1" x14ac:dyDescent="0.2">
      <c r="A390" s="158"/>
      <c r="B390" s="159"/>
      <c r="C390" s="185" t="s">
        <v>470</v>
      </c>
      <c r="D390" s="161"/>
      <c r="E390" s="162">
        <v>71.488</v>
      </c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 t="s">
        <v>179</v>
      </c>
      <c r="AH390" s="151">
        <v>0</v>
      </c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</row>
    <row r="391" spans="1:60" outlineLevel="1" x14ac:dyDescent="0.2">
      <c r="A391" s="158"/>
      <c r="B391" s="159"/>
      <c r="C391" s="185" t="s">
        <v>471</v>
      </c>
      <c r="D391" s="161"/>
      <c r="E391" s="162">
        <v>560.78809999999999</v>
      </c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 t="s">
        <v>179</v>
      </c>
      <c r="AH391" s="151">
        <v>0</v>
      </c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</row>
    <row r="392" spans="1:60" outlineLevel="1" x14ac:dyDescent="0.2">
      <c r="A392" s="158"/>
      <c r="B392" s="159"/>
      <c r="C392" s="453"/>
      <c r="D392" s="454"/>
      <c r="E392" s="454"/>
      <c r="F392" s="454"/>
      <c r="G392" s="454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 t="s">
        <v>180</v>
      </c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</row>
    <row r="393" spans="1:60" outlineLevel="1" x14ac:dyDescent="0.2">
      <c r="A393" s="174">
        <v>48</v>
      </c>
      <c r="B393" s="175" t="s">
        <v>474</v>
      </c>
      <c r="C393" s="184" t="s">
        <v>475</v>
      </c>
      <c r="D393" s="176" t="s">
        <v>213</v>
      </c>
      <c r="E393" s="177">
        <v>54.95</v>
      </c>
      <c r="F393" s="178">
        <v>0</v>
      </c>
      <c r="G393" s="179">
        <f>ROUND(E393*F393,2)</f>
        <v>0</v>
      </c>
      <c r="H393" s="178">
        <v>12.23</v>
      </c>
      <c r="I393" s="179">
        <f>ROUND(E393*H393,2)</f>
        <v>672.04</v>
      </c>
      <c r="J393" s="178">
        <v>123.77</v>
      </c>
      <c r="K393" s="179">
        <f>ROUND(E393*J393,2)</f>
        <v>6801.16</v>
      </c>
      <c r="L393" s="179">
        <v>21</v>
      </c>
      <c r="M393" s="179">
        <f>G393*(1+L393/100)</f>
        <v>0</v>
      </c>
      <c r="N393" s="179">
        <v>3.0000000000000001E-5</v>
      </c>
      <c r="O393" s="179">
        <f>ROUND(E393*N393,2)</f>
        <v>0</v>
      </c>
      <c r="P393" s="179">
        <v>0</v>
      </c>
      <c r="Q393" s="179">
        <f>ROUND(E393*P393,2)</f>
        <v>0</v>
      </c>
      <c r="R393" s="179" t="s">
        <v>203</v>
      </c>
      <c r="S393" s="179" t="s">
        <v>173</v>
      </c>
      <c r="T393" s="180" t="s">
        <v>174</v>
      </c>
      <c r="U393" s="160">
        <v>0.32</v>
      </c>
      <c r="V393" s="160">
        <f>ROUND(E393*U393,2)</f>
        <v>17.579999999999998</v>
      </c>
      <c r="W393" s="160"/>
      <c r="X393" s="151"/>
      <c r="Y393" s="151"/>
      <c r="Z393" s="151"/>
      <c r="AA393" s="151"/>
      <c r="AB393" s="151"/>
      <c r="AC393" s="151"/>
      <c r="AD393" s="151"/>
      <c r="AE393" s="151"/>
      <c r="AF393" s="151"/>
      <c r="AG393" s="151" t="s">
        <v>199</v>
      </c>
      <c r="AH393" s="151"/>
      <c r="AI393" s="151"/>
      <c r="AJ393" s="151"/>
      <c r="AK393" s="151"/>
      <c r="AL393" s="151"/>
      <c r="AM393" s="151"/>
      <c r="AN393" s="151"/>
      <c r="AO393" s="151"/>
      <c r="AP393" s="151"/>
      <c r="AQ393" s="151"/>
      <c r="AR393" s="151"/>
      <c r="AS393" s="151"/>
      <c r="AT393" s="151"/>
      <c r="AU393" s="151"/>
      <c r="AV393" s="151"/>
      <c r="AW393" s="151"/>
      <c r="AX393" s="151"/>
      <c r="AY393" s="151"/>
      <c r="AZ393" s="151"/>
      <c r="BA393" s="151"/>
      <c r="BB393" s="151"/>
      <c r="BC393" s="151"/>
      <c r="BD393" s="151"/>
      <c r="BE393" s="151"/>
      <c r="BF393" s="151"/>
      <c r="BG393" s="151"/>
      <c r="BH393" s="151"/>
    </row>
    <row r="394" spans="1:60" outlineLevel="1" x14ac:dyDescent="0.2">
      <c r="A394" s="158"/>
      <c r="B394" s="159"/>
      <c r="C394" s="459" t="s">
        <v>476</v>
      </c>
      <c r="D394" s="460"/>
      <c r="E394" s="460"/>
      <c r="F394" s="460"/>
      <c r="G394" s="4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51"/>
      <c r="Y394" s="151"/>
      <c r="Z394" s="151"/>
      <c r="AA394" s="151"/>
      <c r="AB394" s="151"/>
      <c r="AC394" s="151"/>
      <c r="AD394" s="151"/>
      <c r="AE394" s="151"/>
      <c r="AF394" s="151"/>
      <c r="AG394" s="151" t="s">
        <v>194</v>
      </c>
      <c r="AH394" s="151"/>
      <c r="AI394" s="151"/>
      <c r="AJ394" s="151"/>
      <c r="AK394" s="151"/>
      <c r="AL394" s="151"/>
      <c r="AM394" s="151"/>
      <c r="AN394" s="151"/>
      <c r="AO394" s="151"/>
      <c r="AP394" s="151"/>
      <c r="AQ394" s="151"/>
      <c r="AR394" s="151"/>
      <c r="AS394" s="151"/>
      <c r="AT394" s="151"/>
      <c r="AU394" s="151"/>
      <c r="AV394" s="151"/>
      <c r="AW394" s="151"/>
      <c r="AX394" s="151"/>
      <c r="AY394" s="151"/>
      <c r="AZ394" s="151"/>
      <c r="BA394" s="151"/>
      <c r="BB394" s="151"/>
      <c r="BC394" s="151"/>
      <c r="BD394" s="151"/>
      <c r="BE394" s="151"/>
      <c r="BF394" s="151"/>
      <c r="BG394" s="151"/>
      <c r="BH394" s="151"/>
    </row>
    <row r="395" spans="1:60" outlineLevel="1" x14ac:dyDescent="0.2">
      <c r="A395" s="158"/>
      <c r="B395" s="159"/>
      <c r="C395" s="185" t="s">
        <v>432</v>
      </c>
      <c r="D395" s="161"/>
      <c r="E395" s="162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51"/>
      <c r="Y395" s="151"/>
      <c r="Z395" s="151"/>
      <c r="AA395" s="151"/>
      <c r="AB395" s="151"/>
      <c r="AC395" s="151"/>
      <c r="AD395" s="151"/>
      <c r="AE395" s="151"/>
      <c r="AF395" s="151"/>
      <c r="AG395" s="151" t="s">
        <v>179</v>
      </c>
      <c r="AH395" s="151">
        <v>0</v>
      </c>
      <c r="AI395" s="151"/>
      <c r="AJ395" s="151"/>
      <c r="AK395" s="151"/>
      <c r="AL395" s="151"/>
      <c r="AM395" s="151"/>
      <c r="AN395" s="151"/>
      <c r="AO395" s="151"/>
      <c r="AP395" s="151"/>
      <c r="AQ395" s="151"/>
      <c r="AR395" s="151"/>
      <c r="AS395" s="151"/>
      <c r="AT395" s="151"/>
      <c r="AU395" s="151"/>
      <c r="AV395" s="151"/>
      <c r="AW395" s="151"/>
      <c r="AX395" s="151"/>
      <c r="AY395" s="151"/>
      <c r="AZ395" s="151"/>
      <c r="BA395" s="151"/>
      <c r="BB395" s="151"/>
      <c r="BC395" s="151"/>
      <c r="BD395" s="151"/>
      <c r="BE395" s="151"/>
      <c r="BF395" s="151"/>
      <c r="BG395" s="151"/>
      <c r="BH395" s="151"/>
    </row>
    <row r="396" spans="1:60" outlineLevel="1" x14ac:dyDescent="0.2">
      <c r="A396" s="158"/>
      <c r="B396" s="159"/>
      <c r="C396" s="185" t="s">
        <v>477</v>
      </c>
      <c r="D396" s="161"/>
      <c r="E396" s="162">
        <v>22.79</v>
      </c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51"/>
      <c r="Y396" s="151"/>
      <c r="Z396" s="151"/>
      <c r="AA396" s="151"/>
      <c r="AB396" s="151"/>
      <c r="AC396" s="151"/>
      <c r="AD396" s="151"/>
      <c r="AE396" s="151"/>
      <c r="AF396" s="151"/>
      <c r="AG396" s="151" t="s">
        <v>179</v>
      </c>
      <c r="AH396" s="151">
        <v>0</v>
      </c>
      <c r="AI396" s="151"/>
      <c r="AJ396" s="151"/>
      <c r="AK396" s="151"/>
      <c r="AL396" s="151"/>
      <c r="AM396" s="151"/>
      <c r="AN396" s="151"/>
      <c r="AO396" s="151"/>
      <c r="AP396" s="151"/>
      <c r="AQ396" s="151"/>
      <c r="AR396" s="151"/>
      <c r="AS396" s="151"/>
      <c r="AT396" s="151"/>
      <c r="AU396" s="151"/>
      <c r="AV396" s="151"/>
      <c r="AW396" s="151"/>
      <c r="AX396" s="151"/>
      <c r="AY396" s="151"/>
      <c r="AZ396" s="151"/>
      <c r="BA396" s="151"/>
      <c r="BB396" s="151"/>
      <c r="BC396" s="151"/>
      <c r="BD396" s="151"/>
      <c r="BE396" s="151"/>
      <c r="BF396" s="151"/>
      <c r="BG396" s="151"/>
      <c r="BH396" s="151"/>
    </row>
    <row r="397" spans="1:60" outlineLevel="1" x14ac:dyDescent="0.2">
      <c r="A397" s="158"/>
      <c r="B397" s="159"/>
      <c r="C397" s="185" t="s">
        <v>478</v>
      </c>
      <c r="D397" s="161"/>
      <c r="E397" s="162">
        <v>1.1599999999999999</v>
      </c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 t="s">
        <v>179</v>
      </c>
      <c r="AH397" s="151">
        <v>0</v>
      </c>
      <c r="AI397" s="151"/>
      <c r="AJ397" s="151"/>
      <c r="AK397" s="151"/>
      <c r="AL397" s="151"/>
      <c r="AM397" s="151"/>
      <c r="AN397" s="151"/>
      <c r="AO397" s="151"/>
      <c r="AP397" s="151"/>
      <c r="AQ397" s="151"/>
      <c r="AR397" s="151"/>
      <c r="AS397" s="151"/>
      <c r="AT397" s="151"/>
      <c r="AU397" s="151"/>
      <c r="AV397" s="151"/>
      <c r="AW397" s="151"/>
      <c r="AX397" s="151"/>
      <c r="AY397" s="151"/>
      <c r="AZ397" s="151"/>
      <c r="BA397" s="151"/>
      <c r="BB397" s="151"/>
      <c r="BC397" s="151"/>
      <c r="BD397" s="151"/>
      <c r="BE397" s="151"/>
      <c r="BF397" s="151"/>
      <c r="BG397" s="151"/>
      <c r="BH397" s="151"/>
    </row>
    <row r="398" spans="1:60" outlineLevel="1" x14ac:dyDescent="0.2">
      <c r="A398" s="158"/>
      <c r="B398" s="159"/>
      <c r="C398" s="185" t="s">
        <v>479</v>
      </c>
      <c r="D398" s="161"/>
      <c r="E398" s="162">
        <v>23.59</v>
      </c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51"/>
      <c r="Y398" s="151"/>
      <c r="Z398" s="151"/>
      <c r="AA398" s="151"/>
      <c r="AB398" s="151"/>
      <c r="AC398" s="151"/>
      <c r="AD398" s="151"/>
      <c r="AE398" s="151"/>
      <c r="AF398" s="151"/>
      <c r="AG398" s="151" t="s">
        <v>179</v>
      </c>
      <c r="AH398" s="151">
        <v>0</v>
      </c>
      <c r="AI398" s="151"/>
      <c r="AJ398" s="151"/>
      <c r="AK398" s="151"/>
      <c r="AL398" s="151"/>
      <c r="AM398" s="151"/>
      <c r="AN398" s="151"/>
      <c r="AO398" s="151"/>
      <c r="AP398" s="151"/>
      <c r="AQ398" s="151"/>
      <c r="AR398" s="151"/>
      <c r="AS398" s="151"/>
      <c r="AT398" s="151"/>
      <c r="AU398" s="151"/>
      <c r="AV398" s="151"/>
      <c r="AW398" s="151"/>
      <c r="AX398" s="151"/>
      <c r="AY398" s="151"/>
      <c r="AZ398" s="151"/>
      <c r="BA398" s="151"/>
      <c r="BB398" s="151"/>
      <c r="BC398" s="151"/>
      <c r="BD398" s="151"/>
      <c r="BE398" s="151"/>
      <c r="BF398" s="151"/>
      <c r="BG398" s="151"/>
      <c r="BH398" s="151"/>
    </row>
    <row r="399" spans="1:60" outlineLevel="1" x14ac:dyDescent="0.2">
      <c r="A399" s="158"/>
      <c r="B399" s="159"/>
      <c r="C399" s="185" t="s">
        <v>480</v>
      </c>
      <c r="D399" s="161"/>
      <c r="E399" s="162">
        <v>7.41</v>
      </c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51"/>
      <c r="Y399" s="151"/>
      <c r="Z399" s="151"/>
      <c r="AA399" s="151"/>
      <c r="AB399" s="151"/>
      <c r="AC399" s="151"/>
      <c r="AD399" s="151"/>
      <c r="AE399" s="151"/>
      <c r="AF399" s="151"/>
      <c r="AG399" s="151" t="s">
        <v>179</v>
      </c>
      <c r="AH399" s="151">
        <v>0</v>
      </c>
      <c r="AI399" s="151"/>
      <c r="AJ399" s="151"/>
      <c r="AK399" s="151"/>
      <c r="AL399" s="151"/>
      <c r="AM399" s="151"/>
      <c r="AN399" s="151"/>
      <c r="AO399" s="151"/>
      <c r="AP399" s="151"/>
      <c r="AQ399" s="151"/>
      <c r="AR399" s="151"/>
      <c r="AS399" s="151"/>
      <c r="AT399" s="151"/>
      <c r="AU399" s="151"/>
      <c r="AV399" s="151"/>
      <c r="AW399" s="151"/>
      <c r="AX399" s="151"/>
      <c r="AY399" s="151"/>
      <c r="AZ399" s="151"/>
      <c r="BA399" s="151"/>
      <c r="BB399" s="151"/>
      <c r="BC399" s="151"/>
      <c r="BD399" s="151"/>
      <c r="BE399" s="151"/>
      <c r="BF399" s="151"/>
      <c r="BG399" s="151"/>
      <c r="BH399" s="151"/>
    </row>
    <row r="400" spans="1:60" outlineLevel="1" x14ac:dyDescent="0.2">
      <c r="A400" s="158"/>
      <c r="B400" s="159"/>
      <c r="C400" s="453"/>
      <c r="D400" s="454"/>
      <c r="E400" s="454"/>
      <c r="F400" s="454"/>
      <c r="G400" s="454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51"/>
      <c r="Y400" s="151"/>
      <c r="Z400" s="151"/>
      <c r="AA400" s="151"/>
      <c r="AB400" s="151"/>
      <c r="AC400" s="151"/>
      <c r="AD400" s="151"/>
      <c r="AE400" s="151"/>
      <c r="AF400" s="151"/>
      <c r="AG400" s="151" t="s">
        <v>180</v>
      </c>
      <c r="AH400" s="151"/>
      <c r="AI400" s="151"/>
      <c r="AJ400" s="151"/>
      <c r="AK400" s="151"/>
      <c r="AL400" s="151"/>
      <c r="AM400" s="151"/>
      <c r="AN400" s="151"/>
      <c r="AO400" s="151"/>
      <c r="AP400" s="151"/>
      <c r="AQ400" s="151"/>
      <c r="AR400" s="151"/>
      <c r="AS400" s="151"/>
      <c r="AT400" s="151"/>
      <c r="AU400" s="151"/>
      <c r="AV400" s="151"/>
      <c r="AW400" s="151"/>
      <c r="AX400" s="151"/>
      <c r="AY400" s="151"/>
      <c r="AZ400" s="151"/>
      <c r="BA400" s="151"/>
      <c r="BB400" s="151"/>
      <c r="BC400" s="151"/>
      <c r="BD400" s="151"/>
      <c r="BE400" s="151"/>
      <c r="BF400" s="151"/>
      <c r="BG400" s="151"/>
      <c r="BH400" s="151"/>
    </row>
    <row r="401" spans="1:60" outlineLevel="1" x14ac:dyDescent="0.2">
      <c r="A401" s="174">
        <v>49</v>
      </c>
      <c r="B401" s="175" t="s">
        <v>481</v>
      </c>
      <c r="C401" s="184" t="s">
        <v>482</v>
      </c>
      <c r="D401" s="176" t="s">
        <v>213</v>
      </c>
      <c r="E401" s="177">
        <v>60</v>
      </c>
      <c r="F401" s="178">
        <v>0</v>
      </c>
      <c r="G401" s="179">
        <f>ROUND(E401*F401,2)</f>
        <v>0</v>
      </c>
      <c r="H401" s="178">
        <v>187.56</v>
      </c>
      <c r="I401" s="179">
        <f>ROUND(E401*H401,2)</f>
        <v>11253.6</v>
      </c>
      <c r="J401" s="178">
        <v>61.94</v>
      </c>
      <c r="K401" s="179">
        <f>ROUND(E401*J401,2)</f>
        <v>3716.4</v>
      </c>
      <c r="L401" s="179">
        <v>21</v>
      </c>
      <c r="M401" s="179">
        <f>G401*(1+L401/100)</f>
        <v>0</v>
      </c>
      <c r="N401" s="179">
        <v>5.1000000000000004E-4</v>
      </c>
      <c r="O401" s="179">
        <f>ROUND(E401*N401,2)</f>
        <v>0.03</v>
      </c>
      <c r="P401" s="179">
        <v>0</v>
      </c>
      <c r="Q401" s="179">
        <f>ROUND(E401*P401,2)</f>
        <v>0</v>
      </c>
      <c r="R401" s="179" t="s">
        <v>203</v>
      </c>
      <c r="S401" s="179" t="s">
        <v>173</v>
      </c>
      <c r="T401" s="180" t="s">
        <v>174</v>
      </c>
      <c r="U401" s="160">
        <v>0.16</v>
      </c>
      <c r="V401" s="160">
        <f>ROUND(E401*U401,2)</f>
        <v>9.6</v>
      </c>
      <c r="W401" s="160"/>
      <c r="X401" s="151"/>
      <c r="Y401" s="151"/>
      <c r="Z401" s="151"/>
      <c r="AA401" s="151"/>
      <c r="AB401" s="151"/>
      <c r="AC401" s="151"/>
      <c r="AD401" s="151"/>
      <c r="AE401" s="151"/>
      <c r="AF401" s="151"/>
      <c r="AG401" s="151" t="s">
        <v>175</v>
      </c>
      <c r="AH401" s="151"/>
      <c r="AI401" s="151"/>
      <c r="AJ401" s="151"/>
      <c r="AK401" s="151"/>
      <c r="AL401" s="151"/>
      <c r="AM401" s="151"/>
      <c r="AN401" s="151"/>
      <c r="AO401" s="151"/>
      <c r="AP401" s="151"/>
      <c r="AQ401" s="151"/>
      <c r="AR401" s="151"/>
      <c r="AS401" s="151"/>
      <c r="AT401" s="151"/>
      <c r="AU401" s="151"/>
      <c r="AV401" s="151"/>
      <c r="AW401" s="151"/>
      <c r="AX401" s="151"/>
      <c r="AY401" s="151"/>
      <c r="AZ401" s="151"/>
      <c r="BA401" s="151"/>
      <c r="BB401" s="151"/>
      <c r="BC401" s="151"/>
      <c r="BD401" s="151"/>
      <c r="BE401" s="151"/>
      <c r="BF401" s="151"/>
      <c r="BG401" s="151"/>
      <c r="BH401" s="151"/>
    </row>
    <row r="402" spans="1:60" outlineLevel="1" x14ac:dyDescent="0.2">
      <c r="A402" s="158"/>
      <c r="B402" s="159"/>
      <c r="C402" s="457"/>
      <c r="D402" s="458"/>
      <c r="E402" s="458"/>
      <c r="F402" s="458"/>
      <c r="G402" s="458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51"/>
      <c r="Y402" s="151"/>
      <c r="Z402" s="151"/>
      <c r="AA402" s="151"/>
      <c r="AB402" s="151"/>
      <c r="AC402" s="151"/>
      <c r="AD402" s="151"/>
      <c r="AE402" s="151"/>
      <c r="AF402" s="151"/>
      <c r="AG402" s="151" t="s">
        <v>180</v>
      </c>
      <c r="AH402" s="151"/>
      <c r="AI402" s="151"/>
      <c r="AJ402" s="151"/>
      <c r="AK402" s="151"/>
      <c r="AL402" s="151"/>
      <c r="AM402" s="151"/>
      <c r="AN402" s="151"/>
      <c r="AO402" s="151"/>
      <c r="AP402" s="151"/>
      <c r="AQ402" s="151"/>
      <c r="AR402" s="151"/>
      <c r="AS402" s="151"/>
      <c r="AT402" s="151"/>
      <c r="AU402" s="151"/>
      <c r="AV402" s="151"/>
      <c r="AW402" s="151"/>
      <c r="AX402" s="151"/>
      <c r="AY402" s="151"/>
      <c r="AZ402" s="151"/>
      <c r="BA402" s="151"/>
      <c r="BB402" s="151"/>
      <c r="BC402" s="151"/>
      <c r="BD402" s="151"/>
      <c r="BE402" s="151"/>
      <c r="BF402" s="151"/>
      <c r="BG402" s="151"/>
      <c r="BH402" s="151"/>
    </row>
    <row r="403" spans="1:60" ht="22.5" outlineLevel="1" x14ac:dyDescent="0.2">
      <c r="A403" s="174">
        <v>50</v>
      </c>
      <c r="B403" s="175" t="s">
        <v>483</v>
      </c>
      <c r="C403" s="184" t="s">
        <v>484</v>
      </c>
      <c r="D403" s="176" t="s">
        <v>185</v>
      </c>
      <c r="E403" s="177">
        <v>7.1849999999999996</v>
      </c>
      <c r="F403" s="178">
        <v>0</v>
      </c>
      <c r="G403" s="179">
        <f>ROUND(E403*F403,2)</f>
        <v>0</v>
      </c>
      <c r="H403" s="178">
        <v>235.48</v>
      </c>
      <c r="I403" s="179">
        <f>ROUND(E403*H403,2)</f>
        <v>1691.92</v>
      </c>
      <c r="J403" s="178">
        <v>192.02</v>
      </c>
      <c r="K403" s="179">
        <f>ROUND(E403*J403,2)</f>
        <v>1379.66</v>
      </c>
      <c r="L403" s="179">
        <v>21</v>
      </c>
      <c r="M403" s="179">
        <f>G403*(1+L403/100)</f>
        <v>0</v>
      </c>
      <c r="N403" s="179">
        <v>3.6800000000000001E-3</v>
      </c>
      <c r="O403" s="179">
        <f>ROUND(E403*N403,2)</f>
        <v>0.03</v>
      </c>
      <c r="P403" s="179">
        <v>0</v>
      </c>
      <c r="Q403" s="179">
        <f>ROUND(E403*P403,2)</f>
        <v>0</v>
      </c>
      <c r="R403" s="179" t="s">
        <v>203</v>
      </c>
      <c r="S403" s="179" t="s">
        <v>173</v>
      </c>
      <c r="T403" s="180" t="s">
        <v>174</v>
      </c>
      <c r="U403" s="160">
        <v>0.46</v>
      </c>
      <c r="V403" s="160">
        <f>ROUND(E403*U403,2)</f>
        <v>3.31</v>
      </c>
      <c r="W403" s="160"/>
      <c r="X403" s="151"/>
      <c r="Y403" s="151"/>
      <c r="Z403" s="151"/>
      <c r="AA403" s="151"/>
      <c r="AB403" s="151"/>
      <c r="AC403" s="151"/>
      <c r="AD403" s="151"/>
      <c r="AE403" s="151"/>
      <c r="AF403" s="151"/>
      <c r="AG403" s="151" t="s">
        <v>199</v>
      </c>
      <c r="AH403" s="151"/>
      <c r="AI403" s="151"/>
      <c r="AJ403" s="151"/>
      <c r="AK403" s="151"/>
      <c r="AL403" s="151"/>
      <c r="AM403" s="151"/>
      <c r="AN403" s="151"/>
      <c r="AO403" s="151"/>
      <c r="AP403" s="151"/>
      <c r="AQ403" s="151"/>
      <c r="AR403" s="151"/>
      <c r="AS403" s="151"/>
      <c r="AT403" s="151"/>
      <c r="AU403" s="151"/>
      <c r="AV403" s="151"/>
      <c r="AW403" s="151"/>
      <c r="AX403" s="151"/>
      <c r="AY403" s="151"/>
      <c r="AZ403" s="151"/>
      <c r="BA403" s="151"/>
      <c r="BB403" s="151"/>
      <c r="BC403" s="151"/>
      <c r="BD403" s="151"/>
      <c r="BE403" s="151"/>
      <c r="BF403" s="151"/>
      <c r="BG403" s="151"/>
      <c r="BH403" s="151"/>
    </row>
    <row r="404" spans="1:60" outlineLevel="1" x14ac:dyDescent="0.2">
      <c r="A404" s="158"/>
      <c r="B404" s="159"/>
      <c r="C404" s="185" t="s">
        <v>432</v>
      </c>
      <c r="D404" s="161"/>
      <c r="E404" s="162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51"/>
      <c r="Y404" s="151"/>
      <c r="Z404" s="151"/>
      <c r="AA404" s="151"/>
      <c r="AB404" s="151"/>
      <c r="AC404" s="151"/>
      <c r="AD404" s="151"/>
      <c r="AE404" s="151"/>
      <c r="AF404" s="151"/>
      <c r="AG404" s="151" t="s">
        <v>179</v>
      </c>
      <c r="AH404" s="151">
        <v>0</v>
      </c>
      <c r="AI404" s="151"/>
      <c r="AJ404" s="151"/>
      <c r="AK404" s="151"/>
      <c r="AL404" s="151"/>
      <c r="AM404" s="151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1"/>
      <c r="BC404" s="151"/>
      <c r="BD404" s="151"/>
      <c r="BE404" s="151"/>
      <c r="BF404" s="151"/>
      <c r="BG404" s="151"/>
      <c r="BH404" s="151"/>
    </row>
    <row r="405" spans="1:60" outlineLevel="1" x14ac:dyDescent="0.2">
      <c r="A405" s="158"/>
      <c r="B405" s="159"/>
      <c r="C405" s="185" t="s">
        <v>433</v>
      </c>
      <c r="D405" s="161"/>
      <c r="E405" s="162">
        <v>6.8369999999999997</v>
      </c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51"/>
      <c r="Y405" s="151"/>
      <c r="Z405" s="151"/>
      <c r="AA405" s="151"/>
      <c r="AB405" s="151"/>
      <c r="AC405" s="151"/>
      <c r="AD405" s="151"/>
      <c r="AE405" s="151"/>
      <c r="AF405" s="151"/>
      <c r="AG405" s="151" t="s">
        <v>179</v>
      </c>
      <c r="AH405" s="151">
        <v>0</v>
      </c>
      <c r="AI405" s="151"/>
      <c r="AJ405" s="151"/>
      <c r="AK405" s="151"/>
      <c r="AL405" s="151"/>
      <c r="AM405" s="151"/>
      <c r="AN405" s="151"/>
      <c r="AO405" s="151"/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151"/>
      <c r="BH405" s="151"/>
    </row>
    <row r="406" spans="1:60" outlineLevel="1" x14ac:dyDescent="0.2">
      <c r="A406" s="158"/>
      <c r="B406" s="159"/>
      <c r="C406" s="185" t="s">
        <v>434</v>
      </c>
      <c r="D406" s="161"/>
      <c r="E406" s="162">
        <v>0.34799999999999998</v>
      </c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51"/>
      <c r="Y406" s="151"/>
      <c r="Z406" s="151"/>
      <c r="AA406" s="151"/>
      <c r="AB406" s="151"/>
      <c r="AC406" s="151"/>
      <c r="AD406" s="151"/>
      <c r="AE406" s="151"/>
      <c r="AF406" s="151"/>
      <c r="AG406" s="151" t="s">
        <v>179</v>
      </c>
      <c r="AH406" s="151">
        <v>0</v>
      </c>
      <c r="AI406" s="151"/>
      <c r="AJ406" s="151"/>
      <c r="AK406" s="151"/>
      <c r="AL406" s="151"/>
      <c r="AM406" s="151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151"/>
      <c r="BH406" s="151"/>
    </row>
    <row r="407" spans="1:60" outlineLevel="1" x14ac:dyDescent="0.2">
      <c r="A407" s="158"/>
      <c r="B407" s="159"/>
      <c r="C407" s="453"/>
      <c r="D407" s="454"/>
      <c r="E407" s="454"/>
      <c r="F407" s="454"/>
      <c r="G407" s="454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51"/>
      <c r="Y407" s="151"/>
      <c r="Z407" s="151"/>
      <c r="AA407" s="151"/>
      <c r="AB407" s="151"/>
      <c r="AC407" s="151"/>
      <c r="AD407" s="151"/>
      <c r="AE407" s="151"/>
      <c r="AF407" s="151"/>
      <c r="AG407" s="151" t="s">
        <v>180</v>
      </c>
      <c r="AH407" s="151"/>
      <c r="AI407" s="151"/>
      <c r="AJ407" s="151"/>
      <c r="AK407" s="151"/>
      <c r="AL407" s="151"/>
      <c r="AM407" s="151"/>
      <c r="AN407" s="151"/>
      <c r="AO407" s="151"/>
      <c r="AP407" s="151"/>
      <c r="AQ407" s="151"/>
      <c r="AR407" s="151"/>
      <c r="AS407" s="151"/>
      <c r="AT407" s="151"/>
      <c r="AU407" s="151"/>
      <c r="AV407" s="151"/>
      <c r="AW407" s="151"/>
      <c r="AX407" s="151"/>
      <c r="AY407" s="151"/>
      <c r="AZ407" s="151"/>
      <c r="BA407" s="151"/>
      <c r="BB407" s="151"/>
      <c r="BC407" s="151"/>
      <c r="BD407" s="151"/>
      <c r="BE407" s="151"/>
      <c r="BF407" s="151"/>
      <c r="BG407" s="151"/>
      <c r="BH407" s="151"/>
    </row>
    <row r="408" spans="1:60" outlineLevel="1" x14ac:dyDescent="0.2">
      <c r="A408" s="174">
        <v>51</v>
      </c>
      <c r="B408" s="175" t="s">
        <v>485</v>
      </c>
      <c r="C408" s="184" t="s">
        <v>486</v>
      </c>
      <c r="D408" s="176" t="s">
        <v>185</v>
      </c>
      <c r="E408" s="177">
        <v>25.875</v>
      </c>
      <c r="F408" s="178">
        <v>0</v>
      </c>
      <c r="G408" s="179">
        <f>ROUND(E408*F408,2)</f>
        <v>0</v>
      </c>
      <c r="H408" s="178">
        <v>52.39</v>
      </c>
      <c r="I408" s="179">
        <f>ROUND(E408*H408,2)</f>
        <v>1355.59</v>
      </c>
      <c r="J408" s="178">
        <v>160.61000000000001</v>
      </c>
      <c r="K408" s="179">
        <f>ROUND(E408*J408,2)</f>
        <v>4155.78</v>
      </c>
      <c r="L408" s="179">
        <v>21</v>
      </c>
      <c r="M408" s="179">
        <f>G408*(1+L408/100)</f>
        <v>0</v>
      </c>
      <c r="N408" s="179">
        <v>4.793E-2</v>
      </c>
      <c r="O408" s="179">
        <f>ROUND(E408*N408,2)</f>
        <v>1.24</v>
      </c>
      <c r="P408" s="179">
        <v>0</v>
      </c>
      <c r="Q408" s="179">
        <f>ROUND(E408*P408,2)</f>
        <v>0</v>
      </c>
      <c r="R408" s="179" t="s">
        <v>203</v>
      </c>
      <c r="S408" s="179" t="s">
        <v>173</v>
      </c>
      <c r="T408" s="180" t="s">
        <v>174</v>
      </c>
      <c r="U408" s="160">
        <v>0.46300000000000002</v>
      </c>
      <c r="V408" s="160">
        <f>ROUND(E408*U408,2)</f>
        <v>11.98</v>
      </c>
      <c r="W408" s="160"/>
      <c r="X408" s="151"/>
      <c r="Y408" s="151"/>
      <c r="Z408" s="151"/>
      <c r="AA408" s="151"/>
      <c r="AB408" s="151"/>
      <c r="AC408" s="151"/>
      <c r="AD408" s="151"/>
      <c r="AE408" s="151"/>
      <c r="AF408" s="151"/>
      <c r="AG408" s="151" t="s">
        <v>175</v>
      </c>
      <c r="AH408" s="151"/>
      <c r="AI408" s="151"/>
      <c r="AJ408" s="151"/>
      <c r="AK408" s="151"/>
      <c r="AL408" s="151"/>
      <c r="AM408" s="151"/>
      <c r="AN408" s="151"/>
      <c r="AO408" s="151"/>
      <c r="AP408" s="151"/>
      <c r="AQ408" s="151"/>
      <c r="AR408" s="151"/>
      <c r="AS408" s="151"/>
      <c r="AT408" s="151"/>
      <c r="AU408" s="151"/>
      <c r="AV408" s="151"/>
      <c r="AW408" s="151"/>
      <c r="AX408" s="151"/>
      <c r="AY408" s="151"/>
      <c r="AZ408" s="151"/>
      <c r="BA408" s="151"/>
      <c r="BB408" s="151"/>
      <c r="BC408" s="151"/>
      <c r="BD408" s="151"/>
      <c r="BE408" s="151"/>
      <c r="BF408" s="151"/>
      <c r="BG408" s="151"/>
      <c r="BH408" s="151"/>
    </row>
    <row r="409" spans="1:60" outlineLevel="1" x14ac:dyDescent="0.2">
      <c r="A409" s="158"/>
      <c r="B409" s="159"/>
      <c r="C409" s="185" t="s">
        <v>487</v>
      </c>
      <c r="D409" s="161"/>
      <c r="E409" s="162">
        <v>10.818</v>
      </c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51"/>
      <c r="Y409" s="151"/>
      <c r="Z409" s="151"/>
      <c r="AA409" s="151"/>
      <c r="AB409" s="151"/>
      <c r="AC409" s="151"/>
      <c r="AD409" s="151"/>
      <c r="AE409" s="151"/>
      <c r="AF409" s="151"/>
      <c r="AG409" s="151" t="s">
        <v>179</v>
      </c>
      <c r="AH409" s="151">
        <v>0</v>
      </c>
      <c r="AI409" s="151"/>
      <c r="AJ409" s="151"/>
      <c r="AK409" s="151"/>
      <c r="AL409" s="151"/>
      <c r="AM409" s="151"/>
      <c r="AN409" s="151"/>
      <c r="AO409" s="151"/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/>
      <c r="BG409" s="151"/>
      <c r="BH409" s="151"/>
    </row>
    <row r="410" spans="1:60" outlineLevel="1" x14ac:dyDescent="0.2">
      <c r="A410" s="158"/>
      <c r="B410" s="159"/>
      <c r="C410" s="185" t="s">
        <v>488</v>
      </c>
      <c r="D410" s="161"/>
      <c r="E410" s="162">
        <v>7.8719999999999999</v>
      </c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51"/>
      <c r="Y410" s="151"/>
      <c r="Z410" s="151"/>
      <c r="AA410" s="151"/>
      <c r="AB410" s="151"/>
      <c r="AC410" s="151"/>
      <c r="AD410" s="151"/>
      <c r="AE410" s="151"/>
      <c r="AF410" s="151"/>
      <c r="AG410" s="151" t="s">
        <v>179</v>
      </c>
      <c r="AH410" s="151">
        <v>0</v>
      </c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151"/>
      <c r="BH410" s="151"/>
    </row>
    <row r="411" spans="1:60" outlineLevel="1" x14ac:dyDescent="0.2">
      <c r="A411" s="158"/>
      <c r="B411" s="159"/>
      <c r="C411" s="185" t="s">
        <v>489</v>
      </c>
      <c r="D411" s="161"/>
      <c r="E411" s="162">
        <v>7.1849999999999996</v>
      </c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51"/>
      <c r="Y411" s="151"/>
      <c r="Z411" s="151"/>
      <c r="AA411" s="151"/>
      <c r="AB411" s="151"/>
      <c r="AC411" s="151"/>
      <c r="AD411" s="151"/>
      <c r="AE411" s="151"/>
      <c r="AF411" s="151"/>
      <c r="AG411" s="151" t="s">
        <v>179</v>
      </c>
      <c r="AH411" s="151">
        <v>0</v>
      </c>
      <c r="AI411" s="151"/>
      <c r="AJ411" s="151"/>
      <c r="AK411" s="151"/>
      <c r="AL411" s="151"/>
      <c r="AM411" s="151"/>
      <c r="AN411" s="151"/>
      <c r="AO411" s="151"/>
      <c r="AP411" s="151"/>
      <c r="AQ411" s="151"/>
      <c r="AR411" s="151"/>
      <c r="AS411" s="151"/>
      <c r="AT411" s="151"/>
      <c r="AU411" s="151"/>
      <c r="AV411" s="151"/>
      <c r="AW411" s="151"/>
      <c r="AX411" s="151"/>
      <c r="AY411" s="151"/>
      <c r="AZ411" s="151"/>
      <c r="BA411" s="151"/>
      <c r="BB411" s="151"/>
      <c r="BC411" s="151"/>
      <c r="BD411" s="151"/>
      <c r="BE411" s="151"/>
      <c r="BF411" s="151"/>
      <c r="BG411" s="151"/>
      <c r="BH411" s="151"/>
    </row>
    <row r="412" spans="1:60" outlineLevel="1" x14ac:dyDescent="0.2">
      <c r="A412" s="158"/>
      <c r="B412" s="159"/>
      <c r="C412" s="453"/>
      <c r="D412" s="454"/>
      <c r="E412" s="454"/>
      <c r="F412" s="454"/>
      <c r="G412" s="454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51"/>
      <c r="Y412" s="151"/>
      <c r="Z412" s="151"/>
      <c r="AA412" s="151"/>
      <c r="AB412" s="151"/>
      <c r="AC412" s="151"/>
      <c r="AD412" s="151"/>
      <c r="AE412" s="151"/>
      <c r="AF412" s="151"/>
      <c r="AG412" s="151" t="s">
        <v>180</v>
      </c>
      <c r="AH412" s="151"/>
      <c r="AI412" s="151"/>
      <c r="AJ412" s="151"/>
      <c r="AK412" s="151"/>
      <c r="AL412" s="151"/>
      <c r="AM412" s="151"/>
      <c r="AN412" s="151"/>
      <c r="AO412" s="151"/>
      <c r="AP412" s="151"/>
      <c r="AQ412" s="151"/>
      <c r="AR412" s="151"/>
      <c r="AS412" s="151"/>
      <c r="AT412" s="151"/>
      <c r="AU412" s="151"/>
      <c r="AV412" s="151"/>
      <c r="AW412" s="151"/>
      <c r="AX412" s="151"/>
      <c r="AY412" s="151"/>
      <c r="AZ412" s="151"/>
      <c r="BA412" s="151"/>
      <c r="BB412" s="151"/>
      <c r="BC412" s="151"/>
      <c r="BD412" s="151"/>
      <c r="BE412" s="151"/>
      <c r="BF412" s="151"/>
      <c r="BG412" s="151"/>
      <c r="BH412" s="151"/>
    </row>
    <row r="413" spans="1:60" ht="22.5" outlineLevel="1" x14ac:dyDescent="0.2">
      <c r="A413" s="174">
        <v>52</v>
      </c>
      <c r="B413" s="175" t="s">
        <v>490</v>
      </c>
      <c r="C413" s="184" t="s">
        <v>491</v>
      </c>
      <c r="D413" s="176" t="s">
        <v>185</v>
      </c>
      <c r="E413" s="177">
        <v>632.27610000000004</v>
      </c>
      <c r="F413" s="178">
        <v>0</v>
      </c>
      <c r="G413" s="179">
        <f>ROUND(E413*F413,2)</f>
        <v>0</v>
      </c>
      <c r="H413" s="178">
        <v>58.63</v>
      </c>
      <c r="I413" s="179">
        <f>ROUND(E413*H413,2)</f>
        <v>37070.35</v>
      </c>
      <c r="J413" s="178">
        <v>128.37</v>
      </c>
      <c r="K413" s="179">
        <f>ROUND(E413*J413,2)</f>
        <v>81165.279999999999</v>
      </c>
      <c r="L413" s="179">
        <v>21</v>
      </c>
      <c r="M413" s="179">
        <f>G413*(1+L413/100)</f>
        <v>0</v>
      </c>
      <c r="N413" s="179">
        <v>3.8109999999999998E-2</v>
      </c>
      <c r="O413" s="179">
        <f>ROUND(E413*N413,2)</f>
        <v>24.1</v>
      </c>
      <c r="P413" s="179">
        <v>0</v>
      </c>
      <c r="Q413" s="179">
        <f>ROUND(E413*P413,2)</f>
        <v>0</v>
      </c>
      <c r="R413" s="179" t="s">
        <v>214</v>
      </c>
      <c r="S413" s="179" t="s">
        <v>173</v>
      </c>
      <c r="T413" s="180" t="s">
        <v>174</v>
      </c>
      <c r="U413" s="160">
        <v>0.33622000000000002</v>
      </c>
      <c r="V413" s="160">
        <f>ROUND(E413*U413,2)</f>
        <v>212.58</v>
      </c>
      <c r="W413" s="160"/>
      <c r="X413" s="151"/>
      <c r="Y413" s="151"/>
      <c r="Z413" s="151"/>
      <c r="AA413" s="151"/>
      <c r="AB413" s="151"/>
      <c r="AC413" s="151"/>
      <c r="AD413" s="151"/>
      <c r="AE413" s="151"/>
      <c r="AF413" s="151"/>
      <c r="AG413" s="151" t="s">
        <v>175</v>
      </c>
      <c r="AH413" s="151"/>
      <c r="AI413" s="151"/>
      <c r="AJ413" s="151"/>
      <c r="AK413" s="151"/>
      <c r="AL413" s="151"/>
      <c r="AM413" s="151"/>
      <c r="AN413" s="151"/>
      <c r="AO413" s="151"/>
      <c r="AP413" s="151"/>
      <c r="AQ413" s="151"/>
      <c r="AR413" s="151"/>
      <c r="AS413" s="151"/>
      <c r="AT413" s="151"/>
      <c r="AU413" s="151"/>
      <c r="AV413" s="151"/>
      <c r="AW413" s="151"/>
      <c r="AX413" s="151"/>
      <c r="AY413" s="151"/>
      <c r="AZ413" s="151"/>
      <c r="BA413" s="151"/>
      <c r="BB413" s="151"/>
      <c r="BC413" s="151"/>
      <c r="BD413" s="151"/>
      <c r="BE413" s="151"/>
      <c r="BF413" s="151"/>
      <c r="BG413" s="151"/>
      <c r="BH413" s="151"/>
    </row>
    <row r="414" spans="1:60" outlineLevel="1" x14ac:dyDescent="0.2">
      <c r="A414" s="158"/>
      <c r="B414" s="159"/>
      <c r="C414" s="185" t="s">
        <v>470</v>
      </c>
      <c r="D414" s="161"/>
      <c r="E414" s="162">
        <v>71.488</v>
      </c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51"/>
      <c r="Y414" s="151"/>
      <c r="Z414" s="151"/>
      <c r="AA414" s="151"/>
      <c r="AB414" s="151"/>
      <c r="AC414" s="151"/>
      <c r="AD414" s="151"/>
      <c r="AE414" s="151"/>
      <c r="AF414" s="151"/>
      <c r="AG414" s="151" t="s">
        <v>179</v>
      </c>
      <c r="AH414" s="151">
        <v>0</v>
      </c>
      <c r="AI414" s="151"/>
      <c r="AJ414" s="151"/>
      <c r="AK414" s="151"/>
      <c r="AL414" s="151"/>
      <c r="AM414" s="151"/>
      <c r="AN414" s="151"/>
      <c r="AO414" s="151"/>
      <c r="AP414" s="151"/>
      <c r="AQ414" s="151"/>
      <c r="AR414" s="151"/>
      <c r="AS414" s="151"/>
      <c r="AT414" s="151"/>
      <c r="AU414" s="151"/>
      <c r="AV414" s="151"/>
      <c r="AW414" s="151"/>
      <c r="AX414" s="151"/>
      <c r="AY414" s="151"/>
      <c r="AZ414" s="151"/>
      <c r="BA414" s="151"/>
      <c r="BB414" s="151"/>
      <c r="BC414" s="151"/>
      <c r="BD414" s="151"/>
      <c r="BE414" s="151"/>
      <c r="BF414" s="151"/>
      <c r="BG414" s="151"/>
      <c r="BH414" s="151"/>
    </row>
    <row r="415" spans="1:60" outlineLevel="1" x14ac:dyDescent="0.2">
      <c r="A415" s="158"/>
      <c r="B415" s="159"/>
      <c r="C415" s="185" t="s">
        <v>471</v>
      </c>
      <c r="D415" s="161"/>
      <c r="E415" s="162">
        <v>560.78809999999999</v>
      </c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51"/>
      <c r="Y415" s="151"/>
      <c r="Z415" s="151"/>
      <c r="AA415" s="151"/>
      <c r="AB415" s="151"/>
      <c r="AC415" s="151"/>
      <c r="AD415" s="151"/>
      <c r="AE415" s="151"/>
      <c r="AF415" s="151"/>
      <c r="AG415" s="151" t="s">
        <v>179</v>
      </c>
      <c r="AH415" s="151">
        <v>0</v>
      </c>
      <c r="AI415" s="151"/>
      <c r="AJ415" s="151"/>
      <c r="AK415" s="151"/>
      <c r="AL415" s="151"/>
      <c r="AM415" s="151"/>
      <c r="AN415" s="151"/>
      <c r="AO415" s="151"/>
      <c r="AP415" s="151"/>
      <c r="AQ415" s="151"/>
      <c r="AR415" s="151"/>
      <c r="AS415" s="151"/>
      <c r="AT415" s="151"/>
      <c r="AU415" s="151"/>
      <c r="AV415" s="151"/>
      <c r="AW415" s="151"/>
      <c r="AX415" s="151"/>
      <c r="AY415" s="151"/>
      <c r="AZ415" s="151"/>
      <c r="BA415" s="151"/>
      <c r="BB415" s="151"/>
      <c r="BC415" s="151"/>
      <c r="BD415" s="151"/>
      <c r="BE415" s="151"/>
      <c r="BF415" s="151"/>
      <c r="BG415" s="151"/>
      <c r="BH415" s="151"/>
    </row>
    <row r="416" spans="1:60" outlineLevel="1" x14ac:dyDescent="0.2">
      <c r="A416" s="158"/>
      <c r="B416" s="159"/>
      <c r="C416" s="453"/>
      <c r="D416" s="454"/>
      <c r="E416" s="454"/>
      <c r="F416" s="454"/>
      <c r="G416" s="454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51"/>
      <c r="Y416" s="151"/>
      <c r="Z416" s="151"/>
      <c r="AA416" s="151"/>
      <c r="AB416" s="151"/>
      <c r="AC416" s="151"/>
      <c r="AD416" s="151"/>
      <c r="AE416" s="151"/>
      <c r="AF416" s="151"/>
      <c r="AG416" s="151" t="s">
        <v>180</v>
      </c>
      <c r="AH416" s="151"/>
      <c r="AI416" s="151"/>
      <c r="AJ416" s="151"/>
      <c r="AK416" s="151"/>
      <c r="AL416" s="151"/>
      <c r="AM416" s="151"/>
      <c r="AN416" s="151"/>
      <c r="AO416" s="151"/>
      <c r="AP416" s="151"/>
      <c r="AQ416" s="151"/>
      <c r="AR416" s="151"/>
      <c r="AS416" s="151"/>
      <c r="AT416" s="151"/>
      <c r="AU416" s="151"/>
      <c r="AV416" s="151"/>
      <c r="AW416" s="151"/>
      <c r="AX416" s="151"/>
      <c r="AY416" s="151"/>
      <c r="AZ416" s="151"/>
      <c r="BA416" s="151"/>
      <c r="BB416" s="151"/>
      <c r="BC416" s="151"/>
      <c r="BD416" s="151"/>
      <c r="BE416" s="151"/>
      <c r="BF416" s="151"/>
      <c r="BG416" s="151"/>
      <c r="BH416" s="151"/>
    </row>
    <row r="417" spans="1:60" outlineLevel="1" x14ac:dyDescent="0.2">
      <c r="A417" s="174">
        <v>53</v>
      </c>
      <c r="B417" s="175" t="s">
        <v>492</v>
      </c>
      <c r="C417" s="184" t="s">
        <v>493</v>
      </c>
      <c r="D417" s="176" t="s">
        <v>213</v>
      </c>
      <c r="E417" s="177">
        <v>194.9</v>
      </c>
      <c r="F417" s="178">
        <v>0</v>
      </c>
      <c r="G417" s="179">
        <f>ROUND(E417*F417,2)</f>
        <v>0</v>
      </c>
      <c r="H417" s="178">
        <v>19.89</v>
      </c>
      <c r="I417" s="179">
        <f>ROUND(E417*H417,2)</f>
        <v>3876.56</v>
      </c>
      <c r="J417" s="178">
        <v>25.81</v>
      </c>
      <c r="K417" s="179">
        <f>ROUND(E417*J417,2)</f>
        <v>5030.37</v>
      </c>
      <c r="L417" s="179">
        <v>21</v>
      </c>
      <c r="M417" s="179">
        <f>G417*(1+L417/100)</f>
        <v>0</v>
      </c>
      <c r="N417" s="179">
        <v>1.4999999999999999E-4</v>
      </c>
      <c r="O417" s="179">
        <f>ROUND(E417*N417,2)</f>
        <v>0.03</v>
      </c>
      <c r="P417" s="179">
        <v>0</v>
      </c>
      <c r="Q417" s="179">
        <f>ROUND(E417*P417,2)</f>
        <v>0</v>
      </c>
      <c r="R417" s="179" t="s">
        <v>203</v>
      </c>
      <c r="S417" s="179" t="s">
        <v>173</v>
      </c>
      <c r="T417" s="180" t="s">
        <v>174</v>
      </c>
      <c r="U417" s="160">
        <v>0.06</v>
      </c>
      <c r="V417" s="160">
        <f>ROUND(E417*U417,2)</f>
        <v>11.69</v>
      </c>
      <c r="W417" s="160"/>
      <c r="X417" s="151"/>
      <c r="Y417" s="151"/>
      <c r="Z417" s="151"/>
      <c r="AA417" s="151"/>
      <c r="AB417" s="151"/>
      <c r="AC417" s="151"/>
      <c r="AD417" s="151"/>
      <c r="AE417" s="151"/>
      <c r="AF417" s="151"/>
      <c r="AG417" s="151" t="s">
        <v>199</v>
      </c>
      <c r="AH417" s="151"/>
      <c r="AI417" s="151"/>
      <c r="AJ417" s="151"/>
      <c r="AK417" s="151"/>
      <c r="AL417" s="151"/>
      <c r="AM417" s="151"/>
      <c r="AN417" s="151"/>
      <c r="AO417" s="151"/>
      <c r="AP417" s="151"/>
      <c r="AQ417" s="151"/>
      <c r="AR417" s="151"/>
      <c r="AS417" s="151"/>
      <c r="AT417" s="151"/>
      <c r="AU417" s="151"/>
      <c r="AV417" s="151"/>
      <c r="AW417" s="151"/>
      <c r="AX417" s="151"/>
      <c r="AY417" s="151"/>
      <c r="AZ417" s="151"/>
      <c r="BA417" s="151"/>
      <c r="BB417" s="151"/>
      <c r="BC417" s="151"/>
      <c r="BD417" s="151"/>
      <c r="BE417" s="151"/>
      <c r="BF417" s="151"/>
      <c r="BG417" s="151"/>
      <c r="BH417" s="151"/>
    </row>
    <row r="418" spans="1:60" outlineLevel="1" x14ac:dyDescent="0.2">
      <c r="A418" s="158"/>
      <c r="B418" s="159"/>
      <c r="C418" s="185" t="s">
        <v>313</v>
      </c>
      <c r="D418" s="161"/>
      <c r="E418" s="162">
        <v>5.76</v>
      </c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51"/>
      <c r="Y418" s="151"/>
      <c r="Z418" s="151"/>
      <c r="AA418" s="151"/>
      <c r="AB418" s="151"/>
      <c r="AC418" s="151"/>
      <c r="AD418" s="151"/>
      <c r="AE418" s="151"/>
      <c r="AF418" s="151"/>
      <c r="AG418" s="151" t="s">
        <v>179</v>
      </c>
      <c r="AH418" s="151">
        <v>0</v>
      </c>
      <c r="AI418" s="151"/>
      <c r="AJ418" s="151"/>
      <c r="AK418" s="151"/>
      <c r="AL418" s="151"/>
      <c r="AM418" s="151"/>
      <c r="AN418" s="151"/>
      <c r="AO418" s="151"/>
      <c r="AP418" s="151"/>
      <c r="AQ418" s="151"/>
      <c r="AR418" s="151"/>
      <c r="AS418" s="151"/>
      <c r="AT418" s="151"/>
      <c r="AU418" s="151"/>
      <c r="AV418" s="151"/>
      <c r="AW418" s="151"/>
      <c r="AX418" s="151"/>
      <c r="AY418" s="151"/>
      <c r="AZ418" s="151"/>
      <c r="BA418" s="151"/>
      <c r="BB418" s="151"/>
      <c r="BC418" s="151"/>
      <c r="BD418" s="151"/>
      <c r="BE418" s="151"/>
      <c r="BF418" s="151"/>
      <c r="BG418" s="151"/>
      <c r="BH418" s="151"/>
    </row>
    <row r="419" spans="1:60" outlineLevel="1" x14ac:dyDescent="0.2">
      <c r="A419" s="158"/>
      <c r="B419" s="159"/>
      <c r="C419" s="185" t="s">
        <v>314</v>
      </c>
      <c r="D419" s="161"/>
      <c r="E419" s="162">
        <v>6.2</v>
      </c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51"/>
      <c r="Y419" s="151"/>
      <c r="Z419" s="151"/>
      <c r="AA419" s="151"/>
      <c r="AB419" s="151"/>
      <c r="AC419" s="151"/>
      <c r="AD419" s="151"/>
      <c r="AE419" s="151"/>
      <c r="AF419" s="151"/>
      <c r="AG419" s="151" t="s">
        <v>179</v>
      </c>
      <c r="AH419" s="151">
        <v>0</v>
      </c>
      <c r="AI419" s="151"/>
      <c r="AJ419" s="151"/>
      <c r="AK419" s="151"/>
      <c r="AL419" s="151"/>
      <c r="AM419" s="151"/>
      <c r="AN419" s="151"/>
      <c r="AO419" s="151"/>
      <c r="AP419" s="151"/>
      <c r="AQ419" s="151"/>
      <c r="AR419" s="151"/>
      <c r="AS419" s="151"/>
      <c r="AT419" s="151"/>
      <c r="AU419" s="151"/>
      <c r="AV419" s="151"/>
      <c r="AW419" s="151"/>
      <c r="AX419" s="151"/>
      <c r="AY419" s="151"/>
      <c r="AZ419" s="151"/>
      <c r="BA419" s="151"/>
      <c r="BB419" s="151"/>
      <c r="BC419" s="151"/>
      <c r="BD419" s="151"/>
      <c r="BE419" s="151"/>
      <c r="BF419" s="151"/>
      <c r="BG419" s="151"/>
      <c r="BH419" s="151"/>
    </row>
    <row r="420" spans="1:60" outlineLevel="1" x14ac:dyDescent="0.2">
      <c r="A420" s="158"/>
      <c r="B420" s="159"/>
      <c r="C420" s="185" t="s">
        <v>315</v>
      </c>
      <c r="D420" s="161"/>
      <c r="E420" s="162">
        <v>5.82</v>
      </c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51"/>
      <c r="Y420" s="151"/>
      <c r="Z420" s="151"/>
      <c r="AA420" s="151"/>
      <c r="AB420" s="151"/>
      <c r="AC420" s="151"/>
      <c r="AD420" s="151"/>
      <c r="AE420" s="151"/>
      <c r="AF420" s="151"/>
      <c r="AG420" s="151" t="s">
        <v>179</v>
      </c>
      <c r="AH420" s="151">
        <v>0</v>
      </c>
      <c r="AI420" s="151"/>
      <c r="AJ420" s="151"/>
      <c r="AK420" s="151"/>
      <c r="AL420" s="151"/>
      <c r="AM420" s="151"/>
      <c r="AN420" s="151"/>
      <c r="AO420" s="151"/>
      <c r="AP420" s="151"/>
      <c r="AQ420" s="151"/>
      <c r="AR420" s="151"/>
      <c r="AS420" s="151"/>
      <c r="AT420" s="151"/>
      <c r="AU420" s="151"/>
      <c r="AV420" s="151"/>
      <c r="AW420" s="151"/>
      <c r="AX420" s="151"/>
      <c r="AY420" s="151"/>
      <c r="AZ420" s="151"/>
      <c r="BA420" s="151"/>
      <c r="BB420" s="151"/>
      <c r="BC420" s="151"/>
      <c r="BD420" s="151"/>
      <c r="BE420" s="151"/>
      <c r="BF420" s="151"/>
      <c r="BG420" s="151"/>
      <c r="BH420" s="151"/>
    </row>
    <row r="421" spans="1:60" outlineLevel="1" x14ac:dyDescent="0.2">
      <c r="A421" s="158"/>
      <c r="B421" s="159"/>
      <c r="C421" s="185" t="s">
        <v>316</v>
      </c>
      <c r="D421" s="161"/>
      <c r="E421" s="162">
        <v>5.84</v>
      </c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51"/>
      <c r="Y421" s="151"/>
      <c r="Z421" s="151"/>
      <c r="AA421" s="151"/>
      <c r="AB421" s="151"/>
      <c r="AC421" s="151"/>
      <c r="AD421" s="151"/>
      <c r="AE421" s="151"/>
      <c r="AF421" s="151"/>
      <c r="AG421" s="151" t="s">
        <v>179</v>
      </c>
      <c r="AH421" s="151">
        <v>0</v>
      </c>
      <c r="AI421" s="151"/>
      <c r="AJ421" s="151"/>
      <c r="AK421" s="151"/>
      <c r="AL421" s="151"/>
      <c r="AM421" s="151"/>
      <c r="AN421" s="151"/>
      <c r="AO421" s="151"/>
      <c r="AP421" s="151"/>
      <c r="AQ421" s="151"/>
      <c r="AR421" s="151"/>
      <c r="AS421" s="151"/>
      <c r="AT421" s="151"/>
      <c r="AU421" s="151"/>
      <c r="AV421" s="151"/>
      <c r="AW421" s="151"/>
      <c r="AX421" s="151"/>
      <c r="AY421" s="151"/>
      <c r="AZ421" s="151"/>
      <c r="BA421" s="151"/>
      <c r="BB421" s="151"/>
      <c r="BC421" s="151"/>
      <c r="BD421" s="151"/>
      <c r="BE421" s="151"/>
      <c r="BF421" s="151"/>
      <c r="BG421" s="151"/>
      <c r="BH421" s="151"/>
    </row>
    <row r="422" spans="1:60" outlineLevel="1" x14ac:dyDescent="0.2">
      <c r="A422" s="158"/>
      <c r="B422" s="159"/>
      <c r="C422" s="185" t="s">
        <v>317</v>
      </c>
      <c r="D422" s="161"/>
      <c r="E422" s="162">
        <v>5.84</v>
      </c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51"/>
      <c r="Y422" s="151"/>
      <c r="Z422" s="151"/>
      <c r="AA422" s="151"/>
      <c r="AB422" s="151"/>
      <c r="AC422" s="151"/>
      <c r="AD422" s="151"/>
      <c r="AE422" s="151"/>
      <c r="AF422" s="151"/>
      <c r="AG422" s="151" t="s">
        <v>179</v>
      </c>
      <c r="AH422" s="151">
        <v>0</v>
      </c>
      <c r="AI422" s="151"/>
      <c r="AJ422" s="151"/>
      <c r="AK422" s="151"/>
      <c r="AL422" s="151"/>
      <c r="AM422" s="151"/>
      <c r="AN422" s="151"/>
      <c r="AO422" s="151"/>
      <c r="AP422" s="151"/>
      <c r="AQ422" s="151"/>
      <c r="AR422" s="151"/>
      <c r="AS422" s="151"/>
      <c r="AT422" s="151"/>
      <c r="AU422" s="151"/>
      <c r="AV422" s="151"/>
      <c r="AW422" s="151"/>
      <c r="AX422" s="151"/>
      <c r="AY422" s="151"/>
      <c r="AZ422" s="151"/>
      <c r="BA422" s="151"/>
      <c r="BB422" s="151"/>
      <c r="BC422" s="151"/>
      <c r="BD422" s="151"/>
      <c r="BE422" s="151"/>
      <c r="BF422" s="151"/>
      <c r="BG422" s="151"/>
      <c r="BH422" s="151"/>
    </row>
    <row r="423" spans="1:60" outlineLevel="1" x14ac:dyDescent="0.2">
      <c r="A423" s="158"/>
      <c r="B423" s="159"/>
      <c r="C423" s="185" t="s">
        <v>318</v>
      </c>
      <c r="D423" s="161"/>
      <c r="E423" s="162">
        <v>6.2</v>
      </c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51"/>
      <c r="Y423" s="151"/>
      <c r="Z423" s="151"/>
      <c r="AA423" s="151"/>
      <c r="AB423" s="151"/>
      <c r="AC423" s="151"/>
      <c r="AD423" s="151"/>
      <c r="AE423" s="151"/>
      <c r="AF423" s="151"/>
      <c r="AG423" s="151" t="s">
        <v>179</v>
      </c>
      <c r="AH423" s="151">
        <v>0</v>
      </c>
      <c r="AI423" s="151"/>
      <c r="AJ423" s="151"/>
      <c r="AK423" s="151"/>
      <c r="AL423" s="151"/>
      <c r="AM423" s="151"/>
      <c r="AN423" s="151"/>
      <c r="AO423" s="151"/>
      <c r="AP423" s="151"/>
      <c r="AQ423" s="151"/>
      <c r="AR423" s="151"/>
      <c r="AS423" s="151"/>
      <c r="AT423" s="151"/>
      <c r="AU423" s="151"/>
      <c r="AV423" s="151"/>
      <c r="AW423" s="151"/>
      <c r="AX423" s="151"/>
      <c r="AY423" s="151"/>
      <c r="AZ423" s="151"/>
      <c r="BA423" s="151"/>
      <c r="BB423" s="151"/>
      <c r="BC423" s="151"/>
      <c r="BD423" s="151"/>
      <c r="BE423" s="151"/>
      <c r="BF423" s="151"/>
      <c r="BG423" s="151"/>
      <c r="BH423" s="151"/>
    </row>
    <row r="424" spans="1:60" outlineLevel="1" x14ac:dyDescent="0.2">
      <c r="A424" s="158"/>
      <c r="B424" s="159"/>
      <c r="C424" s="185" t="s">
        <v>319</v>
      </c>
      <c r="D424" s="161"/>
      <c r="E424" s="162">
        <v>5.8</v>
      </c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 t="s">
        <v>179</v>
      </c>
      <c r="AH424" s="151">
        <v>0</v>
      </c>
      <c r="AI424" s="151"/>
      <c r="AJ424" s="151"/>
      <c r="AK424" s="151"/>
      <c r="AL424" s="151"/>
      <c r="AM424" s="151"/>
      <c r="AN424" s="151"/>
      <c r="AO424" s="151"/>
      <c r="AP424" s="151"/>
      <c r="AQ424" s="151"/>
      <c r="AR424" s="151"/>
      <c r="AS424" s="151"/>
      <c r="AT424" s="151"/>
      <c r="AU424" s="151"/>
      <c r="AV424" s="151"/>
      <c r="AW424" s="151"/>
      <c r="AX424" s="151"/>
      <c r="AY424" s="151"/>
      <c r="AZ424" s="151"/>
      <c r="BA424" s="151"/>
      <c r="BB424" s="151"/>
      <c r="BC424" s="151"/>
      <c r="BD424" s="151"/>
      <c r="BE424" s="151"/>
      <c r="BF424" s="151"/>
      <c r="BG424" s="151"/>
      <c r="BH424" s="151"/>
    </row>
    <row r="425" spans="1:60" outlineLevel="1" x14ac:dyDescent="0.2">
      <c r="A425" s="158"/>
      <c r="B425" s="159"/>
      <c r="C425" s="185" t="s">
        <v>320</v>
      </c>
      <c r="D425" s="161"/>
      <c r="E425" s="162">
        <v>15.3</v>
      </c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 t="s">
        <v>179</v>
      </c>
      <c r="AH425" s="151">
        <v>0</v>
      </c>
      <c r="AI425" s="151"/>
      <c r="AJ425" s="151"/>
      <c r="AK425" s="151"/>
      <c r="AL425" s="151"/>
      <c r="AM425" s="151"/>
      <c r="AN425" s="151"/>
      <c r="AO425" s="151"/>
      <c r="AP425" s="151"/>
      <c r="AQ425" s="151"/>
      <c r="AR425" s="151"/>
      <c r="AS425" s="151"/>
      <c r="AT425" s="151"/>
      <c r="AU425" s="151"/>
      <c r="AV425" s="151"/>
      <c r="AW425" s="151"/>
      <c r="AX425" s="151"/>
      <c r="AY425" s="151"/>
      <c r="AZ425" s="151"/>
      <c r="BA425" s="151"/>
      <c r="BB425" s="151"/>
      <c r="BC425" s="151"/>
      <c r="BD425" s="151"/>
      <c r="BE425" s="151"/>
      <c r="BF425" s="151"/>
      <c r="BG425" s="151"/>
      <c r="BH425" s="151"/>
    </row>
    <row r="426" spans="1:60" outlineLevel="1" x14ac:dyDescent="0.2">
      <c r="A426" s="158"/>
      <c r="B426" s="159"/>
      <c r="C426" s="185" t="s">
        <v>321</v>
      </c>
      <c r="D426" s="161"/>
      <c r="E426" s="162">
        <v>10.16</v>
      </c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 t="s">
        <v>179</v>
      </c>
      <c r="AH426" s="151">
        <v>0</v>
      </c>
      <c r="AI426" s="151"/>
      <c r="AJ426" s="151"/>
      <c r="AK426" s="151"/>
      <c r="AL426" s="151"/>
      <c r="AM426" s="151"/>
      <c r="AN426" s="151"/>
      <c r="AO426" s="151"/>
      <c r="AP426" s="151"/>
      <c r="AQ426" s="151"/>
      <c r="AR426" s="151"/>
      <c r="AS426" s="151"/>
      <c r="AT426" s="151"/>
      <c r="AU426" s="151"/>
      <c r="AV426" s="151"/>
      <c r="AW426" s="151"/>
      <c r="AX426" s="151"/>
      <c r="AY426" s="151"/>
      <c r="AZ426" s="151"/>
      <c r="BA426" s="151"/>
      <c r="BB426" s="151"/>
      <c r="BC426" s="151"/>
      <c r="BD426" s="151"/>
      <c r="BE426" s="151"/>
      <c r="BF426" s="151"/>
      <c r="BG426" s="151"/>
      <c r="BH426" s="151"/>
    </row>
    <row r="427" spans="1:60" outlineLevel="1" x14ac:dyDescent="0.2">
      <c r="A427" s="158"/>
      <c r="B427" s="159"/>
      <c r="C427" s="185" t="s">
        <v>322</v>
      </c>
      <c r="D427" s="161"/>
      <c r="E427" s="162">
        <v>50.7</v>
      </c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 t="s">
        <v>179</v>
      </c>
      <c r="AH427" s="151">
        <v>0</v>
      </c>
      <c r="AI427" s="151"/>
      <c r="AJ427" s="151"/>
      <c r="AK427" s="151"/>
      <c r="AL427" s="151"/>
      <c r="AM427" s="151"/>
      <c r="AN427" s="151"/>
      <c r="AO427" s="151"/>
      <c r="AP427" s="151"/>
      <c r="AQ427" s="151"/>
      <c r="AR427" s="151"/>
      <c r="AS427" s="151"/>
      <c r="AT427" s="151"/>
      <c r="AU427" s="151"/>
      <c r="AV427" s="151"/>
      <c r="AW427" s="151"/>
      <c r="AX427" s="151"/>
      <c r="AY427" s="151"/>
      <c r="AZ427" s="151"/>
      <c r="BA427" s="151"/>
      <c r="BB427" s="151"/>
      <c r="BC427" s="151"/>
      <c r="BD427" s="151"/>
      <c r="BE427" s="151"/>
      <c r="BF427" s="151"/>
      <c r="BG427" s="151"/>
      <c r="BH427" s="151"/>
    </row>
    <row r="428" spans="1:60" outlineLevel="1" x14ac:dyDescent="0.2">
      <c r="A428" s="158"/>
      <c r="B428" s="159"/>
      <c r="C428" s="185" t="s">
        <v>323</v>
      </c>
      <c r="D428" s="161"/>
      <c r="E428" s="162">
        <v>4.0599999999999996</v>
      </c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 t="s">
        <v>179</v>
      </c>
      <c r="AH428" s="151">
        <v>0</v>
      </c>
      <c r="AI428" s="151"/>
      <c r="AJ428" s="151"/>
      <c r="AK428" s="151"/>
      <c r="AL428" s="151"/>
      <c r="AM428" s="151"/>
      <c r="AN428" s="151"/>
      <c r="AO428" s="151"/>
      <c r="AP428" s="151"/>
      <c r="AQ428" s="151"/>
      <c r="AR428" s="151"/>
      <c r="AS428" s="151"/>
      <c r="AT428" s="151"/>
      <c r="AU428" s="151"/>
      <c r="AV428" s="151"/>
      <c r="AW428" s="151"/>
      <c r="AX428" s="151"/>
      <c r="AY428" s="151"/>
      <c r="AZ428" s="151"/>
      <c r="BA428" s="151"/>
      <c r="BB428" s="151"/>
      <c r="BC428" s="151"/>
      <c r="BD428" s="151"/>
      <c r="BE428" s="151"/>
      <c r="BF428" s="151"/>
      <c r="BG428" s="151"/>
      <c r="BH428" s="151"/>
    </row>
    <row r="429" spans="1:60" outlineLevel="1" x14ac:dyDescent="0.2">
      <c r="A429" s="158"/>
      <c r="B429" s="159"/>
      <c r="C429" s="185" t="s">
        <v>324</v>
      </c>
      <c r="D429" s="161"/>
      <c r="E429" s="162">
        <v>8.2200000000000006</v>
      </c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 t="s">
        <v>179</v>
      </c>
      <c r="AH429" s="151">
        <v>0</v>
      </c>
      <c r="AI429" s="151"/>
      <c r="AJ429" s="151"/>
      <c r="AK429" s="151"/>
      <c r="AL429" s="151"/>
      <c r="AM429" s="151"/>
      <c r="AN429" s="151"/>
      <c r="AO429" s="151"/>
      <c r="AP429" s="151"/>
      <c r="AQ429" s="151"/>
      <c r="AR429" s="151"/>
      <c r="AS429" s="151"/>
      <c r="AT429" s="151"/>
      <c r="AU429" s="151"/>
      <c r="AV429" s="151"/>
      <c r="AW429" s="151"/>
      <c r="AX429" s="151"/>
      <c r="AY429" s="151"/>
      <c r="AZ429" s="151"/>
      <c r="BA429" s="151"/>
      <c r="BB429" s="151"/>
      <c r="BC429" s="151"/>
      <c r="BD429" s="151"/>
      <c r="BE429" s="151"/>
      <c r="BF429" s="151"/>
      <c r="BG429" s="151"/>
      <c r="BH429" s="151"/>
    </row>
    <row r="430" spans="1:60" outlineLevel="1" x14ac:dyDescent="0.2">
      <c r="A430" s="158"/>
      <c r="B430" s="159"/>
      <c r="C430" s="185" t="s">
        <v>325</v>
      </c>
      <c r="D430" s="161"/>
      <c r="E430" s="162">
        <v>8.84</v>
      </c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51"/>
      <c r="Y430" s="151"/>
      <c r="Z430" s="151"/>
      <c r="AA430" s="151"/>
      <c r="AB430" s="151"/>
      <c r="AC430" s="151"/>
      <c r="AD430" s="151"/>
      <c r="AE430" s="151"/>
      <c r="AF430" s="151"/>
      <c r="AG430" s="151" t="s">
        <v>179</v>
      </c>
      <c r="AH430" s="151">
        <v>0</v>
      </c>
      <c r="AI430" s="151"/>
      <c r="AJ430" s="151"/>
      <c r="AK430" s="151"/>
      <c r="AL430" s="151"/>
      <c r="AM430" s="151"/>
      <c r="AN430" s="151"/>
      <c r="AO430" s="151"/>
      <c r="AP430" s="151"/>
      <c r="AQ430" s="151"/>
      <c r="AR430" s="151"/>
      <c r="AS430" s="151"/>
      <c r="AT430" s="151"/>
      <c r="AU430" s="151"/>
      <c r="AV430" s="151"/>
      <c r="AW430" s="151"/>
      <c r="AX430" s="151"/>
      <c r="AY430" s="151"/>
      <c r="AZ430" s="151"/>
      <c r="BA430" s="151"/>
      <c r="BB430" s="151"/>
      <c r="BC430" s="151"/>
      <c r="BD430" s="151"/>
      <c r="BE430" s="151"/>
      <c r="BF430" s="151"/>
      <c r="BG430" s="151"/>
      <c r="BH430" s="151"/>
    </row>
    <row r="431" spans="1:60" outlineLevel="1" x14ac:dyDescent="0.2">
      <c r="A431" s="158"/>
      <c r="B431" s="159"/>
      <c r="C431" s="185" t="s">
        <v>326</v>
      </c>
      <c r="D431" s="161"/>
      <c r="E431" s="162">
        <v>3.89</v>
      </c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51"/>
      <c r="Y431" s="151"/>
      <c r="Z431" s="151"/>
      <c r="AA431" s="151"/>
      <c r="AB431" s="151"/>
      <c r="AC431" s="151"/>
      <c r="AD431" s="151"/>
      <c r="AE431" s="151"/>
      <c r="AF431" s="151"/>
      <c r="AG431" s="151" t="s">
        <v>179</v>
      </c>
      <c r="AH431" s="151">
        <v>0</v>
      </c>
      <c r="AI431" s="151"/>
      <c r="AJ431" s="151"/>
      <c r="AK431" s="151"/>
      <c r="AL431" s="151"/>
      <c r="AM431" s="151"/>
      <c r="AN431" s="151"/>
      <c r="AO431" s="151"/>
      <c r="AP431" s="151"/>
      <c r="AQ431" s="151"/>
      <c r="AR431" s="151"/>
      <c r="AS431" s="151"/>
      <c r="AT431" s="151"/>
      <c r="AU431" s="151"/>
      <c r="AV431" s="151"/>
      <c r="AW431" s="151"/>
      <c r="AX431" s="151"/>
      <c r="AY431" s="151"/>
      <c r="AZ431" s="151"/>
      <c r="BA431" s="151"/>
      <c r="BB431" s="151"/>
      <c r="BC431" s="151"/>
      <c r="BD431" s="151"/>
      <c r="BE431" s="151"/>
      <c r="BF431" s="151"/>
      <c r="BG431" s="151"/>
      <c r="BH431" s="151"/>
    </row>
    <row r="432" spans="1:60" outlineLevel="1" x14ac:dyDescent="0.2">
      <c r="A432" s="158"/>
      <c r="B432" s="159"/>
      <c r="C432" s="188" t="s">
        <v>299</v>
      </c>
      <c r="D432" s="165"/>
      <c r="E432" s="166">
        <v>142.63</v>
      </c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51"/>
      <c r="Y432" s="151"/>
      <c r="Z432" s="151"/>
      <c r="AA432" s="151"/>
      <c r="AB432" s="151"/>
      <c r="AC432" s="151"/>
      <c r="AD432" s="151"/>
      <c r="AE432" s="151"/>
      <c r="AF432" s="151"/>
      <c r="AG432" s="151" t="s">
        <v>179</v>
      </c>
      <c r="AH432" s="151">
        <v>1</v>
      </c>
      <c r="AI432" s="151"/>
      <c r="AJ432" s="151"/>
      <c r="AK432" s="151"/>
      <c r="AL432" s="151"/>
      <c r="AM432" s="151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1"/>
      <c r="BG432" s="151"/>
      <c r="BH432" s="151"/>
    </row>
    <row r="433" spans="1:60" outlineLevel="1" x14ac:dyDescent="0.2">
      <c r="A433" s="158"/>
      <c r="B433" s="159"/>
      <c r="C433" s="185" t="s">
        <v>327</v>
      </c>
      <c r="D433" s="161"/>
      <c r="E433" s="162">
        <v>3.87</v>
      </c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51"/>
      <c r="Y433" s="151"/>
      <c r="Z433" s="151"/>
      <c r="AA433" s="151"/>
      <c r="AB433" s="151"/>
      <c r="AC433" s="151"/>
      <c r="AD433" s="151"/>
      <c r="AE433" s="151"/>
      <c r="AF433" s="151"/>
      <c r="AG433" s="151" t="s">
        <v>179</v>
      </c>
      <c r="AH433" s="151">
        <v>0</v>
      </c>
      <c r="AI433" s="151"/>
      <c r="AJ433" s="151"/>
      <c r="AK433" s="151"/>
      <c r="AL433" s="151"/>
      <c r="AM433" s="151"/>
      <c r="AN433" s="151"/>
      <c r="AO433" s="151"/>
      <c r="AP433" s="151"/>
      <c r="AQ433" s="151"/>
      <c r="AR433" s="151"/>
      <c r="AS433" s="151"/>
      <c r="AT433" s="151"/>
      <c r="AU433" s="151"/>
      <c r="AV433" s="151"/>
      <c r="AW433" s="151"/>
      <c r="AX433" s="151"/>
      <c r="AY433" s="151"/>
      <c r="AZ433" s="151"/>
      <c r="BA433" s="151"/>
      <c r="BB433" s="151"/>
      <c r="BC433" s="151"/>
      <c r="BD433" s="151"/>
      <c r="BE433" s="151"/>
      <c r="BF433" s="151"/>
      <c r="BG433" s="151"/>
      <c r="BH433" s="151"/>
    </row>
    <row r="434" spans="1:60" outlineLevel="1" x14ac:dyDescent="0.2">
      <c r="A434" s="158"/>
      <c r="B434" s="159"/>
      <c r="C434" s="185" t="s">
        <v>328</v>
      </c>
      <c r="D434" s="161"/>
      <c r="E434" s="162">
        <v>3.82</v>
      </c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51"/>
      <c r="Y434" s="151"/>
      <c r="Z434" s="151"/>
      <c r="AA434" s="151"/>
      <c r="AB434" s="151"/>
      <c r="AC434" s="151"/>
      <c r="AD434" s="151"/>
      <c r="AE434" s="151"/>
      <c r="AF434" s="151"/>
      <c r="AG434" s="151" t="s">
        <v>179</v>
      </c>
      <c r="AH434" s="151">
        <v>0</v>
      </c>
      <c r="AI434" s="151"/>
      <c r="AJ434" s="151"/>
      <c r="AK434" s="151"/>
      <c r="AL434" s="151"/>
      <c r="AM434" s="151"/>
      <c r="AN434" s="151"/>
      <c r="AO434" s="151"/>
      <c r="AP434" s="151"/>
      <c r="AQ434" s="151"/>
      <c r="AR434" s="151"/>
      <c r="AS434" s="151"/>
      <c r="AT434" s="151"/>
      <c r="AU434" s="151"/>
      <c r="AV434" s="151"/>
      <c r="AW434" s="151"/>
      <c r="AX434" s="151"/>
      <c r="AY434" s="151"/>
      <c r="AZ434" s="151"/>
      <c r="BA434" s="151"/>
      <c r="BB434" s="151"/>
      <c r="BC434" s="151"/>
      <c r="BD434" s="151"/>
      <c r="BE434" s="151"/>
      <c r="BF434" s="151"/>
      <c r="BG434" s="151"/>
      <c r="BH434" s="151"/>
    </row>
    <row r="435" spans="1:60" outlineLevel="1" x14ac:dyDescent="0.2">
      <c r="A435" s="158"/>
      <c r="B435" s="159"/>
      <c r="C435" s="185" t="s">
        <v>329</v>
      </c>
      <c r="D435" s="161"/>
      <c r="E435" s="162">
        <v>3.52</v>
      </c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51"/>
      <c r="Y435" s="151"/>
      <c r="Z435" s="151"/>
      <c r="AA435" s="151"/>
      <c r="AB435" s="151"/>
      <c r="AC435" s="151"/>
      <c r="AD435" s="151"/>
      <c r="AE435" s="151"/>
      <c r="AF435" s="151"/>
      <c r="AG435" s="151" t="s">
        <v>179</v>
      </c>
      <c r="AH435" s="151">
        <v>0</v>
      </c>
      <c r="AI435" s="151"/>
      <c r="AJ435" s="151"/>
      <c r="AK435" s="151"/>
      <c r="AL435" s="151"/>
      <c r="AM435" s="151"/>
      <c r="AN435" s="151"/>
      <c r="AO435" s="151"/>
      <c r="AP435" s="151"/>
      <c r="AQ435" s="151"/>
      <c r="AR435" s="151"/>
      <c r="AS435" s="151"/>
      <c r="AT435" s="151"/>
      <c r="AU435" s="151"/>
      <c r="AV435" s="151"/>
      <c r="AW435" s="151"/>
      <c r="AX435" s="151"/>
      <c r="AY435" s="151"/>
      <c r="AZ435" s="151"/>
      <c r="BA435" s="151"/>
      <c r="BB435" s="151"/>
      <c r="BC435" s="151"/>
      <c r="BD435" s="151"/>
      <c r="BE435" s="151"/>
      <c r="BF435" s="151"/>
      <c r="BG435" s="151"/>
      <c r="BH435" s="151"/>
    </row>
    <row r="436" spans="1:60" outlineLevel="1" x14ac:dyDescent="0.2">
      <c r="A436" s="158"/>
      <c r="B436" s="159"/>
      <c r="C436" s="188" t="s">
        <v>299</v>
      </c>
      <c r="D436" s="165"/>
      <c r="E436" s="166">
        <v>11.21</v>
      </c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51"/>
      <c r="Y436" s="151"/>
      <c r="Z436" s="151"/>
      <c r="AA436" s="151"/>
      <c r="AB436" s="151"/>
      <c r="AC436" s="151"/>
      <c r="AD436" s="151"/>
      <c r="AE436" s="151"/>
      <c r="AF436" s="151"/>
      <c r="AG436" s="151" t="s">
        <v>179</v>
      </c>
      <c r="AH436" s="151">
        <v>1</v>
      </c>
      <c r="AI436" s="151"/>
      <c r="AJ436" s="151"/>
      <c r="AK436" s="151"/>
      <c r="AL436" s="151"/>
      <c r="AM436" s="151"/>
      <c r="AN436" s="151"/>
      <c r="AO436" s="151"/>
      <c r="AP436" s="151"/>
      <c r="AQ436" s="151"/>
      <c r="AR436" s="151"/>
      <c r="AS436" s="151"/>
      <c r="AT436" s="151"/>
      <c r="AU436" s="151"/>
      <c r="AV436" s="151"/>
      <c r="AW436" s="151"/>
      <c r="AX436" s="151"/>
      <c r="AY436" s="151"/>
      <c r="AZ436" s="151"/>
      <c r="BA436" s="151"/>
      <c r="BB436" s="151"/>
      <c r="BC436" s="151"/>
      <c r="BD436" s="151"/>
      <c r="BE436" s="151"/>
      <c r="BF436" s="151"/>
      <c r="BG436" s="151"/>
      <c r="BH436" s="151"/>
    </row>
    <row r="437" spans="1:60" outlineLevel="1" x14ac:dyDescent="0.2">
      <c r="A437" s="158"/>
      <c r="B437" s="159"/>
      <c r="C437" s="185" t="s">
        <v>330</v>
      </c>
      <c r="D437" s="161"/>
      <c r="E437" s="162">
        <v>14.4</v>
      </c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51"/>
      <c r="Y437" s="151"/>
      <c r="Z437" s="151"/>
      <c r="AA437" s="151"/>
      <c r="AB437" s="151"/>
      <c r="AC437" s="151"/>
      <c r="AD437" s="151"/>
      <c r="AE437" s="151"/>
      <c r="AF437" s="151"/>
      <c r="AG437" s="151" t="s">
        <v>179</v>
      </c>
      <c r="AH437" s="151">
        <v>0</v>
      </c>
      <c r="AI437" s="151"/>
      <c r="AJ437" s="151"/>
      <c r="AK437" s="151"/>
      <c r="AL437" s="151"/>
      <c r="AM437" s="151"/>
      <c r="AN437" s="151"/>
      <c r="AO437" s="151"/>
      <c r="AP437" s="151"/>
      <c r="AQ437" s="151"/>
      <c r="AR437" s="151"/>
      <c r="AS437" s="151"/>
      <c r="AT437" s="151"/>
      <c r="AU437" s="151"/>
      <c r="AV437" s="151"/>
      <c r="AW437" s="151"/>
      <c r="AX437" s="151"/>
      <c r="AY437" s="151"/>
      <c r="AZ437" s="151"/>
      <c r="BA437" s="151"/>
      <c r="BB437" s="151"/>
      <c r="BC437" s="151"/>
      <c r="BD437" s="151"/>
      <c r="BE437" s="151"/>
      <c r="BF437" s="151"/>
      <c r="BG437" s="151"/>
      <c r="BH437" s="151"/>
    </row>
    <row r="438" spans="1:60" outlineLevel="1" x14ac:dyDescent="0.2">
      <c r="A438" s="158"/>
      <c r="B438" s="159"/>
      <c r="C438" s="185" t="s">
        <v>331</v>
      </c>
      <c r="D438" s="161"/>
      <c r="E438" s="162">
        <v>8.6</v>
      </c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51"/>
      <c r="Y438" s="151"/>
      <c r="Z438" s="151"/>
      <c r="AA438" s="151"/>
      <c r="AB438" s="151"/>
      <c r="AC438" s="151"/>
      <c r="AD438" s="151"/>
      <c r="AE438" s="151"/>
      <c r="AF438" s="151"/>
      <c r="AG438" s="151" t="s">
        <v>179</v>
      </c>
      <c r="AH438" s="151">
        <v>0</v>
      </c>
      <c r="AI438" s="151"/>
      <c r="AJ438" s="151"/>
      <c r="AK438" s="151"/>
      <c r="AL438" s="151"/>
      <c r="AM438" s="151"/>
      <c r="AN438" s="151"/>
      <c r="AO438" s="151"/>
      <c r="AP438" s="151"/>
      <c r="AQ438" s="151"/>
      <c r="AR438" s="151"/>
      <c r="AS438" s="151"/>
      <c r="AT438" s="151"/>
      <c r="AU438" s="151"/>
      <c r="AV438" s="151"/>
      <c r="AW438" s="151"/>
      <c r="AX438" s="151"/>
      <c r="AY438" s="151"/>
      <c r="AZ438" s="151"/>
      <c r="BA438" s="151"/>
      <c r="BB438" s="151"/>
      <c r="BC438" s="151"/>
      <c r="BD438" s="151"/>
      <c r="BE438" s="151"/>
      <c r="BF438" s="151"/>
      <c r="BG438" s="151"/>
      <c r="BH438" s="151"/>
    </row>
    <row r="439" spans="1:60" outlineLevel="1" x14ac:dyDescent="0.2">
      <c r="A439" s="158"/>
      <c r="B439" s="159"/>
      <c r="C439" s="188" t="s">
        <v>299</v>
      </c>
      <c r="D439" s="165"/>
      <c r="E439" s="166">
        <v>23</v>
      </c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51"/>
      <c r="Y439" s="151"/>
      <c r="Z439" s="151"/>
      <c r="AA439" s="151"/>
      <c r="AB439" s="151"/>
      <c r="AC439" s="151"/>
      <c r="AD439" s="151"/>
      <c r="AE439" s="151"/>
      <c r="AF439" s="151"/>
      <c r="AG439" s="151" t="s">
        <v>179</v>
      </c>
      <c r="AH439" s="151">
        <v>1</v>
      </c>
      <c r="AI439" s="151"/>
      <c r="AJ439" s="151"/>
      <c r="AK439" s="151"/>
      <c r="AL439" s="151"/>
      <c r="AM439" s="151"/>
      <c r="AN439" s="151"/>
      <c r="AO439" s="151"/>
      <c r="AP439" s="151"/>
      <c r="AQ439" s="151"/>
      <c r="AR439" s="151"/>
      <c r="AS439" s="151"/>
      <c r="AT439" s="151"/>
      <c r="AU439" s="151"/>
      <c r="AV439" s="151"/>
      <c r="AW439" s="151"/>
      <c r="AX439" s="151"/>
      <c r="AY439" s="151"/>
      <c r="AZ439" s="151"/>
      <c r="BA439" s="151"/>
      <c r="BB439" s="151"/>
      <c r="BC439" s="151"/>
      <c r="BD439" s="151"/>
      <c r="BE439" s="151"/>
      <c r="BF439" s="151"/>
      <c r="BG439" s="151"/>
      <c r="BH439" s="151"/>
    </row>
    <row r="440" spans="1:60" outlineLevel="1" x14ac:dyDescent="0.2">
      <c r="A440" s="158"/>
      <c r="B440" s="159"/>
      <c r="C440" s="185" t="s">
        <v>332</v>
      </c>
      <c r="D440" s="161"/>
      <c r="E440" s="162">
        <v>4.74</v>
      </c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51"/>
      <c r="Y440" s="151"/>
      <c r="Z440" s="151"/>
      <c r="AA440" s="151"/>
      <c r="AB440" s="151"/>
      <c r="AC440" s="151"/>
      <c r="AD440" s="151"/>
      <c r="AE440" s="151"/>
      <c r="AF440" s="151"/>
      <c r="AG440" s="151" t="s">
        <v>179</v>
      </c>
      <c r="AH440" s="151">
        <v>0</v>
      </c>
      <c r="AI440" s="151"/>
      <c r="AJ440" s="151"/>
      <c r="AK440" s="151"/>
      <c r="AL440" s="151"/>
      <c r="AM440" s="151"/>
      <c r="AN440" s="151"/>
      <c r="AO440" s="151"/>
      <c r="AP440" s="151"/>
      <c r="AQ440" s="151"/>
      <c r="AR440" s="151"/>
      <c r="AS440" s="151"/>
      <c r="AT440" s="151"/>
      <c r="AU440" s="151"/>
      <c r="AV440" s="151"/>
      <c r="AW440" s="151"/>
      <c r="AX440" s="151"/>
      <c r="AY440" s="151"/>
      <c r="AZ440" s="151"/>
      <c r="BA440" s="151"/>
      <c r="BB440" s="151"/>
      <c r="BC440" s="151"/>
      <c r="BD440" s="151"/>
      <c r="BE440" s="151"/>
      <c r="BF440" s="151"/>
      <c r="BG440" s="151"/>
      <c r="BH440" s="151"/>
    </row>
    <row r="441" spans="1:60" outlineLevel="1" x14ac:dyDescent="0.2">
      <c r="A441" s="158"/>
      <c r="B441" s="159"/>
      <c r="C441" s="188" t="s">
        <v>299</v>
      </c>
      <c r="D441" s="165"/>
      <c r="E441" s="166">
        <v>4.74</v>
      </c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51"/>
      <c r="Y441" s="151"/>
      <c r="Z441" s="151"/>
      <c r="AA441" s="151"/>
      <c r="AB441" s="151"/>
      <c r="AC441" s="151"/>
      <c r="AD441" s="151"/>
      <c r="AE441" s="151"/>
      <c r="AF441" s="151"/>
      <c r="AG441" s="151" t="s">
        <v>179</v>
      </c>
      <c r="AH441" s="151">
        <v>1</v>
      </c>
      <c r="AI441" s="151"/>
      <c r="AJ441" s="151"/>
      <c r="AK441" s="151"/>
      <c r="AL441" s="151"/>
      <c r="AM441" s="151"/>
      <c r="AN441" s="151"/>
      <c r="AO441" s="151"/>
      <c r="AP441" s="151"/>
      <c r="AQ441" s="151"/>
      <c r="AR441" s="151"/>
      <c r="AS441" s="151"/>
      <c r="AT441" s="151"/>
      <c r="AU441" s="151"/>
      <c r="AV441" s="151"/>
      <c r="AW441" s="151"/>
      <c r="AX441" s="151"/>
      <c r="AY441" s="151"/>
      <c r="AZ441" s="151"/>
      <c r="BA441" s="151"/>
      <c r="BB441" s="151"/>
      <c r="BC441" s="151"/>
      <c r="BD441" s="151"/>
      <c r="BE441" s="151"/>
      <c r="BF441" s="151"/>
      <c r="BG441" s="151"/>
      <c r="BH441" s="151"/>
    </row>
    <row r="442" spans="1:60" outlineLevel="1" x14ac:dyDescent="0.2">
      <c r="A442" s="158"/>
      <c r="B442" s="159"/>
      <c r="C442" s="185" t="s">
        <v>333</v>
      </c>
      <c r="D442" s="161"/>
      <c r="E442" s="162">
        <v>5.72</v>
      </c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51"/>
      <c r="Y442" s="151"/>
      <c r="Z442" s="151"/>
      <c r="AA442" s="151"/>
      <c r="AB442" s="151"/>
      <c r="AC442" s="151"/>
      <c r="AD442" s="151"/>
      <c r="AE442" s="151"/>
      <c r="AF442" s="151"/>
      <c r="AG442" s="151" t="s">
        <v>179</v>
      </c>
      <c r="AH442" s="151">
        <v>0</v>
      </c>
      <c r="AI442" s="151"/>
      <c r="AJ442" s="151"/>
      <c r="AK442" s="151"/>
      <c r="AL442" s="151"/>
      <c r="AM442" s="151"/>
      <c r="AN442" s="151"/>
      <c r="AO442" s="151"/>
      <c r="AP442" s="151"/>
      <c r="AQ442" s="151"/>
      <c r="AR442" s="151"/>
      <c r="AS442" s="151"/>
      <c r="AT442" s="151"/>
      <c r="AU442" s="151"/>
      <c r="AV442" s="151"/>
      <c r="AW442" s="151"/>
      <c r="AX442" s="151"/>
      <c r="AY442" s="151"/>
      <c r="AZ442" s="151"/>
      <c r="BA442" s="151"/>
      <c r="BB442" s="151"/>
      <c r="BC442" s="151"/>
      <c r="BD442" s="151"/>
      <c r="BE442" s="151"/>
      <c r="BF442" s="151"/>
      <c r="BG442" s="151"/>
      <c r="BH442" s="151"/>
    </row>
    <row r="443" spans="1:60" outlineLevel="1" x14ac:dyDescent="0.2">
      <c r="A443" s="158"/>
      <c r="B443" s="159"/>
      <c r="C443" s="188" t="s">
        <v>299</v>
      </c>
      <c r="D443" s="165"/>
      <c r="E443" s="166">
        <v>5.72</v>
      </c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51"/>
      <c r="Y443" s="151"/>
      <c r="Z443" s="151"/>
      <c r="AA443" s="151"/>
      <c r="AB443" s="151"/>
      <c r="AC443" s="151"/>
      <c r="AD443" s="151"/>
      <c r="AE443" s="151"/>
      <c r="AF443" s="151"/>
      <c r="AG443" s="151" t="s">
        <v>179</v>
      </c>
      <c r="AH443" s="151">
        <v>1</v>
      </c>
      <c r="AI443" s="151"/>
      <c r="AJ443" s="151"/>
      <c r="AK443" s="151"/>
      <c r="AL443" s="151"/>
      <c r="AM443" s="151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151"/>
      <c r="BH443" s="151"/>
    </row>
    <row r="444" spans="1:60" outlineLevel="1" x14ac:dyDescent="0.2">
      <c r="A444" s="158"/>
      <c r="B444" s="159"/>
      <c r="C444" s="185" t="s">
        <v>334</v>
      </c>
      <c r="D444" s="161"/>
      <c r="E444" s="162">
        <v>7.6</v>
      </c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51"/>
      <c r="Y444" s="151"/>
      <c r="Z444" s="151"/>
      <c r="AA444" s="151"/>
      <c r="AB444" s="151"/>
      <c r="AC444" s="151"/>
      <c r="AD444" s="151"/>
      <c r="AE444" s="151"/>
      <c r="AF444" s="151"/>
      <c r="AG444" s="151" t="s">
        <v>179</v>
      </c>
      <c r="AH444" s="151">
        <v>0</v>
      </c>
      <c r="AI444" s="151"/>
      <c r="AJ444" s="151"/>
      <c r="AK444" s="151"/>
      <c r="AL444" s="151"/>
      <c r="AM444" s="151"/>
      <c r="AN444" s="151"/>
      <c r="AO444" s="151"/>
      <c r="AP444" s="151"/>
      <c r="AQ444" s="151"/>
      <c r="AR444" s="151"/>
      <c r="AS444" s="151"/>
      <c r="AT444" s="151"/>
      <c r="AU444" s="151"/>
      <c r="AV444" s="151"/>
      <c r="AW444" s="151"/>
      <c r="AX444" s="151"/>
      <c r="AY444" s="151"/>
      <c r="AZ444" s="151"/>
      <c r="BA444" s="151"/>
      <c r="BB444" s="151"/>
      <c r="BC444" s="151"/>
      <c r="BD444" s="151"/>
      <c r="BE444" s="151"/>
      <c r="BF444" s="151"/>
      <c r="BG444" s="151"/>
      <c r="BH444" s="151"/>
    </row>
    <row r="445" spans="1:60" outlineLevel="1" x14ac:dyDescent="0.2">
      <c r="A445" s="158"/>
      <c r="B445" s="159"/>
      <c r="C445" s="453"/>
      <c r="D445" s="454"/>
      <c r="E445" s="454"/>
      <c r="F445" s="454"/>
      <c r="G445" s="454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51"/>
      <c r="Y445" s="151"/>
      <c r="Z445" s="151"/>
      <c r="AA445" s="151"/>
      <c r="AB445" s="151"/>
      <c r="AC445" s="151"/>
      <c r="AD445" s="151"/>
      <c r="AE445" s="151"/>
      <c r="AF445" s="151"/>
      <c r="AG445" s="151" t="s">
        <v>180</v>
      </c>
      <c r="AH445" s="151"/>
      <c r="AI445" s="151"/>
      <c r="AJ445" s="151"/>
      <c r="AK445" s="151"/>
      <c r="AL445" s="151"/>
      <c r="AM445" s="151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</row>
    <row r="446" spans="1:60" outlineLevel="1" x14ac:dyDescent="0.2">
      <c r="A446" s="174">
        <v>54</v>
      </c>
      <c r="B446" s="175" t="s">
        <v>494</v>
      </c>
      <c r="C446" s="184" t="s">
        <v>495</v>
      </c>
      <c r="D446" s="176" t="s">
        <v>185</v>
      </c>
      <c r="E446" s="177">
        <v>658.15110000000004</v>
      </c>
      <c r="F446" s="178">
        <v>0</v>
      </c>
      <c r="G446" s="179">
        <f>ROUND(E446*F446,2)</f>
        <v>0</v>
      </c>
      <c r="H446" s="178">
        <v>3.62</v>
      </c>
      <c r="I446" s="179">
        <f>ROUND(E446*H446,2)</f>
        <v>2382.5100000000002</v>
      </c>
      <c r="J446" s="178">
        <v>46.08</v>
      </c>
      <c r="K446" s="179">
        <f>ROUND(E446*J446,2)</f>
        <v>30327.599999999999</v>
      </c>
      <c r="L446" s="179">
        <v>21</v>
      </c>
      <c r="M446" s="179">
        <f>G446*(1+L446/100)</f>
        <v>0</v>
      </c>
      <c r="N446" s="179">
        <v>2.0000000000000002E-5</v>
      </c>
      <c r="O446" s="179">
        <f>ROUND(E446*N446,2)</f>
        <v>0.01</v>
      </c>
      <c r="P446" s="179">
        <v>0</v>
      </c>
      <c r="Q446" s="179">
        <f>ROUND(E446*P446,2)</f>
        <v>0</v>
      </c>
      <c r="R446" s="179" t="s">
        <v>203</v>
      </c>
      <c r="S446" s="179" t="s">
        <v>173</v>
      </c>
      <c r="T446" s="180" t="s">
        <v>174</v>
      </c>
      <c r="U446" s="160">
        <v>0.11</v>
      </c>
      <c r="V446" s="160">
        <f>ROUND(E446*U446,2)</f>
        <v>72.400000000000006</v>
      </c>
      <c r="W446" s="160"/>
      <c r="X446" s="151"/>
      <c r="Y446" s="151"/>
      <c r="Z446" s="151"/>
      <c r="AA446" s="151"/>
      <c r="AB446" s="151"/>
      <c r="AC446" s="151"/>
      <c r="AD446" s="151"/>
      <c r="AE446" s="151"/>
      <c r="AF446" s="151"/>
      <c r="AG446" s="151" t="s">
        <v>199</v>
      </c>
      <c r="AH446" s="151"/>
      <c r="AI446" s="151"/>
      <c r="AJ446" s="151"/>
      <c r="AK446" s="151"/>
      <c r="AL446" s="151"/>
      <c r="AM446" s="151"/>
      <c r="AN446" s="151"/>
      <c r="AO446" s="151"/>
      <c r="AP446" s="151"/>
      <c r="AQ446" s="151"/>
      <c r="AR446" s="151"/>
      <c r="AS446" s="151"/>
      <c r="AT446" s="151"/>
      <c r="AU446" s="151"/>
      <c r="AV446" s="151"/>
      <c r="AW446" s="151"/>
      <c r="AX446" s="151"/>
      <c r="AY446" s="151"/>
      <c r="AZ446" s="151"/>
      <c r="BA446" s="151"/>
      <c r="BB446" s="151"/>
      <c r="BC446" s="151"/>
      <c r="BD446" s="151"/>
      <c r="BE446" s="151"/>
      <c r="BF446" s="151"/>
      <c r="BG446" s="151"/>
      <c r="BH446" s="151"/>
    </row>
    <row r="447" spans="1:60" outlineLevel="1" x14ac:dyDescent="0.2">
      <c r="A447" s="158"/>
      <c r="B447" s="159"/>
      <c r="C447" s="185" t="s">
        <v>487</v>
      </c>
      <c r="D447" s="161"/>
      <c r="E447" s="162">
        <v>10.818</v>
      </c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51"/>
      <c r="Y447" s="151"/>
      <c r="Z447" s="151"/>
      <c r="AA447" s="151"/>
      <c r="AB447" s="151"/>
      <c r="AC447" s="151"/>
      <c r="AD447" s="151"/>
      <c r="AE447" s="151"/>
      <c r="AF447" s="151"/>
      <c r="AG447" s="151" t="s">
        <v>179</v>
      </c>
      <c r="AH447" s="151">
        <v>0</v>
      </c>
      <c r="AI447" s="151"/>
      <c r="AJ447" s="151"/>
      <c r="AK447" s="151"/>
      <c r="AL447" s="151"/>
      <c r="AM447" s="151"/>
      <c r="AN447" s="151"/>
      <c r="AO447" s="151"/>
      <c r="AP447" s="151"/>
      <c r="AQ447" s="151"/>
      <c r="AR447" s="151"/>
      <c r="AS447" s="151"/>
      <c r="AT447" s="151"/>
      <c r="AU447" s="151"/>
      <c r="AV447" s="151"/>
      <c r="AW447" s="151"/>
      <c r="AX447" s="151"/>
      <c r="AY447" s="151"/>
      <c r="AZ447" s="151"/>
      <c r="BA447" s="151"/>
      <c r="BB447" s="151"/>
      <c r="BC447" s="151"/>
      <c r="BD447" s="151"/>
      <c r="BE447" s="151"/>
      <c r="BF447" s="151"/>
      <c r="BG447" s="151"/>
      <c r="BH447" s="151"/>
    </row>
    <row r="448" spans="1:60" outlineLevel="1" x14ac:dyDescent="0.2">
      <c r="A448" s="158"/>
      <c r="B448" s="159"/>
      <c r="C448" s="185" t="s">
        <v>488</v>
      </c>
      <c r="D448" s="161"/>
      <c r="E448" s="162">
        <v>7.8719999999999999</v>
      </c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51"/>
      <c r="Y448" s="151"/>
      <c r="Z448" s="151"/>
      <c r="AA448" s="151"/>
      <c r="AB448" s="151"/>
      <c r="AC448" s="151"/>
      <c r="AD448" s="151"/>
      <c r="AE448" s="151"/>
      <c r="AF448" s="151"/>
      <c r="AG448" s="151" t="s">
        <v>179</v>
      </c>
      <c r="AH448" s="151">
        <v>0</v>
      </c>
      <c r="AI448" s="151"/>
      <c r="AJ448" s="151"/>
      <c r="AK448" s="151"/>
      <c r="AL448" s="151"/>
      <c r="AM448" s="151"/>
      <c r="AN448" s="151"/>
      <c r="AO448" s="151"/>
      <c r="AP448" s="151"/>
      <c r="AQ448" s="151"/>
      <c r="AR448" s="151"/>
      <c r="AS448" s="151"/>
      <c r="AT448" s="151"/>
      <c r="AU448" s="151"/>
      <c r="AV448" s="151"/>
      <c r="AW448" s="151"/>
      <c r="AX448" s="151"/>
      <c r="AY448" s="151"/>
      <c r="AZ448" s="151"/>
      <c r="BA448" s="151"/>
      <c r="BB448" s="151"/>
      <c r="BC448" s="151"/>
      <c r="BD448" s="151"/>
      <c r="BE448" s="151"/>
      <c r="BF448" s="151"/>
      <c r="BG448" s="151"/>
      <c r="BH448" s="151"/>
    </row>
    <row r="449" spans="1:60" outlineLevel="1" x14ac:dyDescent="0.2">
      <c r="A449" s="158"/>
      <c r="B449" s="159"/>
      <c r="C449" s="185" t="s">
        <v>489</v>
      </c>
      <c r="D449" s="161"/>
      <c r="E449" s="162">
        <v>7.1849999999999996</v>
      </c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51"/>
      <c r="Y449" s="151"/>
      <c r="Z449" s="151"/>
      <c r="AA449" s="151"/>
      <c r="AB449" s="151"/>
      <c r="AC449" s="151"/>
      <c r="AD449" s="151"/>
      <c r="AE449" s="151"/>
      <c r="AF449" s="151"/>
      <c r="AG449" s="151" t="s">
        <v>179</v>
      </c>
      <c r="AH449" s="151">
        <v>0</v>
      </c>
      <c r="AI449" s="151"/>
      <c r="AJ449" s="151"/>
      <c r="AK449" s="151"/>
      <c r="AL449" s="151"/>
      <c r="AM449" s="151"/>
      <c r="AN449" s="151"/>
      <c r="AO449" s="151"/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151"/>
      <c r="BH449" s="151"/>
    </row>
    <row r="450" spans="1:60" outlineLevel="1" x14ac:dyDescent="0.2">
      <c r="A450" s="158"/>
      <c r="B450" s="159"/>
      <c r="C450" s="185" t="s">
        <v>470</v>
      </c>
      <c r="D450" s="161"/>
      <c r="E450" s="162">
        <v>71.488</v>
      </c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51"/>
      <c r="Y450" s="151"/>
      <c r="Z450" s="151"/>
      <c r="AA450" s="151"/>
      <c r="AB450" s="151"/>
      <c r="AC450" s="151"/>
      <c r="AD450" s="151"/>
      <c r="AE450" s="151"/>
      <c r="AF450" s="151"/>
      <c r="AG450" s="151" t="s">
        <v>179</v>
      </c>
      <c r="AH450" s="151">
        <v>0</v>
      </c>
      <c r="AI450" s="151"/>
      <c r="AJ450" s="151"/>
      <c r="AK450" s="151"/>
      <c r="AL450" s="151"/>
      <c r="AM450" s="151"/>
      <c r="AN450" s="151"/>
      <c r="AO450" s="151"/>
      <c r="AP450" s="151"/>
      <c r="AQ450" s="151"/>
      <c r="AR450" s="151"/>
      <c r="AS450" s="151"/>
      <c r="AT450" s="151"/>
      <c r="AU450" s="151"/>
      <c r="AV450" s="151"/>
      <c r="AW450" s="151"/>
      <c r="AX450" s="151"/>
      <c r="AY450" s="151"/>
      <c r="AZ450" s="151"/>
      <c r="BA450" s="151"/>
      <c r="BB450" s="151"/>
      <c r="BC450" s="151"/>
      <c r="BD450" s="151"/>
      <c r="BE450" s="151"/>
      <c r="BF450" s="151"/>
      <c r="BG450" s="151"/>
      <c r="BH450" s="151"/>
    </row>
    <row r="451" spans="1:60" outlineLevel="1" x14ac:dyDescent="0.2">
      <c r="A451" s="158"/>
      <c r="B451" s="159"/>
      <c r="C451" s="185" t="s">
        <v>471</v>
      </c>
      <c r="D451" s="161"/>
      <c r="E451" s="162">
        <v>560.78809999999999</v>
      </c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51"/>
      <c r="Y451" s="151"/>
      <c r="Z451" s="151"/>
      <c r="AA451" s="151"/>
      <c r="AB451" s="151"/>
      <c r="AC451" s="151"/>
      <c r="AD451" s="151"/>
      <c r="AE451" s="151"/>
      <c r="AF451" s="151"/>
      <c r="AG451" s="151" t="s">
        <v>179</v>
      </c>
      <c r="AH451" s="151">
        <v>0</v>
      </c>
      <c r="AI451" s="151"/>
      <c r="AJ451" s="151"/>
      <c r="AK451" s="151"/>
      <c r="AL451" s="151"/>
      <c r="AM451" s="151"/>
      <c r="AN451" s="151"/>
      <c r="AO451" s="151"/>
      <c r="AP451" s="151"/>
      <c r="AQ451" s="151"/>
      <c r="AR451" s="151"/>
      <c r="AS451" s="151"/>
      <c r="AT451" s="151"/>
      <c r="AU451" s="151"/>
      <c r="AV451" s="151"/>
      <c r="AW451" s="151"/>
      <c r="AX451" s="151"/>
      <c r="AY451" s="151"/>
      <c r="AZ451" s="151"/>
      <c r="BA451" s="151"/>
      <c r="BB451" s="151"/>
      <c r="BC451" s="151"/>
      <c r="BD451" s="151"/>
      <c r="BE451" s="151"/>
      <c r="BF451" s="151"/>
      <c r="BG451" s="151"/>
      <c r="BH451" s="151"/>
    </row>
    <row r="452" spans="1:60" outlineLevel="1" x14ac:dyDescent="0.2">
      <c r="A452" s="158"/>
      <c r="B452" s="159"/>
      <c r="C452" s="453"/>
      <c r="D452" s="454"/>
      <c r="E452" s="454"/>
      <c r="F452" s="454"/>
      <c r="G452" s="454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51"/>
      <c r="Y452" s="151"/>
      <c r="Z452" s="151"/>
      <c r="AA452" s="151"/>
      <c r="AB452" s="151"/>
      <c r="AC452" s="151"/>
      <c r="AD452" s="151"/>
      <c r="AE452" s="151"/>
      <c r="AF452" s="151"/>
      <c r="AG452" s="151" t="s">
        <v>180</v>
      </c>
      <c r="AH452" s="151"/>
      <c r="AI452" s="151"/>
      <c r="AJ452" s="151"/>
      <c r="AK452" s="151"/>
      <c r="AL452" s="151"/>
      <c r="AM452" s="151"/>
      <c r="AN452" s="151"/>
      <c r="AO452" s="151"/>
      <c r="AP452" s="151"/>
      <c r="AQ452" s="151"/>
      <c r="AR452" s="151"/>
      <c r="AS452" s="151"/>
      <c r="AT452" s="151"/>
      <c r="AU452" s="151"/>
      <c r="AV452" s="151"/>
      <c r="AW452" s="151"/>
      <c r="AX452" s="151"/>
      <c r="AY452" s="151"/>
      <c r="AZ452" s="151"/>
      <c r="BA452" s="151"/>
      <c r="BB452" s="151"/>
      <c r="BC452" s="151"/>
      <c r="BD452" s="151"/>
      <c r="BE452" s="151"/>
      <c r="BF452" s="151"/>
      <c r="BG452" s="151"/>
      <c r="BH452" s="151"/>
    </row>
    <row r="453" spans="1:60" ht="22.5" outlineLevel="1" x14ac:dyDescent="0.2">
      <c r="A453" s="174">
        <v>55</v>
      </c>
      <c r="B453" s="175" t="s">
        <v>496</v>
      </c>
      <c r="C453" s="184" t="s">
        <v>497</v>
      </c>
      <c r="D453" s="176" t="s">
        <v>185</v>
      </c>
      <c r="E453" s="177">
        <v>5.4240000000000004</v>
      </c>
      <c r="F453" s="178">
        <v>0</v>
      </c>
      <c r="G453" s="179">
        <f>ROUND(E453*F453,2)</f>
        <v>0</v>
      </c>
      <c r="H453" s="178">
        <v>19.62</v>
      </c>
      <c r="I453" s="179">
        <f>ROUND(E453*H453,2)</f>
        <v>106.42</v>
      </c>
      <c r="J453" s="178">
        <v>269.38</v>
      </c>
      <c r="K453" s="179">
        <f>ROUND(E453*J453,2)</f>
        <v>1461.12</v>
      </c>
      <c r="L453" s="179">
        <v>21</v>
      </c>
      <c r="M453" s="179">
        <f>G453*(1+L453/100)</f>
        <v>0</v>
      </c>
      <c r="N453" s="179">
        <v>1.7219999999999999E-2</v>
      </c>
      <c r="O453" s="179">
        <f>ROUND(E453*N453,2)</f>
        <v>0.09</v>
      </c>
      <c r="P453" s="179">
        <v>0</v>
      </c>
      <c r="Q453" s="179">
        <f>ROUND(E453*P453,2)</f>
        <v>0</v>
      </c>
      <c r="R453" s="179" t="s">
        <v>203</v>
      </c>
      <c r="S453" s="179" t="s">
        <v>173</v>
      </c>
      <c r="T453" s="180" t="s">
        <v>174</v>
      </c>
      <c r="U453" s="160">
        <v>0.628</v>
      </c>
      <c r="V453" s="160">
        <f>ROUND(E453*U453,2)</f>
        <v>3.41</v>
      </c>
      <c r="W453" s="160"/>
      <c r="X453" s="151"/>
      <c r="Y453" s="151"/>
      <c r="Z453" s="151"/>
      <c r="AA453" s="151"/>
      <c r="AB453" s="151"/>
      <c r="AC453" s="151"/>
      <c r="AD453" s="151"/>
      <c r="AE453" s="151"/>
      <c r="AF453" s="151"/>
      <c r="AG453" s="151" t="s">
        <v>199</v>
      </c>
      <c r="AH453" s="151"/>
      <c r="AI453" s="151"/>
      <c r="AJ453" s="151"/>
      <c r="AK453" s="151"/>
      <c r="AL453" s="151"/>
      <c r="AM453" s="151"/>
      <c r="AN453" s="151"/>
      <c r="AO453" s="151"/>
      <c r="AP453" s="151"/>
      <c r="AQ453" s="151"/>
      <c r="AR453" s="151"/>
      <c r="AS453" s="151"/>
      <c r="AT453" s="151"/>
      <c r="AU453" s="151"/>
      <c r="AV453" s="151"/>
      <c r="AW453" s="151"/>
      <c r="AX453" s="151"/>
      <c r="AY453" s="151"/>
      <c r="AZ453" s="151"/>
      <c r="BA453" s="151"/>
      <c r="BB453" s="151"/>
      <c r="BC453" s="151"/>
      <c r="BD453" s="151"/>
      <c r="BE453" s="151"/>
      <c r="BF453" s="151"/>
      <c r="BG453" s="151"/>
      <c r="BH453" s="151"/>
    </row>
    <row r="454" spans="1:60" outlineLevel="1" x14ac:dyDescent="0.2">
      <c r="A454" s="158"/>
      <c r="B454" s="159"/>
      <c r="C454" s="185" t="s">
        <v>231</v>
      </c>
      <c r="D454" s="161"/>
      <c r="E454" s="162">
        <v>5.4240000000000004</v>
      </c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51"/>
      <c r="Y454" s="151"/>
      <c r="Z454" s="151"/>
      <c r="AA454" s="151"/>
      <c r="AB454" s="151"/>
      <c r="AC454" s="151"/>
      <c r="AD454" s="151"/>
      <c r="AE454" s="151"/>
      <c r="AF454" s="151"/>
      <c r="AG454" s="151" t="s">
        <v>179</v>
      </c>
      <c r="AH454" s="151">
        <v>0</v>
      </c>
      <c r="AI454" s="151"/>
      <c r="AJ454" s="151"/>
      <c r="AK454" s="151"/>
      <c r="AL454" s="151"/>
      <c r="AM454" s="151"/>
      <c r="AN454" s="151"/>
      <c r="AO454" s="151"/>
      <c r="AP454" s="151"/>
      <c r="AQ454" s="151"/>
      <c r="AR454" s="151"/>
      <c r="AS454" s="151"/>
      <c r="AT454" s="151"/>
      <c r="AU454" s="151"/>
      <c r="AV454" s="151"/>
      <c r="AW454" s="151"/>
      <c r="AX454" s="151"/>
      <c r="AY454" s="151"/>
      <c r="AZ454" s="151"/>
      <c r="BA454" s="151"/>
      <c r="BB454" s="151"/>
      <c r="BC454" s="151"/>
      <c r="BD454" s="151"/>
      <c r="BE454" s="151"/>
      <c r="BF454" s="151"/>
      <c r="BG454" s="151"/>
      <c r="BH454" s="151"/>
    </row>
    <row r="455" spans="1:60" outlineLevel="1" x14ac:dyDescent="0.2">
      <c r="A455" s="158"/>
      <c r="B455" s="159"/>
      <c r="C455" s="453"/>
      <c r="D455" s="454"/>
      <c r="E455" s="454"/>
      <c r="F455" s="454"/>
      <c r="G455" s="454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51"/>
      <c r="Y455" s="151"/>
      <c r="Z455" s="151"/>
      <c r="AA455" s="151"/>
      <c r="AB455" s="151"/>
      <c r="AC455" s="151"/>
      <c r="AD455" s="151"/>
      <c r="AE455" s="151"/>
      <c r="AF455" s="151"/>
      <c r="AG455" s="151" t="s">
        <v>180</v>
      </c>
      <c r="AH455" s="151"/>
      <c r="AI455" s="151"/>
      <c r="AJ455" s="151"/>
      <c r="AK455" s="151"/>
      <c r="AL455" s="151"/>
      <c r="AM455" s="151"/>
      <c r="AN455" s="151"/>
      <c r="AO455" s="151"/>
      <c r="AP455" s="151"/>
      <c r="AQ455" s="151"/>
      <c r="AR455" s="151"/>
      <c r="AS455" s="151"/>
      <c r="AT455" s="151"/>
      <c r="AU455" s="151"/>
      <c r="AV455" s="151"/>
      <c r="AW455" s="151"/>
      <c r="AX455" s="151"/>
      <c r="AY455" s="151"/>
      <c r="AZ455" s="151"/>
      <c r="BA455" s="151"/>
      <c r="BB455" s="151"/>
      <c r="BC455" s="151"/>
      <c r="BD455" s="151"/>
      <c r="BE455" s="151"/>
      <c r="BF455" s="151"/>
      <c r="BG455" s="151"/>
      <c r="BH455" s="151"/>
    </row>
    <row r="456" spans="1:60" ht="22.5" outlineLevel="1" x14ac:dyDescent="0.2">
      <c r="A456" s="174">
        <v>56</v>
      </c>
      <c r="B456" s="175" t="s">
        <v>498</v>
      </c>
      <c r="C456" s="184" t="s">
        <v>499</v>
      </c>
      <c r="D456" s="176" t="s">
        <v>185</v>
      </c>
      <c r="E456" s="177">
        <v>6</v>
      </c>
      <c r="F456" s="178">
        <v>0</v>
      </c>
      <c r="G456" s="179">
        <f>ROUND(E456*F456,2)</f>
        <v>0</v>
      </c>
      <c r="H456" s="178">
        <v>8.65</v>
      </c>
      <c r="I456" s="179">
        <f>ROUND(E456*H456,2)</f>
        <v>51.9</v>
      </c>
      <c r="J456" s="178">
        <v>161.85</v>
      </c>
      <c r="K456" s="179">
        <f>ROUND(E456*J456,2)</f>
        <v>971.1</v>
      </c>
      <c r="L456" s="179">
        <v>21</v>
      </c>
      <c r="M456" s="179">
        <f>G456*(1+L456/100)</f>
        <v>0</v>
      </c>
      <c r="N456" s="179">
        <v>7.6299999999999996E-3</v>
      </c>
      <c r="O456" s="179">
        <f>ROUND(E456*N456,2)</f>
        <v>0.05</v>
      </c>
      <c r="P456" s="179">
        <v>0</v>
      </c>
      <c r="Q456" s="179">
        <f>ROUND(E456*P456,2)</f>
        <v>0</v>
      </c>
      <c r="R456" s="179" t="s">
        <v>214</v>
      </c>
      <c r="S456" s="179" t="s">
        <v>173</v>
      </c>
      <c r="T456" s="180" t="s">
        <v>174</v>
      </c>
      <c r="U456" s="160">
        <v>0.42099999999999999</v>
      </c>
      <c r="V456" s="160">
        <f>ROUND(E456*U456,2)</f>
        <v>2.5299999999999998</v>
      </c>
      <c r="W456" s="160"/>
      <c r="X456" s="151"/>
      <c r="Y456" s="151"/>
      <c r="Z456" s="151"/>
      <c r="AA456" s="151"/>
      <c r="AB456" s="151"/>
      <c r="AC456" s="151"/>
      <c r="AD456" s="151"/>
      <c r="AE456" s="151"/>
      <c r="AF456" s="151"/>
      <c r="AG456" s="151" t="s">
        <v>199</v>
      </c>
      <c r="AH456" s="151"/>
      <c r="AI456" s="151"/>
      <c r="AJ456" s="151"/>
      <c r="AK456" s="151"/>
      <c r="AL456" s="151"/>
      <c r="AM456" s="151"/>
      <c r="AN456" s="151"/>
      <c r="AO456" s="151"/>
      <c r="AP456" s="151"/>
      <c r="AQ456" s="151"/>
      <c r="AR456" s="151"/>
      <c r="AS456" s="151"/>
      <c r="AT456" s="151"/>
      <c r="AU456" s="151"/>
      <c r="AV456" s="151"/>
      <c r="AW456" s="151"/>
      <c r="AX456" s="151"/>
      <c r="AY456" s="151"/>
      <c r="AZ456" s="151"/>
      <c r="BA456" s="151"/>
      <c r="BB456" s="151"/>
      <c r="BC456" s="151"/>
      <c r="BD456" s="151"/>
      <c r="BE456" s="151"/>
      <c r="BF456" s="151"/>
      <c r="BG456" s="151"/>
      <c r="BH456" s="151"/>
    </row>
    <row r="457" spans="1:60" outlineLevel="1" x14ac:dyDescent="0.2">
      <c r="A457" s="158"/>
      <c r="B457" s="159"/>
      <c r="C457" s="451" t="s">
        <v>500</v>
      </c>
      <c r="D457" s="452"/>
      <c r="E457" s="452"/>
      <c r="F457" s="452"/>
      <c r="G457" s="452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51"/>
      <c r="Y457" s="151"/>
      <c r="Z457" s="151"/>
      <c r="AA457" s="151"/>
      <c r="AB457" s="151"/>
      <c r="AC457" s="151"/>
      <c r="AD457" s="151"/>
      <c r="AE457" s="151"/>
      <c r="AF457" s="151"/>
      <c r="AG457" s="151" t="s">
        <v>177</v>
      </c>
      <c r="AH457" s="151"/>
      <c r="AI457" s="151"/>
      <c r="AJ457" s="151"/>
      <c r="AK457" s="151"/>
      <c r="AL457" s="151"/>
      <c r="AM457" s="151"/>
      <c r="AN457" s="151"/>
      <c r="AO457" s="151"/>
      <c r="AP457" s="151"/>
      <c r="AQ457" s="151"/>
      <c r="AR457" s="151"/>
      <c r="AS457" s="151"/>
      <c r="AT457" s="151"/>
      <c r="AU457" s="151"/>
      <c r="AV457" s="151"/>
      <c r="AW457" s="151"/>
      <c r="AX457" s="151"/>
      <c r="AY457" s="151"/>
      <c r="AZ457" s="151"/>
      <c r="BA457" s="151"/>
      <c r="BB457" s="151"/>
      <c r="BC457" s="151"/>
      <c r="BD457" s="151"/>
      <c r="BE457" s="151"/>
      <c r="BF457" s="151"/>
      <c r="BG457" s="151"/>
      <c r="BH457" s="151"/>
    </row>
    <row r="458" spans="1:60" outlineLevel="1" x14ac:dyDescent="0.2">
      <c r="A458" s="158"/>
      <c r="B458" s="159"/>
      <c r="C458" s="185" t="s">
        <v>501</v>
      </c>
      <c r="D458" s="161"/>
      <c r="E458" s="162">
        <v>6</v>
      </c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51"/>
      <c r="Y458" s="151"/>
      <c r="Z458" s="151"/>
      <c r="AA458" s="151"/>
      <c r="AB458" s="151"/>
      <c r="AC458" s="151"/>
      <c r="AD458" s="151"/>
      <c r="AE458" s="151"/>
      <c r="AF458" s="151"/>
      <c r="AG458" s="151" t="s">
        <v>179</v>
      </c>
      <c r="AH458" s="151">
        <v>0</v>
      </c>
      <c r="AI458" s="151"/>
      <c r="AJ458" s="151"/>
      <c r="AK458" s="151"/>
      <c r="AL458" s="151"/>
      <c r="AM458" s="151"/>
      <c r="AN458" s="151"/>
      <c r="AO458" s="151"/>
      <c r="AP458" s="151"/>
      <c r="AQ458" s="151"/>
      <c r="AR458" s="151"/>
      <c r="AS458" s="151"/>
      <c r="AT458" s="151"/>
      <c r="AU458" s="151"/>
      <c r="AV458" s="151"/>
      <c r="AW458" s="151"/>
      <c r="AX458" s="151"/>
      <c r="AY458" s="151"/>
      <c r="AZ458" s="151"/>
      <c r="BA458" s="151"/>
      <c r="BB458" s="151"/>
      <c r="BC458" s="151"/>
      <c r="BD458" s="151"/>
      <c r="BE458" s="151"/>
      <c r="BF458" s="151"/>
      <c r="BG458" s="151"/>
      <c r="BH458" s="151"/>
    </row>
    <row r="459" spans="1:60" outlineLevel="1" x14ac:dyDescent="0.2">
      <c r="A459" s="158"/>
      <c r="B459" s="159"/>
      <c r="C459" s="453"/>
      <c r="D459" s="454"/>
      <c r="E459" s="454"/>
      <c r="F459" s="454"/>
      <c r="G459" s="454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51"/>
      <c r="Y459" s="151"/>
      <c r="Z459" s="151"/>
      <c r="AA459" s="151"/>
      <c r="AB459" s="151"/>
      <c r="AC459" s="151"/>
      <c r="AD459" s="151"/>
      <c r="AE459" s="151"/>
      <c r="AF459" s="151"/>
      <c r="AG459" s="151" t="s">
        <v>180</v>
      </c>
      <c r="AH459" s="151"/>
      <c r="AI459" s="151"/>
      <c r="AJ459" s="151"/>
      <c r="AK459" s="151"/>
      <c r="AL459" s="151"/>
      <c r="AM459" s="151"/>
      <c r="AN459" s="151"/>
      <c r="AO459" s="151"/>
      <c r="AP459" s="151"/>
      <c r="AQ459" s="151"/>
      <c r="AR459" s="151"/>
      <c r="AS459" s="151"/>
      <c r="AT459" s="151"/>
      <c r="AU459" s="151"/>
      <c r="AV459" s="151"/>
      <c r="AW459" s="151"/>
      <c r="AX459" s="151"/>
      <c r="AY459" s="151"/>
      <c r="AZ459" s="151"/>
      <c r="BA459" s="151"/>
      <c r="BB459" s="151"/>
      <c r="BC459" s="151"/>
      <c r="BD459" s="151"/>
      <c r="BE459" s="151"/>
      <c r="BF459" s="151"/>
      <c r="BG459" s="151"/>
      <c r="BH459" s="151"/>
    </row>
    <row r="460" spans="1:60" outlineLevel="1" x14ac:dyDescent="0.2">
      <c r="A460" s="174">
        <v>57</v>
      </c>
      <c r="B460" s="175" t="s">
        <v>502</v>
      </c>
      <c r="C460" s="184" t="s">
        <v>503</v>
      </c>
      <c r="D460" s="176" t="s">
        <v>185</v>
      </c>
      <c r="E460" s="177">
        <v>658.15110000000004</v>
      </c>
      <c r="F460" s="178">
        <v>0</v>
      </c>
      <c r="G460" s="179">
        <f>ROUND(E460*F460,2)</f>
        <v>0</v>
      </c>
      <c r="H460" s="178">
        <v>0</v>
      </c>
      <c r="I460" s="179">
        <f>ROUND(E460*H460,2)</f>
        <v>0</v>
      </c>
      <c r="J460" s="178">
        <v>42.1</v>
      </c>
      <c r="K460" s="179">
        <f>ROUND(E460*J460,2)</f>
        <v>27708.16</v>
      </c>
      <c r="L460" s="179">
        <v>21</v>
      </c>
      <c r="M460" s="179">
        <f>G460*(1+L460/100)</f>
        <v>0</v>
      </c>
      <c r="N460" s="179">
        <v>3.5E-4</v>
      </c>
      <c r="O460" s="179">
        <f>ROUND(E460*N460,2)</f>
        <v>0.23</v>
      </c>
      <c r="P460" s="179">
        <v>0</v>
      </c>
      <c r="Q460" s="179">
        <f>ROUND(E460*P460,2)</f>
        <v>0</v>
      </c>
      <c r="R460" s="179"/>
      <c r="S460" s="179" t="s">
        <v>504</v>
      </c>
      <c r="T460" s="180" t="s">
        <v>505</v>
      </c>
      <c r="U460" s="160">
        <v>0</v>
      </c>
      <c r="V460" s="160">
        <f>ROUND(E460*U460,2)</f>
        <v>0</v>
      </c>
      <c r="W460" s="160"/>
      <c r="X460" s="151"/>
      <c r="Y460" s="151"/>
      <c r="Z460" s="151"/>
      <c r="AA460" s="151"/>
      <c r="AB460" s="151"/>
      <c r="AC460" s="151"/>
      <c r="AD460" s="151"/>
      <c r="AE460" s="151"/>
      <c r="AF460" s="151"/>
      <c r="AG460" s="151" t="s">
        <v>175</v>
      </c>
      <c r="AH460" s="151"/>
      <c r="AI460" s="151"/>
      <c r="AJ460" s="151"/>
      <c r="AK460" s="151"/>
      <c r="AL460" s="151"/>
      <c r="AM460" s="151"/>
      <c r="AN460" s="151"/>
      <c r="AO460" s="151"/>
      <c r="AP460" s="151"/>
      <c r="AQ460" s="151"/>
      <c r="AR460" s="151"/>
      <c r="AS460" s="151"/>
      <c r="AT460" s="151"/>
      <c r="AU460" s="151"/>
      <c r="AV460" s="151"/>
      <c r="AW460" s="151"/>
      <c r="AX460" s="151"/>
      <c r="AY460" s="151"/>
      <c r="AZ460" s="151"/>
      <c r="BA460" s="151"/>
      <c r="BB460" s="151"/>
      <c r="BC460" s="151"/>
      <c r="BD460" s="151"/>
      <c r="BE460" s="151"/>
      <c r="BF460" s="151"/>
      <c r="BG460" s="151"/>
      <c r="BH460" s="151"/>
    </row>
    <row r="461" spans="1:60" outlineLevel="1" x14ac:dyDescent="0.2">
      <c r="A461" s="158"/>
      <c r="B461" s="159"/>
      <c r="C461" s="185" t="s">
        <v>487</v>
      </c>
      <c r="D461" s="161"/>
      <c r="E461" s="162">
        <v>10.818</v>
      </c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51"/>
      <c r="Y461" s="151"/>
      <c r="Z461" s="151"/>
      <c r="AA461" s="151"/>
      <c r="AB461" s="151"/>
      <c r="AC461" s="151"/>
      <c r="AD461" s="151"/>
      <c r="AE461" s="151"/>
      <c r="AF461" s="151"/>
      <c r="AG461" s="151" t="s">
        <v>179</v>
      </c>
      <c r="AH461" s="151">
        <v>0</v>
      </c>
      <c r="AI461" s="151"/>
      <c r="AJ461" s="151"/>
      <c r="AK461" s="151"/>
      <c r="AL461" s="151"/>
      <c r="AM461" s="151"/>
      <c r="AN461" s="151"/>
      <c r="AO461" s="151"/>
      <c r="AP461" s="151"/>
      <c r="AQ461" s="151"/>
      <c r="AR461" s="151"/>
      <c r="AS461" s="151"/>
      <c r="AT461" s="151"/>
      <c r="AU461" s="151"/>
      <c r="AV461" s="151"/>
      <c r="AW461" s="151"/>
      <c r="AX461" s="151"/>
      <c r="AY461" s="151"/>
      <c r="AZ461" s="151"/>
      <c r="BA461" s="151"/>
      <c r="BB461" s="151"/>
      <c r="BC461" s="151"/>
      <c r="BD461" s="151"/>
      <c r="BE461" s="151"/>
      <c r="BF461" s="151"/>
      <c r="BG461" s="151"/>
      <c r="BH461" s="151"/>
    </row>
    <row r="462" spans="1:60" outlineLevel="1" x14ac:dyDescent="0.2">
      <c r="A462" s="158"/>
      <c r="B462" s="159"/>
      <c r="C462" s="185" t="s">
        <v>488</v>
      </c>
      <c r="D462" s="161"/>
      <c r="E462" s="162">
        <v>7.8719999999999999</v>
      </c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51"/>
      <c r="Y462" s="151"/>
      <c r="Z462" s="151"/>
      <c r="AA462" s="151"/>
      <c r="AB462" s="151"/>
      <c r="AC462" s="151"/>
      <c r="AD462" s="151"/>
      <c r="AE462" s="151"/>
      <c r="AF462" s="151"/>
      <c r="AG462" s="151" t="s">
        <v>179</v>
      </c>
      <c r="AH462" s="151">
        <v>0</v>
      </c>
      <c r="AI462" s="151"/>
      <c r="AJ462" s="151"/>
      <c r="AK462" s="151"/>
      <c r="AL462" s="151"/>
      <c r="AM462" s="151"/>
      <c r="AN462" s="151"/>
      <c r="AO462" s="151"/>
      <c r="AP462" s="151"/>
      <c r="AQ462" s="151"/>
      <c r="AR462" s="151"/>
      <c r="AS462" s="151"/>
      <c r="AT462" s="151"/>
      <c r="AU462" s="151"/>
      <c r="AV462" s="151"/>
      <c r="AW462" s="151"/>
      <c r="AX462" s="151"/>
      <c r="AY462" s="151"/>
      <c r="AZ462" s="151"/>
      <c r="BA462" s="151"/>
      <c r="BB462" s="151"/>
      <c r="BC462" s="151"/>
      <c r="BD462" s="151"/>
      <c r="BE462" s="151"/>
      <c r="BF462" s="151"/>
      <c r="BG462" s="151"/>
      <c r="BH462" s="151"/>
    </row>
    <row r="463" spans="1:60" outlineLevel="1" x14ac:dyDescent="0.2">
      <c r="A463" s="158"/>
      <c r="B463" s="159"/>
      <c r="C463" s="185" t="s">
        <v>489</v>
      </c>
      <c r="D463" s="161"/>
      <c r="E463" s="162">
        <v>7.1849999999999996</v>
      </c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51"/>
      <c r="Y463" s="151"/>
      <c r="Z463" s="151"/>
      <c r="AA463" s="151"/>
      <c r="AB463" s="151"/>
      <c r="AC463" s="151"/>
      <c r="AD463" s="151"/>
      <c r="AE463" s="151"/>
      <c r="AF463" s="151"/>
      <c r="AG463" s="151" t="s">
        <v>179</v>
      </c>
      <c r="AH463" s="151">
        <v>0</v>
      </c>
      <c r="AI463" s="151"/>
      <c r="AJ463" s="151"/>
      <c r="AK463" s="151"/>
      <c r="AL463" s="151"/>
      <c r="AM463" s="151"/>
      <c r="AN463" s="151"/>
      <c r="AO463" s="151"/>
      <c r="AP463" s="151"/>
      <c r="AQ463" s="151"/>
      <c r="AR463" s="151"/>
      <c r="AS463" s="151"/>
      <c r="AT463" s="151"/>
      <c r="AU463" s="151"/>
      <c r="AV463" s="151"/>
      <c r="AW463" s="151"/>
      <c r="AX463" s="151"/>
      <c r="AY463" s="151"/>
      <c r="AZ463" s="151"/>
      <c r="BA463" s="151"/>
      <c r="BB463" s="151"/>
      <c r="BC463" s="151"/>
      <c r="BD463" s="151"/>
      <c r="BE463" s="151"/>
      <c r="BF463" s="151"/>
      <c r="BG463" s="151"/>
      <c r="BH463" s="151"/>
    </row>
    <row r="464" spans="1:60" outlineLevel="1" x14ac:dyDescent="0.2">
      <c r="A464" s="158"/>
      <c r="B464" s="159"/>
      <c r="C464" s="185" t="s">
        <v>470</v>
      </c>
      <c r="D464" s="161"/>
      <c r="E464" s="162">
        <v>71.488</v>
      </c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 t="s">
        <v>179</v>
      </c>
      <c r="AH464" s="151">
        <v>0</v>
      </c>
      <c r="AI464" s="151"/>
      <c r="AJ464" s="151"/>
      <c r="AK464" s="151"/>
      <c r="AL464" s="151"/>
      <c r="AM464" s="151"/>
      <c r="AN464" s="151"/>
      <c r="AO464" s="151"/>
      <c r="AP464" s="151"/>
      <c r="AQ464" s="151"/>
      <c r="AR464" s="151"/>
      <c r="AS464" s="151"/>
      <c r="AT464" s="151"/>
      <c r="AU464" s="151"/>
      <c r="AV464" s="151"/>
      <c r="AW464" s="151"/>
      <c r="AX464" s="151"/>
      <c r="AY464" s="151"/>
      <c r="AZ464" s="151"/>
      <c r="BA464" s="151"/>
      <c r="BB464" s="151"/>
      <c r="BC464" s="151"/>
      <c r="BD464" s="151"/>
      <c r="BE464" s="151"/>
      <c r="BF464" s="151"/>
      <c r="BG464" s="151"/>
      <c r="BH464" s="151"/>
    </row>
    <row r="465" spans="1:60" outlineLevel="1" x14ac:dyDescent="0.2">
      <c r="A465" s="158"/>
      <c r="B465" s="159"/>
      <c r="C465" s="185" t="s">
        <v>471</v>
      </c>
      <c r="D465" s="161"/>
      <c r="E465" s="162">
        <v>560.78809999999999</v>
      </c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 t="s">
        <v>179</v>
      </c>
      <c r="AH465" s="151">
        <v>0</v>
      </c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</row>
    <row r="466" spans="1:60" outlineLevel="1" x14ac:dyDescent="0.2">
      <c r="A466" s="158"/>
      <c r="B466" s="159"/>
      <c r="C466" s="453"/>
      <c r="D466" s="454"/>
      <c r="E466" s="454"/>
      <c r="F466" s="454"/>
      <c r="G466" s="454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51"/>
      <c r="Y466" s="151"/>
      <c r="Z466" s="151"/>
      <c r="AA466" s="151"/>
      <c r="AB466" s="151"/>
      <c r="AC466" s="151"/>
      <c r="AD466" s="151"/>
      <c r="AE466" s="151"/>
      <c r="AF466" s="151"/>
      <c r="AG466" s="151" t="s">
        <v>180</v>
      </c>
      <c r="AH466" s="151"/>
      <c r="AI466" s="151"/>
      <c r="AJ466" s="151"/>
      <c r="AK466" s="151"/>
      <c r="AL466" s="151"/>
      <c r="AM466" s="151"/>
      <c r="AN466" s="151"/>
      <c r="AO466" s="151"/>
      <c r="AP466" s="151"/>
      <c r="AQ466" s="151"/>
      <c r="AR466" s="151"/>
      <c r="AS466" s="151"/>
      <c r="AT466" s="151"/>
      <c r="AU466" s="151"/>
      <c r="AV466" s="151"/>
      <c r="AW466" s="151"/>
      <c r="AX466" s="151"/>
      <c r="AY466" s="151"/>
      <c r="AZ466" s="151"/>
      <c r="BA466" s="151"/>
      <c r="BB466" s="151"/>
      <c r="BC466" s="151"/>
      <c r="BD466" s="151"/>
      <c r="BE466" s="151"/>
      <c r="BF466" s="151"/>
      <c r="BG466" s="151"/>
      <c r="BH466" s="151"/>
    </row>
    <row r="467" spans="1:60" outlineLevel="1" x14ac:dyDescent="0.2">
      <c r="A467" s="174">
        <v>58</v>
      </c>
      <c r="B467" s="175" t="s">
        <v>506</v>
      </c>
      <c r="C467" s="184" t="s">
        <v>507</v>
      </c>
      <c r="D467" s="176" t="s">
        <v>213</v>
      </c>
      <c r="E467" s="177">
        <v>50.19</v>
      </c>
      <c r="F467" s="178">
        <v>0</v>
      </c>
      <c r="G467" s="179">
        <f>ROUND(E467*F467,2)</f>
        <v>0</v>
      </c>
      <c r="H467" s="178">
        <v>0</v>
      </c>
      <c r="I467" s="179">
        <f>ROUND(E467*H467,2)</f>
        <v>0</v>
      </c>
      <c r="J467" s="178">
        <v>17.3</v>
      </c>
      <c r="K467" s="179">
        <f>ROUND(E467*J467,2)</f>
        <v>868.29</v>
      </c>
      <c r="L467" s="179">
        <v>21</v>
      </c>
      <c r="M467" s="179">
        <f>G467*(1+L467/100)</f>
        <v>0</v>
      </c>
      <c r="N467" s="179">
        <v>0</v>
      </c>
      <c r="O467" s="179">
        <f>ROUND(E467*N467,2)</f>
        <v>0</v>
      </c>
      <c r="P467" s="179">
        <v>0</v>
      </c>
      <c r="Q467" s="179">
        <f>ROUND(E467*P467,2)</f>
        <v>0</v>
      </c>
      <c r="R467" s="179"/>
      <c r="S467" s="179" t="s">
        <v>173</v>
      </c>
      <c r="T467" s="180" t="s">
        <v>174</v>
      </c>
      <c r="U467" s="160">
        <v>0</v>
      </c>
      <c r="V467" s="160">
        <f>ROUND(E467*U467,2)</f>
        <v>0</v>
      </c>
      <c r="W467" s="160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 t="s">
        <v>175</v>
      </c>
      <c r="AH467" s="151"/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</row>
    <row r="468" spans="1:60" outlineLevel="1" x14ac:dyDescent="0.2">
      <c r="A468" s="158"/>
      <c r="B468" s="159"/>
      <c r="C468" s="185" t="s">
        <v>508</v>
      </c>
      <c r="D468" s="161"/>
      <c r="E468" s="162">
        <v>5.99</v>
      </c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 t="s">
        <v>179</v>
      </c>
      <c r="AH468" s="151">
        <v>0</v>
      </c>
      <c r="AI468" s="151"/>
      <c r="AJ468" s="151"/>
      <c r="AK468" s="151"/>
      <c r="AL468" s="151"/>
      <c r="AM468" s="151"/>
      <c r="AN468" s="151"/>
      <c r="AO468" s="151"/>
      <c r="AP468" s="151"/>
      <c r="AQ468" s="151"/>
      <c r="AR468" s="151"/>
      <c r="AS468" s="151"/>
      <c r="AT468" s="151"/>
      <c r="AU468" s="151"/>
      <c r="AV468" s="151"/>
      <c r="AW468" s="151"/>
      <c r="AX468" s="151"/>
      <c r="AY468" s="151"/>
      <c r="AZ468" s="151"/>
      <c r="BA468" s="151"/>
      <c r="BB468" s="151"/>
      <c r="BC468" s="151"/>
      <c r="BD468" s="151"/>
      <c r="BE468" s="151"/>
      <c r="BF468" s="151"/>
      <c r="BG468" s="151"/>
      <c r="BH468" s="151"/>
    </row>
    <row r="469" spans="1:60" outlineLevel="1" x14ac:dyDescent="0.2">
      <c r="A469" s="158"/>
      <c r="B469" s="159"/>
      <c r="C469" s="185" t="s">
        <v>283</v>
      </c>
      <c r="D469" s="161"/>
      <c r="E469" s="162">
        <v>3.5649999999999999</v>
      </c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51"/>
      <c r="Y469" s="151"/>
      <c r="Z469" s="151"/>
      <c r="AA469" s="151"/>
      <c r="AB469" s="151"/>
      <c r="AC469" s="151"/>
      <c r="AD469" s="151"/>
      <c r="AE469" s="151"/>
      <c r="AF469" s="151"/>
      <c r="AG469" s="151" t="s">
        <v>179</v>
      </c>
      <c r="AH469" s="151">
        <v>0</v>
      </c>
      <c r="AI469" s="151"/>
      <c r="AJ469" s="151"/>
      <c r="AK469" s="151"/>
      <c r="AL469" s="151"/>
      <c r="AM469" s="151"/>
      <c r="AN469" s="151"/>
      <c r="AO469" s="151"/>
      <c r="AP469" s="151"/>
      <c r="AQ469" s="151"/>
      <c r="AR469" s="151"/>
      <c r="AS469" s="151"/>
      <c r="AT469" s="151"/>
      <c r="AU469" s="151"/>
      <c r="AV469" s="151"/>
      <c r="AW469" s="151"/>
      <c r="AX469" s="151"/>
      <c r="AY469" s="151"/>
      <c r="AZ469" s="151"/>
      <c r="BA469" s="151"/>
      <c r="BB469" s="151"/>
      <c r="BC469" s="151"/>
      <c r="BD469" s="151"/>
      <c r="BE469" s="151"/>
      <c r="BF469" s="151"/>
      <c r="BG469" s="151"/>
      <c r="BH469" s="151"/>
    </row>
    <row r="470" spans="1:60" outlineLevel="1" x14ac:dyDescent="0.2">
      <c r="A470" s="158"/>
      <c r="B470" s="159"/>
      <c r="C470" s="185" t="s">
        <v>284</v>
      </c>
      <c r="D470" s="161"/>
      <c r="E470" s="162">
        <v>19.984999999999999</v>
      </c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51"/>
      <c r="Y470" s="151"/>
      <c r="Z470" s="151"/>
      <c r="AA470" s="151"/>
      <c r="AB470" s="151"/>
      <c r="AC470" s="151"/>
      <c r="AD470" s="151"/>
      <c r="AE470" s="151"/>
      <c r="AF470" s="151"/>
      <c r="AG470" s="151" t="s">
        <v>179</v>
      </c>
      <c r="AH470" s="151">
        <v>0</v>
      </c>
      <c r="AI470" s="151"/>
      <c r="AJ470" s="151"/>
      <c r="AK470" s="151"/>
      <c r="AL470" s="151"/>
      <c r="AM470" s="151"/>
      <c r="AN470" s="151"/>
      <c r="AO470" s="151"/>
      <c r="AP470" s="151"/>
      <c r="AQ470" s="151"/>
      <c r="AR470" s="151"/>
      <c r="AS470" s="151"/>
      <c r="AT470" s="151"/>
      <c r="AU470" s="151"/>
      <c r="AV470" s="151"/>
      <c r="AW470" s="151"/>
      <c r="AX470" s="151"/>
      <c r="AY470" s="151"/>
      <c r="AZ470" s="151"/>
      <c r="BA470" s="151"/>
      <c r="BB470" s="151"/>
      <c r="BC470" s="151"/>
      <c r="BD470" s="151"/>
      <c r="BE470" s="151"/>
      <c r="BF470" s="151"/>
      <c r="BG470" s="151"/>
      <c r="BH470" s="151"/>
    </row>
    <row r="471" spans="1:60" outlineLevel="1" x14ac:dyDescent="0.2">
      <c r="A471" s="158"/>
      <c r="B471" s="159"/>
      <c r="C471" s="185" t="s">
        <v>509</v>
      </c>
      <c r="D471" s="161"/>
      <c r="E471" s="162">
        <v>-3.3</v>
      </c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51"/>
      <c r="Y471" s="151"/>
      <c r="Z471" s="151"/>
      <c r="AA471" s="151"/>
      <c r="AB471" s="151"/>
      <c r="AC471" s="151"/>
      <c r="AD471" s="151"/>
      <c r="AE471" s="151"/>
      <c r="AF471" s="151"/>
      <c r="AG471" s="151" t="s">
        <v>179</v>
      </c>
      <c r="AH471" s="151">
        <v>0</v>
      </c>
      <c r="AI471" s="151"/>
      <c r="AJ471" s="151"/>
      <c r="AK471" s="151"/>
      <c r="AL471" s="151"/>
      <c r="AM471" s="151"/>
      <c r="AN471" s="151"/>
      <c r="AO471" s="151"/>
      <c r="AP471" s="151"/>
      <c r="AQ471" s="151"/>
      <c r="AR471" s="151"/>
      <c r="AS471" s="151"/>
      <c r="AT471" s="151"/>
      <c r="AU471" s="151"/>
      <c r="AV471" s="151"/>
      <c r="AW471" s="151"/>
      <c r="AX471" s="151"/>
      <c r="AY471" s="151"/>
      <c r="AZ471" s="151"/>
      <c r="BA471" s="151"/>
      <c r="BB471" s="151"/>
      <c r="BC471" s="151"/>
      <c r="BD471" s="151"/>
      <c r="BE471" s="151"/>
      <c r="BF471" s="151"/>
      <c r="BG471" s="151"/>
      <c r="BH471" s="151"/>
    </row>
    <row r="472" spans="1:60" outlineLevel="1" x14ac:dyDescent="0.2">
      <c r="A472" s="158"/>
      <c r="B472" s="159"/>
      <c r="C472" s="185" t="s">
        <v>432</v>
      </c>
      <c r="D472" s="161"/>
      <c r="E472" s="162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51"/>
      <c r="Y472" s="151"/>
      <c r="Z472" s="151"/>
      <c r="AA472" s="151"/>
      <c r="AB472" s="151"/>
      <c r="AC472" s="151"/>
      <c r="AD472" s="151"/>
      <c r="AE472" s="151"/>
      <c r="AF472" s="151"/>
      <c r="AG472" s="151" t="s">
        <v>179</v>
      </c>
      <c r="AH472" s="151">
        <v>0</v>
      </c>
      <c r="AI472" s="151"/>
      <c r="AJ472" s="151"/>
      <c r="AK472" s="151"/>
      <c r="AL472" s="151"/>
      <c r="AM472" s="151"/>
      <c r="AN472" s="151"/>
      <c r="AO472" s="151"/>
      <c r="AP472" s="151"/>
      <c r="AQ472" s="151"/>
      <c r="AR472" s="151"/>
      <c r="AS472" s="151"/>
      <c r="AT472" s="151"/>
      <c r="AU472" s="151"/>
      <c r="AV472" s="151"/>
      <c r="AW472" s="151"/>
      <c r="AX472" s="151"/>
      <c r="AY472" s="151"/>
      <c r="AZ472" s="151"/>
      <c r="BA472" s="151"/>
      <c r="BB472" s="151"/>
      <c r="BC472" s="151"/>
      <c r="BD472" s="151"/>
      <c r="BE472" s="151"/>
      <c r="BF472" s="151"/>
      <c r="BG472" s="151"/>
      <c r="BH472" s="151"/>
    </row>
    <row r="473" spans="1:60" outlineLevel="1" x14ac:dyDescent="0.2">
      <c r="A473" s="158"/>
      <c r="B473" s="159"/>
      <c r="C473" s="185" t="s">
        <v>477</v>
      </c>
      <c r="D473" s="161"/>
      <c r="E473" s="162">
        <v>22.79</v>
      </c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51"/>
      <c r="Y473" s="151"/>
      <c r="Z473" s="151"/>
      <c r="AA473" s="151"/>
      <c r="AB473" s="151"/>
      <c r="AC473" s="151"/>
      <c r="AD473" s="151"/>
      <c r="AE473" s="151"/>
      <c r="AF473" s="151"/>
      <c r="AG473" s="151" t="s">
        <v>179</v>
      </c>
      <c r="AH473" s="151">
        <v>0</v>
      </c>
      <c r="AI473" s="151"/>
      <c r="AJ473" s="151"/>
      <c r="AK473" s="151"/>
      <c r="AL473" s="151"/>
      <c r="AM473" s="151"/>
      <c r="AN473" s="151"/>
      <c r="AO473" s="151"/>
      <c r="AP473" s="151"/>
      <c r="AQ473" s="151"/>
      <c r="AR473" s="151"/>
      <c r="AS473" s="151"/>
      <c r="AT473" s="151"/>
      <c r="AU473" s="151"/>
      <c r="AV473" s="151"/>
      <c r="AW473" s="151"/>
      <c r="AX473" s="151"/>
      <c r="AY473" s="151"/>
      <c r="AZ473" s="151"/>
      <c r="BA473" s="151"/>
      <c r="BB473" s="151"/>
      <c r="BC473" s="151"/>
      <c r="BD473" s="151"/>
      <c r="BE473" s="151"/>
      <c r="BF473" s="151"/>
      <c r="BG473" s="151"/>
      <c r="BH473" s="151"/>
    </row>
    <row r="474" spans="1:60" outlineLevel="1" x14ac:dyDescent="0.2">
      <c r="A474" s="158"/>
      <c r="B474" s="159"/>
      <c r="C474" s="185" t="s">
        <v>478</v>
      </c>
      <c r="D474" s="161"/>
      <c r="E474" s="162">
        <v>1.1599999999999999</v>
      </c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  <c r="T474" s="160"/>
      <c r="U474" s="160"/>
      <c r="V474" s="160"/>
      <c r="W474" s="160"/>
      <c r="X474" s="151"/>
      <c r="Y474" s="151"/>
      <c r="Z474" s="151"/>
      <c r="AA474" s="151"/>
      <c r="AB474" s="151"/>
      <c r="AC474" s="151"/>
      <c r="AD474" s="151"/>
      <c r="AE474" s="151"/>
      <c r="AF474" s="151"/>
      <c r="AG474" s="151" t="s">
        <v>179</v>
      </c>
      <c r="AH474" s="151">
        <v>0</v>
      </c>
      <c r="AI474" s="151"/>
      <c r="AJ474" s="151"/>
      <c r="AK474" s="151"/>
      <c r="AL474" s="151"/>
      <c r="AM474" s="151"/>
      <c r="AN474" s="151"/>
      <c r="AO474" s="151"/>
      <c r="AP474" s="151"/>
      <c r="AQ474" s="151"/>
      <c r="AR474" s="151"/>
      <c r="AS474" s="151"/>
      <c r="AT474" s="151"/>
      <c r="AU474" s="151"/>
      <c r="AV474" s="151"/>
      <c r="AW474" s="151"/>
      <c r="AX474" s="151"/>
      <c r="AY474" s="151"/>
      <c r="AZ474" s="151"/>
      <c r="BA474" s="151"/>
      <c r="BB474" s="151"/>
      <c r="BC474" s="151"/>
      <c r="BD474" s="151"/>
      <c r="BE474" s="151"/>
      <c r="BF474" s="151"/>
      <c r="BG474" s="151"/>
      <c r="BH474" s="151"/>
    </row>
    <row r="475" spans="1:60" outlineLevel="1" x14ac:dyDescent="0.2">
      <c r="A475" s="158"/>
      <c r="B475" s="159"/>
      <c r="C475" s="453"/>
      <c r="D475" s="454"/>
      <c r="E475" s="454"/>
      <c r="F475" s="454"/>
      <c r="G475" s="454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 t="s">
        <v>180</v>
      </c>
      <c r="AH475" s="151"/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151"/>
      <c r="BH475" s="151"/>
    </row>
    <row r="476" spans="1:60" outlineLevel="1" x14ac:dyDescent="0.2">
      <c r="A476" s="174">
        <v>59</v>
      </c>
      <c r="B476" s="175" t="s">
        <v>510</v>
      </c>
      <c r="C476" s="184" t="s">
        <v>511</v>
      </c>
      <c r="D476" s="176" t="s">
        <v>213</v>
      </c>
      <c r="E476" s="177">
        <v>50.19</v>
      </c>
      <c r="F476" s="178">
        <v>0</v>
      </c>
      <c r="G476" s="179">
        <f>ROUND(E476*F476,2)</f>
        <v>0</v>
      </c>
      <c r="H476" s="178">
        <v>51.4</v>
      </c>
      <c r="I476" s="179">
        <f>ROUND(E476*H476,2)</f>
        <v>2579.77</v>
      </c>
      <c r="J476" s="178">
        <v>21.3</v>
      </c>
      <c r="K476" s="179">
        <f>ROUND(E476*J476,2)</f>
        <v>1069.05</v>
      </c>
      <c r="L476" s="179">
        <v>21</v>
      </c>
      <c r="M476" s="179">
        <f>G476*(1+L476/100)</f>
        <v>0</v>
      </c>
      <c r="N476" s="179">
        <v>1.1E-4</v>
      </c>
      <c r="O476" s="179">
        <f>ROUND(E476*N476,2)</f>
        <v>0.01</v>
      </c>
      <c r="P476" s="179">
        <v>0</v>
      </c>
      <c r="Q476" s="179">
        <f>ROUND(E476*P476,2)</f>
        <v>0</v>
      </c>
      <c r="R476" s="179"/>
      <c r="S476" s="179" t="s">
        <v>173</v>
      </c>
      <c r="T476" s="180" t="s">
        <v>174</v>
      </c>
      <c r="U476" s="160">
        <v>0</v>
      </c>
      <c r="V476" s="160">
        <f>ROUND(E476*U476,2)</f>
        <v>0</v>
      </c>
      <c r="W476" s="160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 t="s">
        <v>175</v>
      </c>
      <c r="AH476" s="151"/>
      <c r="AI476" s="151"/>
      <c r="AJ476" s="151"/>
      <c r="AK476" s="151"/>
      <c r="AL476" s="151"/>
      <c r="AM476" s="151"/>
      <c r="AN476" s="151"/>
      <c r="AO476" s="151"/>
      <c r="AP476" s="151"/>
      <c r="AQ476" s="151"/>
      <c r="AR476" s="151"/>
      <c r="AS476" s="151"/>
      <c r="AT476" s="151"/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151"/>
      <c r="BH476" s="151"/>
    </row>
    <row r="477" spans="1:60" outlineLevel="1" x14ac:dyDescent="0.2">
      <c r="A477" s="158"/>
      <c r="B477" s="159"/>
      <c r="C477" s="185" t="s">
        <v>508</v>
      </c>
      <c r="D477" s="161"/>
      <c r="E477" s="162">
        <v>5.99</v>
      </c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 t="s">
        <v>179</v>
      </c>
      <c r="AH477" s="151">
        <v>0</v>
      </c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/>
      <c r="BH477" s="151"/>
    </row>
    <row r="478" spans="1:60" outlineLevel="1" x14ac:dyDescent="0.2">
      <c r="A478" s="158"/>
      <c r="B478" s="159"/>
      <c r="C478" s="185" t="s">
        <v>283</v>
      </c>
      <c r="D478" s="161"/>
      <c r="E478" s="162">
        <v>3.5649999999999999</v>
      </c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 t="s">
        <v>179</v>
      </c>
      <c r="AH478" s="151">
        <v>0</v>
      </c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151"/>
      <c r="BH478" s="151"/>
    </row>
    <row r="479" spans="1:60" outlineLevel="1" x14ac:dyDescent="0.2">
      <c r="A479" s="158"/>
      <c r="B479" s="159"/>
      <c r="C479" s="185" t="s">
        <v>284</v>
      </c>
      <c r="D479" s="161"/>
      <c r="E479" s="162">
        <v>19.984999999999999</v>
      </c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 t="s">
        <v>179</v>
      </c>
      <c r="AH479" s="151">
        <v>0</v>
      </c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151"/>
      <c r="BH479" s="151"/>
    </row>
    <row r="480" spans="1:60" outlineLevel="1" x14ac:dyDescent="0.2">
      <c r="A480" s="158"/>
      <c r="B480" s="159"/>
      <c r="C480" s="185" t="s">
        <v>509</v>
      </c>
      <c r="D480" s="161"/>
      <c r="E480" s="162">
        <v>-3.3</v>
      </c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 t="s">
        <v>179</v>
      </c>
      <c r="AH480" s="151">
        <v>0</v>
      </c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</row>
    <row r="481" spans="1:60" outlineLevel="1" x14ac:dyDescent="0.2">
      <c r="A481" s="158"/>
      <c r="B481" s="159"/>
      <c r="C481" s="185" t="s">
        <v>432</v>
      </c>
      <c r="D481" s="161"/>
      <c r="E481" s="162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 t="s">
        <v>179</v>
      </c>
      <c r="AH481" s="151">
        <v>0</v>
      </c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</row>
    <row r="482" spans="1:60" outlineLevel="1" x14ac:dyDescent="0.2">
      <c r="A482" s="158"/>
      <c r="B482" s="159"/>
      <c r="C482" s="185" t="s">
        <v>477</v>
      </c>
      <c r="D482" s="161"/>
      <c r="E482" s="162">
        <v>22.79</v>
      </c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 t="s">
        <v>179</v>
      </c>
      <c r="AH482" s="151">
        <v>0</v>
      </c>
      <c r="AI482" s="151"/>
      <c r="AJ482" s="151"/>
      <c r="AK482" s="151"/>
      <c r="AL482" s="151"/>
      <c r="AM482" s="151"/>
      <c r="AN482" s="151"/>
      <c r="AO482" s="151"/>
      <c r="AP482" s="151"/>
      <c r="AQ482" s="151"/>
      <c r="AR482" s="151"/>
      <c r="AS482" s="151"/>
      <c r="AT482" s="151"/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151"/>
      <c r="BH482" s="151"/>
    </row>
    <row r="483" spans="1:60" outlineLevel="1" x14ac:dyDescent="0.2">
      <c r="A483" s="158"/>
      <c r="B483" s="159"/>
      <c r="C483" s="185" t="s">
        <v>478</v>
      </c>
      <c r="D483" s="161"/>
      <c r="E483" s="162">
        <v>1.1599999999999999</v>
      </c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51"/>
      <c r="Y483" s="151"/>
      <c r="Z483" s="151"/>
      <c r="AA483" s="151"/>
      <c r="AB483" s="151"/>
      <c r="AC483" s="151"/>
      <c r="AD483" s="151"/>
      <c r="AE483" s="151"/>
      <c r="AF483" s="151"/>
      <c r="AG483" s="151" t="s">
        <v>179</v>
      </c>
      <c r="AH483" s="151">
        <v>0</v>
      </c>
      <c r="AI483" s="151"/>
      <c r="AJ483" s="151"/>
      <c r="AK483" s="151"/>
      <c r="AL483" s="151"/>
      <c r="AM483" s="151"/>
      <c r="AN483" s="151"/>
      <c r="AO483" s="151"/>
      <c r="AP483" s="151"/>
      <c r="AQ483" s="151"/>
      <c r="AR483" s="151"/>
      <c r="AS483" s="151"/>
      <c r="AT483" s="151"/>
      <c r="AU483" s="151"/>
      <c r="AV483" s="151"/>
      <c r="AW483" s="151"/>
      <c r="AX483" s="151"/>
      <c r="AY483" s="151"/>
      <c r="AZ483" s="151"/>
      <c r="BA483" s="151"/>
      <c r="BB483" s="151"/>
      <c r="BC483" s="151"/>
      <c r="BD483" s="151"/>
      <c r="BE483" s="151"/>
      <c r="BF483" s="151"/>
      <c r="BG483" s="151"/>
      <c r="BH483" s="151"/>
    </row>
    <row r="484" spans="1:60" outlineLevel="1" x14ac:dyDescent="0.2">
      <c r="A484" s="158"/>
      <c r="B484" s="159"/>
      <c r="C484" s="453"/>
      <c r="D484" s="454"/>
      <c r="E484" s="454"/>
      <c r="F484" s="454"/>
      <c r="G484" s="454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51"/>
      <c r="Y484" s="151"/>
      <c r="Z484" s="151"/>
      <c r="AA484" s="151"/>
      <c r="AB484" s="151"/>
      <c r="AC484" s="151"/>
      <c r="AD484" s="151"/>
      <c r="AE484" s="151"/>
      <c r="AF484" s="151"/>
      <c r="AG484" s="151" t="s">
        <v>180</v>
      </c>
      <c r="AH484" s="151"/>
      <c r="AI484" s="151"/>
      <c r="AJ484" s="151"/>
      <c r="AK484" s="151"/>
      <c r="AL484" s="151"/>
      <c r="AM484" s="151"/>
      <c r="AN484" s="151"/>
      <c r="AO484" s="151"/>
      <c r="AP484" s="151"/>
      <c r="AQ484" s="151"/>
      <c r="AR484" s="151"/>
      <c r="AS484" s="151"/>
      <c r="AT484" s="151"/>
      <c r="AU484" s="151"/>
      <c r="AV484" s="151"/>
      <c r="AW484" s="151"/>
      <c r="AX484" s="151"/>
      <c r="AY484" s="151"/>
      <c r="AZ484" s="151"/>
      <c r="BA484" s="151"/>
      <c r="BB484" s="151"/>
      <c r="BC484" s="151"/>
      <c r="BD484" s="151"/>
      <c r="BE484" s="151"/>
      <c r="BF484" s="151"/>
      <c r="BG484" s="151"/>
      <c r="BH484" s="151"/>
    </row>
    <row r="485" spans="1:60" ht="22.5" outlineLevel="1" x14ac:dyDescent="0.2">
      <c r="A485" s="174">
        <v>60</v>
      </c>
      <c r="B485" s="175" t="s">
        <v>512</v>
      </c>
      <c r="C485" s="184" t="s">
        <v>513</v>
      </c>
      <c r="D485" s="176" t="s">
        <v>252</v>
      </c>
      <c r="E485" s="177">
        <v>5</v>
      </c>
      <c r="F485" s="178">
        <v>0</v>
      </c>
      <c r="G485" s="179">
        <f>ROUND(E485*F485,2)</f>
        <v>0</v>
      </c>
      <c r="H485" s="178">
        <v>362.54</v>
      </c>
      <c r="I485" s="179">
        <f>ROUND(E485*H485,2)</f>
        <v>1812.7</v>
      </c>
      <c r="J485" s="178">
        <v>46.46</v>
      </c>
      <c r="K485" s="179">
        <f>ROUND(E485*J485,2)</f>
        <v>232.3</v>
      </c>
      <c r="L485" s="179">
        <v>21</v>
      </c>
      <c r="M485" s="179">
        <f>G485*(1+L485/100)</f>
        <v>0</v>
      </c>
      <c r="N485" s="179">
        <v>3.8999999999999999E-4</v>
      </c>
      <c r="O485" s="179">
        <f>ROUND(E485*N485,2)</f>
        <v>0</v>
      </c>
      <c r="P485" s="179">
        <v>0</v>
      </c>
      <c r="Q485" s="179">
        <f>ROUND(E485*P485,2)</f>
        <v>0</v>
      </c>
      <c r="R485" s="179"/>
      <c r="S485" s="179" t="s">
        <v>173</v>
      </c>
      <c r="T485" s="180" t="s">
        <v>174</v>
      </c>
      <c r="U485" s="160">
        <v>0</v>
      </c>
      <c r="V485" s="160">
        <f>ROUND(E485*U485,2)</f>
        <v>0</v>
      </c>
      <c r="W485" s="160"/>
      <c r="X485" s="151"/>
      <c r="Y485" s="151"/>
      <c r="Z485" s="151"/>
      <c r="AA485" s="151"/>
      <c r="AB485" s="151"/>
      <c r="AC485" s="151"/>
      <c r="AD485" s="151"/>
      <c r="AE485" s="151"/>
      <c r="AF485" s="151"/>
      <c r="AG485" s="151" t="s">
        <v>175</v>
      </c>
      <c r="AH485" s="151"/>
      <c r="AI485" s="151"/>
      <c r="AJ485" s="151"/>
      <c r="AK485" s="151"/>
      <c r="AL485" s="151"/>
      <c r="AM485" s="151"/>
      <c r="AN485" s="151"/>
      <c r="AO485" s="151"/>
      <c r="AP485" s="151"/>
      <c r="AQ485" s="151"/>
      <c r="AR485" s="151"/>
      <c r="AS485" s="151"/>
      <c r="AT485" s="151"/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151"/>
      <c r="BH485" s="151"/>
    </row>
    <row r="486" spans="1:60" outlineLevel="1" x14ac:dyDescent="0.2">
      <c r="A486" s="158"/>
      <c r="B486" s="159"/>
      <c r="C486" s="457"/>
      <c r="D486" s="458"/>
      <c r="E486" s="458"/>
      <c r="F486" s="458"/>
      <c r="G486" s="458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51"/>
      <c r="Y486" s="151"/>
      <c r="Z486" s="151"/>
      <c r="AA486" s="151"/>
      <c r="AB486" s="151"/>
      <c r="AC486" s="151"/>
      <c r="AD486" s="151"/>
      <c r="AE486" s="151"/>
      <c r="AF486" s="151"/>
      <c r="AG486" s="151" t="s">
        <v>180</v>
      </c>
      <c r="AH486" s="151"/>
      <c r="AI486" s="151"/>
      <c r="AJ486" s="151"/>
      <c r="AK486" s="151"/>
      <c r="AL486" s="151"/>
      <c r="AM486" s="151"/>
      <c r="AN486" s="151"/>
      <c r="AO486" s="151"/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/>
      <c r="BA486" s="151"/>
      <c r="BB486" s="151"/>
      <c r="BC486" s="151"/>
      <c r="BD486" s="151"/>
      <c r="BE486" s="151"/>
      <c r="BF486" s="151"/>
      <c r="BG486" s="151"/>
      <c r="BH486" s="151"/>
    </row>
    <row r="487" spans="1:60" outlineLevel="1" x14ac:dyDescent="0.2">
      <c r="A487" s="174">
        <v>61</v>
      </c>
      <c r="B487" s="175" t="s">
        <v>514</v>
      </c>
      <c r="C487" s="184" t="s">
        <v>515</v>
      </c>
      <c r="D487" s="176" t="s">
        <v>213</v>
      </c>
      <c r="E487" s="177">
        <v>40</v>
      </c>
      <c r="F487" s="178">
        <v>0</v>
      </c>
      <c r="G487" s="179">
        <f>ROUND(E487*F487,2)</f>
        <v>0</v>
      </c>
      <c r="H487" s="178">
        <v>13.03</v>
      </c>
      <c r="I487" s="179">
        <f>ROUND(E487*H487,2)</f>
        <v>521.20000000000005</v>
      </c>
      <c r="J487" s="178">
        <v>46.47</v>
      </c>
      <c r="K487" s="179">
        <f>ROUND(E487*J487,2)</f>
        <v>1858.8</v>
      </c>
      <c r="L487" s="179">
        <v>21</v>
      </c>
      <c r="M487" s="179">
        <f>G487*(1+L487/100)</f>
        <v>0</v>
      </c>
      <c r="N487" s="179">
        <v>2.0000000000000001E-4</v>
      </c>
      <c r="O487" s="179">
        <f>ROUND(E487*N487,2)</f>
        <v>0.01</v>
      </c>
      <c r="P487" s="179">
        <v>0</v>
      </c>
      <c r="Q487" s="179">
        <f>ROUND(E487*P487,2)</f>
        <v>0</v>
      </c>
      <c r="R487" s="179"/>
      <c r="S487" s="179" t="s">
        <v>173</v>
      </c>
      <c r="T487" s="180" t="s">
        <v>174</v>
      </c>
      <c r="U487" s="160">
        <v>0</v>
      </c>
      <c r="V487" s="160">
        <f>ROUND(E487*U487,2)</f>
        <v>0</v>
      </c>
      <c r="W487" s="160"/>
      <c r="X487" s="151"/>
      <c r="Y487" s="151"/>
      <c r="Z487" s="151"/>
      <c r="AA487" s="151"/>
      <c r="AB487" s="151"/>
      <c r="AC487" s="151"/>
      <c r="AD487" s="151"/>
      <c r="AE487" s="151"/>
      <c r="AF487" s="151"/>
      <c r="AG487" s="151" t="s">
        <v>175</v>
      </c>
      <c r="AH487" s="151"/>
      <c r="AI487" s="151"/>
      <c r="AJ487" s="151"/>
      <c r="AK487" s="151"/>
      <c r="AL487" s="151"/>
      <c r="AM487" s="151"/>
      <c r="AN487" s="151"/>
      <c r="AO487" s="151"/>
      <c r="AP487" s="151"/>
      <c r="AQ487" s="151"/>
      <c r="AR487" s="151"/>
      <c r="AS487" s="151"/>
      <c r="AT487" s="151"/>
      <c r="AU487" s="151"/>
      <c r="AV487" s="151"/>
      <c r="AW487" s="151"/>
      <c r="AX487" s="151"/>
      <c r="AY487" s="151"/>
      <c r="AZ487" s="151"/>
      <c r="BA487" s="151"/>
      <c r="BB487" s="151"/>
      <c r="BC487" s="151"/>
      <c r="BD487" s="151"/>
      <c r="BE487" s="151"/>
      <c r="BF487" s="151"/>
      <c r="BG487" s="151"/>
      <c r="BH487" s="151"/>
    </row>
    <row r="488" spans="1:60" outlineLevel="1" x14ac:dyDescent="0.2">
      <c r="A488" s="158"/>
      <c r="B488" s="159"/>
      <c r="C488" s="457"/>
      <c r="D488" s="458"/>
      <c r="E488" s="458"/>
      <c r="F488" s="458"/>
      <c r="G488" s="458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51"/>
      <c r="Y488" s="151"/>
      <c r="Z488" s="151"/>
      <c r="AA488" s="151"/>
      <c r="AB488" s="151"/>
      <c r="AC488" s="151"/>
      <c r="AD488" s="151"/>
      <c r="AE488" s="151"/>
      <c r="AF488" s="151"/>
      <c r="AG488" s="151" t="s">
        <v>180</v>
      </c>
      <c r="AH488" s="151"/>
      <c r="AI488" s="151"/>
      <c r="AJ488" s="151"/>
      <c r="AK488" s="151"/>
      <c r="AL488" s="151"/>
      <c r="AM488" s="151"/>
      <c r="AN488" s="151"/>
      <c r="AO488" s="151"/>
      <c r="AP488" s="151"/>
      <c r="AQ488" s="151"/>
      <c r="AR488" s="151"/>
      <c r="AS488" s="151"/>
      <c r="AT488" s="151"/>
      <c r="AU488" s="151"/>
      <c r="AV488" s="151"/>
      <c r="AW488" s="151"/>
      <c r="AX488" s="151"/>
      <c r="AY488" s="151"/>
      <c r="AZ488" s="151"/>
      <c r="BA488" s="151"/>
      <c r="BB488" s="151"/>
      <c r="BC488" s="151"/>
      <c r="BD488" s="151"/>
      <c r="BE488" s="151"/>
      <c r="BF488" s="151"/>
      <c r="BG488" s="151"/>
      <c r="BH488" s="151"/>
    </row>
    <row r="489" spans="1:60" outlineLevel="1" x14ac:dyDescent="0.2">
      <c r="A489" s="174">
        <v>62</v>
      </c>
      <c r="B489" s="175" t="s">
        <v>516</v>
      </c>
      <c r="C489" s="184" t="s">
        <v>517</v>
      </c>
      <c r="D489" s="176" t="s">
        <v>518</v>
      </c>
      <c r="E489" s="177">
        <v>2</v>
      </c>
      <c r="F489" s="178">
        <v>0</v>
      </c>
      <c r="G489" s="179">
        <f>ROUND(E489*F489,2)</f>
        <v>0</v>
      </c>
      <c r="H489" s="178">
        <v>0</v>
      </c>
      <c r="I489" s="179">
        <f>ROUND(E489*H489,2)</f>
        <v>0</v>
      </c>
      <c r="J489" s="178">
        <v>1850</v>
      </c>
      <c r="K489" s="179">
        <f>ROUND(E489*J489,2)</f>
        <v>3700</v>
      </c>
      <c r="L489" s="179">
        <v>21</v>
      </c>
      <c r="M489" s="179">
        <f>G489*(1+L489/100)</f>
        <v>0</v>
      </c>
      <c r="N489" s="179">
        <v>0</v>
      </c>
      <c r="O489" s="179">
        <f>ROUND(E489*N489,2)</f>
        <v>0</v>
      </c>
      <c r="P489" s="179">
        <v>0</v>
      </c>
      <c r="Q489" s="179">
        <f>ROUND(E489*P489,2)</f>
        <v>0</v>
      </c>
      <c r="R489" s="179"/>
      <c r="S489" s="179" t="s">
        <v>504</v>
      </c>
      <c r="T489" s="180" t="s">
        <v>519</v>
      </c>
      <c r="U489" s="160">
        <v>0</v>
      </c>
      <c r="V489" s="160">
        <f>ROUND(E489*U489,2)</f>
        <v>0</v>
      </c>
      <c r="W489" s="160"/>
      <c r="X489" s="151"/>
      <c r="Y489" s="151"/>
      <c r="Z489" s="151"/>
      <c r="AA489" s="151"/>
      <c r="AB489" s="151"/>
      <c r="AC489" s="151"/>
      <c r="AD489" s="151"/>
      <c r="AE489" s="151"/>
      <c r="AF489" s="151"/>
      <c r="AG489" s="151" t="s">
        <v>199</v>
      </c>
      <c r="AH489" s="151"/>
      <c r="AI489" s="151"/>
      <c r="AJ489" s="151"/>
      <c r="AK489" s="151"/>
      <c r="AL489" s="151"/>
      <c r="AM489" s="151"/>
      <c r="AN489" s="151"/>
      <c r="AO489" s="151"/>
      <c r="AP489" s="151"/>
      <c r="AQ489" s="151"/>
      <c r="AR489" s="151"/>
      <c r="AS489" s="151"/>
      <c r="AT489" s="151"/>
      <c r="AU489" s="151"/>
      <c r="AV489" s="151"/>
      <c r="AW489" s="151"/>
      <c r="AX489" s="151"/>
      <c r="AY489" s="151"/>
      <c r="AZ489" s="151"/>
      <c r="BA489" s="151"/>
      <c r="BB489" s="151"/>
      <c r="BC489" s="151"/>
      <c r="BD489" s="151"/>
      <c r="BE489" s="151"/>
      <c r="BF489" s="151"/>
      <c r="BG489" s="151"/>
      <c r="BH489" s="151"/>
    </row>
    <row r="490" spans="1:60" outlineLevel="1" x14ac:dyDescent="0.2">
      <c r="A490" s="158"/>
      <c r="B490" s="159"/>
      <c r="C490" s="185" t="s">
        <v>520</v>
      </c>
      <c r="D490" s="161"/>
      <c r="E490" s="162">
        <v>2</v>
      </c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51"/>
      <c r="Y490" s="151"/>
      <c r="Z490" s="151"/>
      <c r="AA490" s="151"/>
      <c r="AB490" s="151"/>
      <c r="AC490" s="151"/>
      <c r="AD490" s="151"/>
      <c r="AE490" s="151"/>
      <c r="AF490" s="151"/>
      <c r="AG490" s="151" t="s">
        <v>179</v>
      </c>
      <c r="AH490" s="151">
        <v>0</v>
      </c>
      <c r="AI490" s="151"/>
      <c r="AJ490" s="151"/>
      <c r="AK490" s="151"/>
      <c r="AL490" s="151"/>
      <c r="AM490" s="151"/>
      <c r="AN490" s="151"/>
      <c r="AO490" s="151"/>
      <c r="AP490" s="151"/>
      <c r="AQ490" s="151"/>
      <c r="AR490" s="151"/>
      <c r="AS490" s="151"/>
      <c r="AT490" s="151"/>
      <c r="AU490" s="151"/>
      <c r="AV490" s="151"/>
      <c r="AW490" s="151"/>
      <c r="AX490" s="151"/>
      <c r="AY490" s="151"/>
      <c r="AZ490" s="151"/>
      <c r="BA490" s="151"/>
      <c r="BB490" s="151"/>
      <c r="BC490" s="151"/>
      <c r="BD490" s="151"/>
      <c r="BE490" s="151"/>
      <c r="BF490" s="151"/>
      <c r="BG490" s="151"/>
      <c r="BH490" s="151"/>
    </row>
    <row r="491" spans="1:60" outlineLevel="1" x14ac:dyDescent="0.2">
      <c r="A491" s="158"/>
      <c r="B491" s="159"/>
      <c r="C491" s="185" t="s">
        <v>521</v>
      </c>
      <c r="D491" s="161"/>
      <c r="E491" s="162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51"/>
      <c r="Y491" s="151"/>
      <c r="Z491" s="151"/>
      <c r="AA491" s="151"/>
      <c r="AB491" s="151"/>
      <c r="AC491" s="151"/>
      <c r="AD491" s="151"/>
      <c r="AE491" s="151"/>
      <c r="AF491" s="151"/>
      <c r="AG491" s="151" t="s">
        <v>179</v>
      </c>
      <c r="AH491" s="151">
        <v>0</v>
      </c>
      <c r="AI491" s="151"/>
      <c r="AJ491" s="151"/>
      <c r="AK491" s="151"/>
      <c r="AL491" s="151"/>
      <c r="AM491" s="151"/>
      <c r="AN491" s="151"/>
      <c r="AO491" s="151"/>
      <c r="AP491" s="151"/>
      <c r="AQ491" s="151"/>
      <c r="AR491" s="151"/>
      <c r="AS491" s="151"/>
      <c r="AT491" s="151"/>
      <c r="AU491" s="151"/>
      <c r="AV491" s="151"/>
      <c r="AW491" s="151"/>
      <c r="AX491" s="151"/>
      <c r="AY491" s="151"/>
      <c r="AZ491" s="151"/>
      <c r="BA491" s="151"/>
      <c r="BB491" s="151"/>
      <c r="BC491" s="151"/>
      <c r="BD491" s="151"/>
      <c r="BE491" s="151"/>
      <c r="BF491" s="151"/>
      <c r="BG491" s="151"/>
      <c r="BH491" s="151"/>
    </row>
    <row r="492" spans="1:60" outlineLevel="1" x14ac:dyDescent="0.2">
      <c r="A492" s="158"/>
      <c r="B492" s="159"/>
      <c r="C492" s="453"/>
      <c r="D492" s="454"/>
      <c r="E492" s="454"/>
      <c r="F492" s="454"/>
      <c r="G492" s="454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51"/>
      <c r="Y492" s="151"/>
      <c r="Z492" s="151"/>
      <c r="AA492" s="151"/>
      <c r="AB492" s="151"/>
      <c r="AC492" s="151"/>
      <c r="AD492" s="151"/>
      <c r="AE492" s="151"/>
      <c r="AF492" s="151"/>
      <c r="AG492" s="151" t="s">
        <v>180</v>
      </c>
      <c r="AH492" s="151"/>
      <c r="AI492" s="151"/>
      <c r="AJ492" s="151"/>
      <c r="AK492" s="151"/>
      <c r="AL492" s="151"/>
      <c r="AM492" s="151"/>
      <c r="AN492" s="151"/>
      <c r="AO492" s="151"/>
      <c r="AP492" s="151"/>
      <c r="AQ492" s="151"/>
      <c r="AR492" s="151"/>
      <c r="AS492" s="151"/>
      <c r="AT492" s="151"/>
      <c r="AU492" s="151"/>
      <c r="AV492" s="151"/>
      <c r="AW492" s="151"/>
      <c r="AX492" s="151"/>
      <c r="AY492" s="151"/>
      <c r="AZ492" s="151"/>
      <c r="BA492" s="151"/>
      <c r="BB492" s="151"/>
      <c r="BC492" s="151"/>
      <c r="BD492" s="151"/>
      <c r="BE492" s="151"/>
      <c r="BF492" s="151"/>
      <c r="BG492" s="151"/>
      <c r="BH492" s="151"/>
    </row>
    <row r="493" spans="1:60" outlineLevel="1" x14ac:dyDescent="0.2">
      <c r="A493" s="174">
        <v>63</v>
      </c>
      <c r="B493" s="175" t="s">
        <v>522</v>
      </c>
      <c r="C493" s="184" t="s">
        <v>523</v>
      </c>
      <c r="D493" s="176" t="s">
        <v>185</v>
      </c>
      <c r="E493" s="177">
        <v>25.875</v>
      </c>
      <c r="F493" s="178">
        <v>0</v>
      </c>
      <c r="G493" s="179">
        <f>ROUND(E493*F493,2)</f>
        <v>0</v>
      </c>
      <c r="H493" s="178">
        <v>0</v>
      </c>
      <c r="I493" s="179">
        <f>ROUND(E493*H493,2)</f>
        <v>0</v>
      </c>
      <c r="J493" s="178">
        <v>25</v>
      </c>
      <c r="K493" s="179">
        <f>ROUND(E493*J493,2)</f>
        <v>646.88</v>
      </c>
      <c r="L493" s="179">
        <v>21</v>
      </c>
      <c r="M493" s="179">
        <f>G493*(1+L493/100)</f>
        <v>0</v>
      </c>
      <c r="N493" s="179">
        <v>2.094E-2</v>
      </c>
      <c r="O493" s="179">
        <f>ROUND(E493*N493,2)</f>
        <v>0.54</v>
      </c>
      <c r="P493" s="179">
        <v>0</v>
      </c>
      <c r="Q493" s="179">
        <f>ROUND(E493*P493,2)</f>
        <v>0</v>
      </c>
      <c r="R493" s="179"/>
      <c r="S493" s="179" t="s">
        <v>504</v>
      </c>
      <c r="T493" s="180" t="s">
        <v>505</v>
      </c>
      <c r="U493" s="160">
        <v>0</v>
      </c>
      <c r="V493" s="160">
        <f>ROUND(E493*U493,2)</f>
        <v>0</v>
      </c>
      <c r="W493" s="160"/>
      <c r="X493" s="151"/>
      <c r="Y493" s="151"/>
      <c r="Z493" s="151"/>
      <c r="AA493" s="151"/>
      <c r="AB493" s="151"/>
      <c r="AC493" s="151"/>
      <c r="AD493" s="151"/>
      <c r="AE493" s="151"/>
      <c r="AF493" s="151"/>
      <c r="AG493" s="151" t="s">
        <v>175</v>
      </c>
      <c r="AH493" s="151"/>
      <c r="AI493" s="151"/>
      <c r="AJ493" s="151"/>
      <c r="AK493" s="151"/>
      <c r="AL493" s="151"/>
      <c r="AM493" s="151"/>
      <c r="AN493" s="151"/>
      <c r="AO493" s="151"/>
      <c r="AP493" s="151"/>
      <c r="AQ493" s="151"/>
      <c r="AR493" s="151"/>
      <c r="AS493" s="151"/>
      <c r="AT493" s="151"/>
      <c r="AU493" s="151"/>
      <c r="AV493" s="151"/>
      <c r="AW493" s="151"/>
      <c r="AX493" s="151"/>
      <c r="AY493" s="151"/>
      <c r="AZ493" s="151"/>
      <c r="BA493" s="151"/>
      <c r="BB493" s="151"/>
      <c r="BC493" s="151"/>
      <c r="BD493" s="151"/>
      <c r="BE493" s="151"/>
      <c r="BF493" s="151"/>
      <c r="BG493" s="151"/>
      <c r="BH493" s="151"/>
    </row>
    <row r="494" spans="1:60" outlineLevel="1" x14ac:dyDescent="0.2">
      <c r="A494" s="158"/>
      <c r="B494" s="159"/>
      <c r="C494" s="185" t="s">
        <v>487</v>
      </c>
      <c r="D494" s="161"/>
      <c r="E494" s="162">
        <v>10.818</v>
      </c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51"/>
      <c r="Y494" s="151"/>
      <c r="Z494" s="151"/>
      <c r="AA494" s="151"/>
      <c r="AB494" s="151"/>
      <c r="AC494" s="151"/>
      <c r="AD494" s="151"/>
      <c r="AE494" s="151"/>
      <c r="AF494" s="151"/>
      <c r="AG494" s="151" t="s">
        <v>179</v>
      </c>
      <c r="AH494" s="151">
        <v>0</v>
      </c>
      <c r="AI494" s="151"/>
      <c r="AJ494" s="151"/>
      <c r="AK494" s="151"/>
      <c r="AL494" s="151"/>
      <c r="AM494" s="151"/>
      <c r="AN494" s="151"/>
      <c r="AO494" s="151"/>
      <c r="AP494" s="151"/>
      <c r="AQ494" s="151"/>
      <c r="AR494" s="151"/>
      <c r="AS494" s="151"/>
      <c r="AT494" s="151"/>
      <c r="AU494" s="151"/>
      <c r="AV494" s="151"/>
      <c r="AW494" s="151"/>
      <c r="AX494" s="151"/>
      <c r="AY494" s="151"/>
      <c r="AZ494" s="151"/>
      <c r="BA494" s="151"/>
      <c r="BB494" s="151"/>
      <c r="BC494" s="151"/>
      <c r="BD494" s="151"/>
      <c r="BE494" s="151"/>
      <c r="BF494" s="151"/>
      <c r="BG494" s="151"/>
      <c r="BH494" s="151"/>
    </row>
    <row r="495" spans="1:60" outlineLevel="1" x14ac:dyDescent="0.2">
      <c r="A495" s="158"/>
      <c r="B495" s="159"/>
      <c r="C495" s="185" t="s">
        <v>488</v>
      </c>
      <c r="D495" s="161"/>
      <c r="E495" s="162">
        <v>7.8719999999999999</v>
      </c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51"/>
      <c r="Y495" s="151"/>
      <c r="Z495" s="151"/>
      <c r="AA495" s="151"/>
      <c r="AB495" s="151"/>
      <c r="AC495" s="151"/>
      <c r="AD495" s="151"/>
      <c r="AE495" s="151"/>
      <c r="AF495" s="151"/>
      <c r="AG495" s="151" t="s">
        <v>179</v>
      </c>
      <c r="AH495" s="151">
        <v>0</v>
      </c>
      <c r="AI495" s="151"/>
      <c r="AJ495" s="151"/>
      <c r="AK495" s="151"/>
      <c r="AL495" s="151"/>
      <c r="AM495" s="151"/>
      <c r="AN495" s="151"/>
      <c r="AO495" s="151"/>
      <c r="AP495" s="151"/>
      <c r="AQ495" s="151"/>
      <c r="AR495" s="151"/>
      <c r="AS495" s="151"/>
      <c r="AT495" s="151"/>
      <c r="AU495" s="151"/>
      <c r="AV495" s="151"/>
      <c r="AW495" s="151"/>
      <c r="AX495" s="151"/>
      <c r="AY495" s="151"/>
      <c r="AZ495" s="151"/>
      <c r="BA495" s="151"/>
      <c r="BB495" s="151"/>
      <c r="BC495" s="151"/>
      <c r="BD495" s="151"/>
      <c r="BE495" s="151"/>
      <c r="BF495" s="151"/>
      <c r="BG495" s="151"/>
      <c r="BH495" s="151"/>
    </row>
    <row r="496" spans="1:60" outlineLevel="1" x14ac:dyDescent="0.2">
      <c r="A496" s="158"/>
      <c r="B496" s="159"/>
      <c r="C496" s="185" t="s">
        <v>489</v>
      </c>
      <c r="D496" s="161"/>
      <c r="E496" s="162">
        <v>7.1849999999999996</v>
      </c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51"/>
      <c r="Y496" s="151"/>
      <c r="Z496" s="151"/>
      <c r="AA496" s="151"/>
      <c r="AB496" s="151"/>
      <c r="AC496" s="151"/>
      <c r="AD496" s="151"/>
      <c r="AE496" s="151"/>
      <c r="AF496" s="151"/>
      <c r="AG496" s="151" t="s">
        <v>179</v>
      </c>
      <c r="AH496" s="151">
        <v>0</v>
      </c>
      <c r="AI496" s="151"/>
      <c r="AJ496" s="151"/>
      <c r="AK496" s="151"/>
      <c r="AL496" s="151"/>
      <c r="AM496" s="151"/>
      <c r="AN496" s="151"/>
      <c r="AO496" s="151"/>
      <c r="AP496" s="151"/>
      <c r="AQ496" s="151"/>
      <c r="AR496" s="151"/>
      <c r="AS496" s="151"/>
      <c r="AT496" s="151"/>
      <c r="AU496" s="151"/>
      <c r="AV496" s="151"/>
      <c r="AW496" s="151"/>
      <c r="AX496" s="151"/>
      <c r="AY496" s="151"/>
      <c r="AZ496" s="151"/>
      <c r="BA496" s="151"/>
      <c r="BB496" s="151"/>
      <c r="BC496" s="151"/>
      <c r="BD496" s="151"/>
      <c r="BE496" s="151"/>
      <c r="BF496" s="151"/>
      <c r="BG496" s="151"/>
      <c r="BH496" s="151"/>
    </row>
    <row r="497" spans="1:60" outlineLevel="1" x14ac:dyDescent="0.2">
      <c r="A497" s="158"/>
      <c r="B497" s="159"/>
      <c r="C497" s="453"/>
      <c r="D497" s="454"/>
      <c r="E497" s="454"/>
      <c r="F497" s="454"/>
      <c r="G497" s="454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51"/>
      <c r="Y497" s="151"/>
      <c r="Z497" s="151"/>
      <c r="AA497" s="151"/>
      <c r="AB497" s="151"/>
      <c r="AC497" s="151"/>
      <c r="AD497" s="151"/>
      <c r="AE497" s="151"/>
      <c r="AF497" s="151"/>
      <c r="AG497" s="151" t="s">
        <v>180</v>
      </c>
      <c r="AH497" s="151"/>
      <c r="AI497" s="151"/>
      <c r="AJ497" s="151"/>
      <c r="AK497" s="151"/>
      <c r="AL497" s="151"/>
      <c r="AM497" s="151"/>
      <c r="AN497" s="151"/>
      <c r="AO497" s="151"/>
      <c r="AP497" s="151"/>
      <c r="AQ497" s="151"/>
      <c r="AR497" s="151"/>
      <c r="AS497" s="151"/>
      <c r="AT497" s="151"/>
      <c r="AU497" s="151"/>
      <c r="AV497" s="151"/>
      <c r="AW497" s="151"/>
      <c r="AX497" s="151"/>
      <c r="AY497" s="151"/>
      <c r="AZ497" s="151"/>
      <c r="BA497" s="151"/>
      <c r="BB497" s="151"/>
      <c r="BC497" s="151"/>
      <c r="BD497" s="151"/>
      <c r="BE497" s="151"/>
      <c r="BF497" s="151"/>
      <c r="BG497" s="151"/>
      <c r="BH497" s="151"/>
    </row>
    <row r="498" spans="1:60" outlineLevel="1" x14ac:dyDescent="0.2">
      <c r="A498" s="174">
        <v>64</v>
      </c>
      <c r="B498" s="175" t="s">
        <v>524</v>
      </c>
      <c r="C498" s="184" t="s">
        <v>525</v>
      </c>
      <c r="D498" s="176" t="s">
        <v>526</v>
      </c>
      <c r="E498" s="177">
        <v>127.8488</v>
      </c>
      <c r="F498" s="178">
        <v>0</v>
      </c>
      <c r="G498" s="179">
        <f>ROUND(E498*F498,2)</f>
        <v>0</v>
      </c>
      <c r="H498" s="178">
        <v>0</v>
      </c>
      <c r="I498" s="179">
        <f>ROUND(E498*H498,2)</f>
        <v>0</v>
      </c>
      <c r="J498" s="178">
        <v>60</v>
      </c>
      <c r="K498" s="179">
        <f>ROUND(E498*J498,2)</f>
        <v>7670.93</v>
      </c>
      <c r="L498" s="179">
        <v>21</v>
      </c>
      <c r="M498" s="179">
        <f>G498*(1+L498/100)</f>
        <v>0</v>
      </c>
      <c r="N498" s="179">
        <v>3.5340000000000003E-2</v>
      </c>
      <c r="O498" s="179">
        <f>ROUND(E498*N498,2)</f>
        <v>4.5199999999999996</v>
      </c>
      <c r="P498" s="179">
        <v>0</v>
      </c>
      <c r="Q498" s="179">
        <f>ROUND(E498*P498,2)</f>
        <v>0</v>
      </c>
      <c r="R498" s="179"/>
      <c r="S498" s="179" t="s">
        <v>504</v>
      </c>
      <c r="T498" s="180" t="s">
        <v>519</v>
      </c>
      <c r="U498" s="160">
        <v>0</v>
      </c>
      <c r="V498" s="160">
        <f>ROUND(E498*U498,2)</f>
        <v>0</v>
      </c>
      <c r="W498" s="160"/>
      <c r="X498" s="151"/>
      <c r="Y498" s="151"/>
      <c r="Z498" s="151"/>
      <c r="AA498" s="151"/>
      <c r="AB498" s="151"/>
      <c r="AC498" s="151"/>
      <c r="AD498" s="151"/>
      <c r="AE498" s="151"/>
      <c r="AF498" s="151"/>
      <c r="AG498" s="151" t="s">
        <v>256</v>
      </c>
      <c r="AH498" s="151"/>
      <c r="AI498" s="151"/>
      <c r="AJ498" s="151"/>
      <c r="AK498" s="151"/>
      <c r="AL498" s="151"/>
      <c r="AM498" s="151"/>
      <c r="AN498" s="151"/>
      <c r="AO498" s="151"/>
      <c r="AP498" s="151"/>
      <c r="AQ498" s="151"/>
      <c r="AR498" s="151"/>
      <c r="AS498" s="151"/>
      <c r="AT498" s="151"/>
      <c r="AU498" s="151"/>
      <c r="AV498" s="151"/>
      <c r="AW498" s="151"/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151"/>
      <c r="BH498" s="151"/>
    </row>
    <row r="499" spans="1:60" outlineLevel="1" x14ac:dyDescent="0.2">
      <c r="A499" s="158"/>
      <c r="B499" s="159"/>
      <c r="C499" s="185" t="s">
        <v>527</v>
      </c>
      <c r="D499" s="161"/>
      <c r="E499" s="162">
        <v>127.8488</v>
      </c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51"/>
      <c r="Y499" s="151"/>
      <c r="Z499" s="151"/>
      <c r="AA499" s="151"/>
      <c r="AB499" s="151"/>
      <c r="AC499" s="151"/>
      <c r="AD499" s="151"/>
      <c r="AE499" s="151"/>
      <c r="AF499" s="151"/>
      <c r="AG499" s="151" t="s">
        <v>179</v>
      </c>
      <c r="AH499" s="151">
        <v>0</v>
      </c>
      <c r="AI499" s="151"/>
      <c r="AJ499" s="151"/>
      <c r="AK499" s="151"/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1"/>
      <c r="AX499" s="151"/>
      <c r="AY499" s="151"/>
      <c r="AZ499" s="151"/>
      <c r="BA499" s="151"/>
      <c r="BB499" s="151"/>
      <c r="BC499" s="151"/>
      <c r="BD499" s="151"/>
      <c r="BE499" s="151"/>
      <c r="BF499" s="151"/>
      <c r="BG499" s="151"/>
      <c r="BH499" s="151"/>
    </row>
    <row r="500" spans="1:60" outlineLevel="1" x14ac:dyDescent="0.2">
      <c r="A500" s="158"/>
      <c r="B500" s="159"/>
      <c r="C500" s="453"/>
      <c r="D500" s="454"/>
      <c r="E500" s="454"/>
      <c r="F500" s="454"/>
      <c r="G500" s="454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51"/>
      <c r="Y500" s="151"/>
      <c r="Z500" s="151"/>
      <c r="AA500" s="151"/>
      <c r="AB500" s="151"/>
      <c r="AC500" s="151"/>
      <c r="AD500" s="151"/>
      <c r="AE500" s="151"/>
      <c r="AF500" s="151"/>
      <c r="AG500" s="151" t="s">
        <v>180</v>
      </c>
      <c r="AH500" s="151"/>
      <c r="AI500" s="151"/>
      <c r="AJ500" s="151"/>
      <c r="AK500" s="151"/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1"/>
      <c r="AX500" s="151"/>
      <c r="AY500" s="151"/>
      <c r="AZ500" s="151"/>
      <c r="BA500" s="151"/>
      <c r="BB500" s="151"/>
      <c r="BC500" s="151"/>
      <c r="BD500" s="151"/>
      <c r="BE500" s="151"/>
      <c r="BF500" s="151"/>
      <c r="BG500" s="151"/>
      <c r="BH500" s="151"/>
    </row>
    <row r="501" spans="1:60" outlineLevel="1" x14ac:dyDescent="0.2">
      <c r="A501" s="174">
        <v>65</v>
      </c>
      <c r="B501" s="175" t="s">
        <v>528</v>
      </c>
      <c r="C501" s="184" t="s">
        <v>529</v>
      </c>
      <c r="D501" s="176" t="s">
        <v>213</v>
      </c>
      <c r="E501" s="177">
        <v>60.445</v>
      </c>
      <c r="F501" s="178">
        <v>0</v>
      </c>
      <c r="G501" s="179">
        <f>ROUND(E501*F501,2)</f>
        <v>0</v>
      </c>
      <c r="H501" s="178">
        <v>96.6</v>
      </c>
      <c r="I501" s="179">
        <f>ROUND(E501*H501,2)</f>
        <v>5838.99</v>
      </c>
      <c r="J501" s="178">
        <v>0</v>
      </c>
      <c r="K501" s="179">
        <f>ROUND(E501*J501,2)</f>
        <v>0</v>
      </c>
      <c r="L501" s="179">
        <v>21</v>
      </c>
      <c r="M501" s="179">
        <f>G501*(1+L501/100)</f>
        <v>0</v>
      </c>
      <c r="N501" s="179">
        <v>2.0000000000000001E-4</v>
      </c>
      <c r="O501" s="179">
        <f>ROUND(E501*N501,2)</f>
        <v>0.01</v>
      </c>
      <c r="P501" s="179">
        <v>0</v>
      </c>
      <c r="Q501" s="179">
        <f>ROUND(E501*P501,2)</f>
        <v>0</v>
      </c>
      <c r="R501" s="179" t="s">
        <v>297</v>
      </c>
      <c r="S501" s="179" t="s">
        <v>173</v>
      </c>
      <c r="T501" s="180" t="s">
        <v>174</v>
      </c>
      <c r="U501" s="160">
        <v>0</v>
      </c>
      <c r="V501" s="160">
        <f>ROUND(E501*U501,2)</f>
        <v>0</v>
      </c>
      <c r="W501" s="160"/>
      <c r="X501" s="151"/>
      <c r="Y501" s="151"/>
      <c r="Z501" s="151"/>
      <c r="AA501" s="151"/>
      <c r="AB501" s="151"/>
      <c r="AC501" s="151"/>
      <c r="AD501" s="151"/>
      <c r="AE501" s="151"/>
      <c r="AF501" s="151"/>
      <c r="AG501" s="151" t="s">
        <v>530</v>
      </c>
      <c r="AH501" s="151"/>
      <c r="AI501" s="151"/>
      <c r="AJ501" s="151"/>
      <c r="AK501" s="151"/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1"/>
      <c r="AX501" s="151"/>
      <c r="AY501" s="151"/>
      <c r="AZ501" s="151"/>
      <c r="BA501" s="151"/>
      <c r="BB501" s="151"/>
      <c r="BC501" s="151"/>
      <c r="BD501" s="151"/>
      <c r="BE501" s="151"/>
      <c r="BF501" s="151"/>
      <c r="BG501" s="151"/>
      <c r="BH501" s="151"/>
    </row>
    <row r="502" spans="1:60" outlineLevel="1" x14ac:dyDescent="0.2">
      <c r="A502" s="158"/>
      <c r="B502" s="159"/>
      <c r="C502" s="185" t="s">
        <v>432</v>
      </c>
      <c r="D502" s="161"/>
      <c r="E502" s="162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51"/>
      <c r="Y502" s="151"/>
      <c r="Z502" s="151"/>
      <c r="AA502" s="151"/>
      <c r="AB502" s="151"/>
      <c r="AC502" s="151"/>
      <c r="AD502" s="151"/>
      <c r="AE502" s="151"/>
      <c r="AF502" s="151"/>
      <c r="AG502" s="151" t="s">
        <v>179</v>
      </c>
      <c r="AH502" s="151">
        <v>0</v>
      </c>
      <c r="AI502" s="151"/>
      <c r="AJ502" s="151"/>
      <c r="AK502" s="151"/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1"/>
      <c r="AX502" s="151"/>
      <c r="AY502" s="151"/>
      <c r="AZ502" s="151"/>
      <c r="BA502" s="151"/>
      <c r="BB502" s="151"/>
      <c r="BC502" s="151"/>
      <c r="BD502" s="151"/>
      <c r="BE502" s="151"/>
      <c r="BF502" s="151"/>
      <c r="BG502" s="151"/>
      <c r="BH502" s="151"/>
    </row>
    <row r="503" spans="1:60" outlineLevel="1" x14ac:dyDescent="0.2">
      <c r="A503" s="158"/>
      <c r="B503" s="159"/>
      <c r="C503" s="185" t="s">
        <v>477</v>
      </c>
      <c r="D503" s="161"/>
      <c r="E503" s="162">
        <v>22.79</v>
      </c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51"/>
      <c r="Y503" s="151"/>
      <c r="Z503" s="151"/>
      <c r="AA503" s="151"/>
      <c r="AB503" s="151"/>
      <c r="AC503" s="151"/>
      <c r="AD503" s="151"/>
      <c r="AE503" s="151"/>
      <c r="AF503" s="151"/>
      <c r="AG503" s="151" t="s">
        <v>179</v>
      </c>
      <c r="AH503" s="151">
        <v>0</v>
      </c>
      <c r="AI503" s="151"/>
      <c r="AJ503" s="151"/>
      <c r="AK503" s="151"/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1"/>
      <c r="AX503" s="151"/>
      <c r="AY503" s="151"/>
      <c r="AZ503" s="151"/>
      <c r="BA503" s="151"/>
      <c r="BB503" s="151"/>
      <c r="BC503" s="151"/>
      <c r="BD503" s="151"/>
      <c r="BE503" s="151"/>
      <c r="BF503" s="151"/>
      <c r="BG503" s="151"/>
      <c r="BH503" s="151"/>
    </row>
    <row r="504" spans="1:60" outlineLevel="1" x14ac:dyDescent="0.2">
      <c r="A504" s="158"/>
      <c r="B504" s="159"/>
      <c r="C504" s="185" t="s">
        <v>478</v>
      </c>
      <c r="D504" s="161"/>
      <c r="E504" s="162">
        <v>1.1599999999999999</v>
      </c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51"/>
      <c r="Y504" s="151"/>
      <c r="Z504" s="151"/>
      <c r="AA504" s="151"/>
      <c r="AB504" s="151"/>
      <c r="AC504" s="151"/>
      <c r="AD504" s="151"/>
      <c r="AE504" s="151"/>
      <c r="AF504" s="151"/>
      <c r="AG504" s="151" t="s">
        <v>179</v>
      </c>
      <c r="AH504" s="151">
        <v>0</v>
      </c>
      <c r="AI504" s="151"/>
      <c r="AJ504" s="151"/>
      <c r="AK504" s="151"/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1"/>
      <c r="AX504" s="151"/>
      <c r="AY504" s="151"/>
      <c r="AZ504" s="151"/>
      <c r="BA504" s="151"/>
      <c r="BB504" s="151"/>
      <c r="BC504" s="151"/>
      <c r="BD504" s="151"/>
      <c r="BE504" s="151"/>
      <c r="BF504" s="151"/>
      <c r="BG504" s="151"/>
      <c r="BH504" s="151"/>
    </row>
    <row r="505" spans="1:60" outlineLevel="1" x14ac:dyDescent="0.2">
      <c r="A505" s="158"/>
      <c r="B505" s="159"/>
      <c r="C505" s="185" t="s">
        <v>479</v>
      </c>
      <c r="D505" s="161"/>
      <c r="E505" s="162">
        <v>23.59</v>
      </c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51"/>
      <c r="Y505" s="151"/>
      <c r="Z505" s="151"/>
      <c r="AA505" s="151"/>
      <c r="AB505" s="151"/>
      <c r="AC505" s="151"/>
      <c r="AD505" s="151"/>
      <c r="AE505" s="151"/>
      <c r="AF505" s="151"/>
      <c r="AG505" s="151" t="s">
        <v>179</v>
      </c>
      <c r="AH505" s="151">
        <v>0</v>
      </c>
      <c r="AI505" s="151"/>
      <c r="AJ505" s="151"/>
      <c r="AK505" s="151"/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1"/>
      <c r="AX505" s="151"/>
      <c r="AY505" s="151"/>
      <c r="AZ505" s="151"/>
      <c r="BA505" s="151"/>
      <c r="BB505" s="151"/>
      <c r="BC505" s="151"/>
      <c r="BD505" s="151"/>
      <c r="BE505" s="151"/>
      <c r="BF505" s="151"/>
      <c r="BG505" s="151"/>
      <c r="BH505" s="151"/>
    </row>
    <row r="506" spans="1:60" outlineLevel="1" x14ac:dyDescent="0.2">
      <c r="A506" s="158"/>
      <c r="B506" s="159"/>
      <c r="C506" s="185" t="s">
        <v>480</v>
      </c>
      <c r="D506" s="161"/>
      <c r="E506" s="162">
        <v>7.41</v>
      </c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51"/>
      <c r="Y506" s="151"/>
      <c r="Z506" s="151"/>
      <c r="AA506" s="151"/>
      <c r="AB506" s="151"/>
      <c r="AC506" s="151"/>
      <c r="AD506" s="151"/>
      <c r="AE506" s="151"/>
      <c r="AF506" s="151"/>
      <c r="AG506" s="151" t="s">
        <v>179</v>
      </c>
      <c r="AH506" s="151">
        <v>0</v>
      </c>
      <c r="AI506" s="151"/>
      <c r="AJ506" s="151"/>
      <c r="AK506" s="151"/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1"/>
      <c r="AX506" s="151"/>
      <c r="AY506" s="151"/>
      <c r="AZ506" s="151"/>
      <c r="BA506" s="151"/>
      <c r="BB506" s="151"/>
      <c r="BC506" s="151"/>
      <c r="BD506" s="151"/>
      <c r="BE506" s="151"/>
      <c r="BF506" s="151"/>
      <c r="BG506" s="151"/>
      <c r="BH506" s="151"/>
    </row>
    <row r="507" spans="1:60" outlineLevel="1" x14ac:dyDescent="0.2">
      <c r="A507" s="158"/>
      <c r="B507" s="159"/>
      <c r="C507" s="188" t="s">
        <v>299</v>
      </c>
      <c r="D507" s="165"/>
      <c r="E507" s="166">
        <v>54.95</v>
      </c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51"/>
      <c r="Y507" s="151"/>
      <c r="Z507" s="151"/>
      <c r="AA507" s="151"/>
      <c r="AB507" s="151"/>
      <c r="AC507" s="151"/>
      <c r="AD507" s="151"/>
      <c r="AE507" s="151"/>
      <c r="AF507" s="151"/>
      <c r="AG507" s="151" t="s">
        <v>179</v>
      </c>
      <c r="AH507" s="151">
        <v>1</v>
      </c>
      <c r="AI507" s="151"/>
      <c r="AJ507" s="151"/>
      <c r="AK507" s="151"/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1"/>
      <c r="AX507" s="151"/>
      <c r="AY507" s="151"/>
      <c r="AZ507" s="151"/>
      <c r="BA507" s="151"/>
      <c r="BB507" s="151"/>
      <c r="BC507" s="151"/>
      <c r="BD507" s="151"/>
      <c r="BE507" s="151"/>
      <c r="BF507" s="151"/>
      <c r="BG507" s="151"/>
      <c r="BH507" s="151"/>
    </row>
    <row r="508" spans="1:60" outlineLevel="1" x14ac:dyDescent="0.2">
      <c r="A508" s="158"/>
      <c r="B508" s="159"/>
      <c r="C508" s="185" t="s">
        <v>531</v>
      </c>
      <c r="D508" s="161"/>
      <c r="E508" s="162">
        <v>5.4950000000000001</v>
      </c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51"/>
      <c r="Y508" s="151"/>
      <c r="Z508" s="151"/>
      <c r="AA508" s="151"/>
      <c r="AB508" s="151"/>
      <c r="AC508" s="151"/>
      <c r="AD508" s="151"/>
      <c r="AE508" s="151"/>
      <c r="AF508" s="151"/>
      <c r="AG508" s="151" t="s">
        <v>179</v>
      </c>
      <c r="AH508" s="151">
        <v>0</v>
      </c>
      <c r="AI508" s="151"/>
      <c r="AJ508" s="151"/>
      <c r="AK508" s="151"/>
      <c r="AL508" s="151"/>
      <c r="AM508" s="151"/>
      <c r="AN508" s="151"/>
      <c r="AO508" s="151"/>
      <c r="AP508" s="151"/>
      <c r="AQ508" s="151"/>
      <c r="AR508" s="151"/>
      <c r="AS508" s="151"/>
      <c r="AT508" s="151"/>
      <c r="AU508" s="151"/>
      <c r="AV508" s="151"/>
      <c r="AW508" s="151"/>
      <c r="AX508" s="151"/>
      <c r="AY508" s="151"/>
      <c r="AZ508" s="151"/>
      <c r="BA508" s="151"/>
      <c r="BB508" s="151"/>
      <c r="BC508" s="151"/>
      <c r="BD508" s="151"/>
      <c r="BE508" s="151"/>
      <c r="BF508" s="151"/>
      <c r="BG508" s="151"/>
      <c r="BH508" s="151"/>
    </row>
    <row r="509" spans="1:60" outlineLevel="1" x14ac:dyDescent="0.2">
      <c r="A509" s="158"/>
      <c r="B509" s="159"/>
      <c r="C509" s="453"/>
      <c r="D509" s="454"/>
      <c r="E509" s="454"/>
      <c r="F509" s="454"/>
      <c r="G509" s="454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51"/>
      <c r="Y509" s="151"/>
      <c r="Z509" s="151"/>
      <c r="AA509" s="151"/>
      <c r="AB509" s="151"/>
      <c r="AC509" s="151"/>
      <c r="AD509" s="151"/>
      <c r="AE509" s="151"/>
      <c r="AF509" s="151"/>
      <c r="AG509" s="151" t="s">
        <v>180</v>
      </c>
      <c r="AH509" s="151"/>
      <c r="AI509" s="151"/>
      <c r="AJ509" s="151"/>
      <c r="AK509" s="151"/>
      <c r="AL509" s="151"/>
      <c r="AM509" s="151"/>
      <c r="AN509" s="151"/>
      <c r="AO509" s="151"/>
      <c r="AP509" s="151"/>
      <c r="AQ509" s="151"/>
      <c r="AR509" s="151"/>
      <c r="AS509" s="151"/>
      <c r="AT509" s="151"/>
      <c r="AU509" s="151"/>
      <c r="AV509" s="151"/>
      <c r="AW509" s="151"/>
      <c r="AX509" s="151"/>
      <c r="AY509" s="151"/>
      <c r="AZ509" s="151"/>
      <c r="BA509" s="151"/>
      <c r="BB509" s="151"/>
      <c r="BC509" s="151"/>
      <c r="BD509" s="151"/>
      <c r="BE509" s="151"/>
      <c r="BF509" s="151"/>
      <c r="BG509" s="151"/>
      <c r="BH509" s="151"/>
    </row>
    <row r="510" spans="1:60" outlineLevel="1" x14ac:dyDescent="0.2">
      <c r="A510" s="174">
        <v>66</v>
      </c>
      <c r="B510" s="175" t="s">
        <v>532</v>
      </c>
      <c r="C510" s="184" t="s">
        <v>533</v>
      </c>
      <c r="D510" s="176" t="s">
        <v>252</v>
      </c>
      <c r="E510" s="177">
        <v>22.083600000000001</v>
      </c>
      <c r="F510" s="178">
        <v>0</v>
      </c>
      <c r="G510" s="179">
        <f>ROUND(E510*F510,2)</f>
        <v>0</v>
      </c>
      <c r="H510" s="178">
        <v>49.8</v>
      </c>
      <c r="I510" s="179">
        <f>ROUND(E510*H510,2)</f>
        <v>1099.76</v>
      </c>
      <c r="J510" s="178">
        <v>0</v>
      </c>
      <c r="K510" s="179">
        <f>ROUND(E510*J510,2)</f>
        <v>0</v>
      </c>
      <c r="L510" s="179">
        <v>21</v>
      </c>
      <c r="M510" s="179">
        <f>G510*(1+L510/100)</f>
        <v>0</v>
      </c>
      <c r="N510" s="179">
        <v>5.0000000000000001E-4</v>
      </c>
      <c r="O510" s="179">
        <f>ROUND(E510*N510,2)</f>
        <v>0.01</v>
      </c>
      <c r="P510" s="179">
        <v>0</v>
      </c>
      <c r="Q510" s="179">
        <f>ROUND(E510*P510,2)</f>
        <v>0</v>
      </c>
      <c r="R510" s="179" t="s">
        <v>297</v>
      </c>
      <c r="S510" s="179" t="s">
        <v>173</v>
      </c>
      <c r="T510" s="180" t="s">
        <v>174</v>
      </c>
      <c r="U510" s="160">
        <v>0</v>
      </c>
      <c r="V510" s="160">
        <f>ROUND(E510*U510,2)</f>
        <v>0</v>
      </c>
      <c r="W510" s="160"/>
      <c r="X510" s="151"/>
      <c r="Y510" s="151"/>
      <c r="Z510" s="151"/>
      <c r="AA510" s="151"/>
      <c r="AB510" s="151"/>
      <c r="AC510" s="151"/>
      <c r="AD510" s="151"/>
      <c r="AE510" s="151"/>
      <c r="AF510" s="151"/>
      <c r="AG510" s="151" t="s">
        <v>298</v>
      </c>
      <c r="AH510" s="151"/>
      <c r="AI510" s="151"/>
      <c r="AJ510" s="151"/>
      <c r="AK510" s="151"/>
      <c r="AL510" s="151"/>
      <c r="AM510" s="151"/>
      <c r="AN510" s="151"/>
      <c r="AO510" s="151"/>
      <c r="AP510" s="151"/>
      <c r="AQ510" s="151"/>
      <c r="AR510" s="151"/>
      <c r="AS510" s="151"/>
      <c r="AT510" s="151"/>
      <c r="AU510" s="151"/>
      <c r="AV510" s="151"/>
      <c r="AW510" s="151"/>
      <c r="AX510" s="151"/>
      <c r="AY510" s="151"/>
      <c r="AZ510" s="151"/>
      <c r="BA510" s="151"/>
      <c r="BB510" s="151"/>
      <c r="BC510" s="151"/>
      <c r="BD510" s="151"/>
      <c r="BE510" s="151"/>
      <c r="BF510" s="151"/>
      <c r="BG510" s="151"/>
      <c r="BH510" s="151"/>
    </row>
    <row r="511" spans="1:60" outlineLevel="1" x14ac:dyDescent="0.2">
      <c r="A511" s="158"/>
      <c r="B511" s="159"/>
      <c r="C511" s="186" t="s">
        <v>288</v>
      </c>
      <c r="D511" s="163"/>
      <c r="E511" s="164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51"/>
      <c r="Y511" s="151"/>
      <c r="Z511" s="151"/>
      <c r="AA511" s="151"/>
      <c r="AB511" s="151"/>
      <c r="AC511" s="151"/>
      <c r="AD511" s="151"/>
      <c r="AE511" s="151"/>
      <c r="AF511" s="151"/>
      <c r="AG511" s="151" t="s">
        <v>179</v>
      </c>
      <c r="AH511" s="151"/>
      <c r="AI511" s="151"/>
      <c r="AJ511" s="151"/>
      <c r="AK511" s="151"/>
      <c r="AL511" s="151"/>
      <c r="AM511" s="151"/>
      <c r="AN511" s="151"/>
      <c r="AO511" s="151"/>
      <c r="AP511" s="151"/>
      <c r="AQ511" s="151"/>
      <c r="AR511" s="151"/>
      <c r="AS511" s="151"/>
      <c r="AT511" s="151"/>
      <c r="AU511" s="151"/>
      <c r="AV511" s="151"/>
      <c r="AW511" s="151"/>
      <c r="AX511" s="151"/>
      <c r="AY511" s="151"/>
      <c r="AZ511" s="151"/>
      <c r="BA511" s="151"/>
      <c r="BB511" s="151"/>
      <c r="BC511" s="151"/>
      <c r="BD511" s="151"/>
      <c r="BE511" s="151"/>
      <c r="BF511" s="151"/>
      <c r="BG511" s="151"/>
      <c r="BH511" s="151"/>
    </row>
    <row r="512" spans="1:60" outlineLevel="1" x14ac:dyDescent="0.2">
      <c r="A512" s="158"/>
      <c r="B512" s="159"/>
      <c r="C512" s="187" t="s">
        <v>534</v>
      </c>
      <c r="D512" s="163"/>
      <c r="E512" s="164">
        <v>5.99</v>
      </c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51"/>
      <c r="Y512" s="151"/>
      <c r="Z512" s="151"/>
      <c r="AA512" s="151"/>
      <c r="AB512" s="151"/>
      <c r="AC512" s="151"/>
      <c r="AD512" s="151"/>
      <c r="AE512" s="151"/>
      <c r="AF512" s="151"/>
      <c r="AG512" s="151" t="s">
        <v>179</v>
      </c>
      <c r="AH512" s="151">
        <v>2</v>
      </c>
      <c r="AI512" s="151"/>
      <c r="AJ512" s="151"/>
      <c r="AK512" s="151"/>
      <c r="AL512" s="151"/>
      <c r="AM512" s="151"/>
      <c r="AN512" s="151"/>
      <c r="AO512" s="151"/>
      <c r="AP512" s="151"/>
      <c r="AQ512" s="151"/>
      <c r="AR512" s="151"/>
      <c r="AS512" s="151"/>
      <c r="AT512" s="151"/>
      <c r="AU512" s="151"/>
      <c r="AV512" s="151"/>
      <c r="AW512" s="151"/>
      <c r="AX512" s="151"/>
      <c r="AY512" s="151"/>
      <c r="AZ512" s="151"/>
      <c r="BA512" s="151"/>
      <c r="BB512" s="151"/>
      <c r="BC512" s="151"/>
      <c r="BD512" s="151"/>
      <c r="BE512" s="151"/>
      <c r="BF512" s="151"/>
      <c r="BG512" s="151"/>
      <c r="BH512" s="151"/>
    </row>
    <row r="513" spans="1:60" outlineLevel="1" x14ac:dyDescent="0.2">
      <c r="A513" s="158"/>
      <c r="B513" s="159"/>
      <c r="C513" s="187" t="s">
        <v>290</v>
      </c>
      <c r="D513" s="163"/>
      <c r="E513" s="164">
        <v>3.5649999999999999</v>
      </c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  <c r="X513" s="151"/>
      <c r="Y513" s="151"/>
      <c r="Z513" s="151"/>
      <c r="AA513" s="151"/>
      <c r="AB513" s="151"/>
      <c r="AC513" s="151"/>
      <c r="AD513" s="151"/>
      <c r="AE513" s="151"/>
      <c r="AF513" s="151"/>
      <c r="AG513" s="151" t="s">
        <v>179</v>
      </c>
      <c r="AH513" s="151">
        <v>2</v>
      </c>
      <c r="AI513" s="151"/>
      <c r="AJ513" s="151"/>
      <c r="AK513" s="151"/>
      <c r="AL513" s="151"/>
      <c r="AM513" s="151"/>
      <c r="AN513" s="151"/>
      <c r="AO513" s="151"/>
      <c r="AP513" s="151"/>
      <c r="AQ513" s="151"/>
      <c r="AR513" s="151"/>
      <c r="AS513" s="151"/>
      <c r="AT513" s="151"/>
      <c r="AU513" s="151"/>
      <c r="AV513" s="151"/>
      <c r="AW513" s="151"/>
      <c r="AX513" s="151"/>
      <c r="AY513" s="151"/>
      <c r="AZ513" s="151"/>
      <c r="BA513" s="151"/>
      <c r="BB513" s="151"/>
      <c r="BC513" s="151"/>
      <c r="BD513" s="151"/>
      <c r="BE513" s="151"/>
      <c r="BF513" s="151"/>
      <c r="BG513" s="151"/>
      <c r="BH513" s="151"/>
    </row>
    <row r="514" spans="1:60" outlineLevel="1" x14ac:dyDescent="0.2">
      <c r="A514" s="158"/>
      <c r="B514" s="159"/>
      <c r="C514" s="187" t="s">
        <v>291</v>
      </c>
      <c r="D514" s="163"/>
      <c r="E514" s="164">
        <v>19.984999999999999</v>
      </c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51"/>
      <c r="Y514" s="151"/>
      <c r="Z514" s="151"/>
      <c r="AA514" s="151"/>
      <c r="AB514" s="151"/>
      <c r="AC514" s="151"/>
      <c r="AD514" s="151"/>
      <c r="AE514" s="151"/>
      <c r="AF514" s="151"/>
      <c r="AG514" s="151" t="s">
        <v>179</v>
      </c>
      <c r="AH514" s="151">
        <v>2</v>
      </c>
      <c r="AI514" s="151"/>
      <c r="AJ514" s="151"/>
      <c r="AK514" s="151"/>
      <c r="AL514" s="151"/>
      <c r="AM514" s="151"/>
      <c r="AN514" s="151"/>
      <c r="AO514" s="151"/>
      <c r="AP514" s="151"/>
      <c r="AQ514" s="151"/>
      <c r="AR514" s="151"/>
      <c r="AS514" s="151"/>
      <c r="AT514" s="151"/>
      <c r="AU514" s="151"/>
      <c r="AV514" s="151"/>
      <c r="AW514" s="151"/>
      <c r="AX514" s="151"/>
      <c r="AY514" s="151"/>
      <c r="AZ514" s="151"/>
      <c r="BA514" s="151"/>
      <c r="BB514" s="151"/>
      <c r="BC514" s="151"/>
      <c r="BD514" s="151"/>
      <c r="BE514" s="151"/>
      <c r="BF514" s="151"/>
      <c r="BG514" s="151"/>
      <c r="BH514" s="151"/>
    </row>
    <row r="515" spans="1:60" outlineLevel="1" x14ac:dyDescent="0.2">
      <c r="A515" s="158"/>
      <c r="B515" s="159"/>
      <c r="C515" s="187" t="s">
        <v>535</v>
      </c>
      <c r="D515" s="163"/>
      <c r="E515" s="164">
        <v>-3.3</v>
      </c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51"/>
      <c r="Y515" s="151"/>
      <c r="Z515" s="151"/>
      <c r="AA515" s="151"/>
      <c r="AB515" s="151"/>
      <c r="AC515" s="151"/>
      <c r="AD515" s="151"/>
      <c r="AE515" s="151"/>
      <c r="AF515" s="151"/>
      <c r="AG515" s="151" t="s">
        <v>179</v>
      </c>
      <c r="AH515" s="151">
        <v>2</v>
      </c>
      <c r="AI515" s="151"/>
      <c r="AJ515" s="151"/>
      <c r="AK515" s="151"/>
      <c r="AL515" s="151"/>
      <c r="AM515" s="151"/>
      <c r="AN515" s="151"/>
      <c r="AO515" s="151"/>
      <c r="AP515" s="151"/>
      <c r="AQ515" s="151"/>
      <c r="AR515" s="151"/>
      <c r="AS515" s="151"/>
      <c r="AT515" s="151"/>
      <c r="AU515" s="151"/>
      <c r="AV515" s="151"/>
      <c r="AW515" s="151"/>
      <c r="AX515" s="151"/>
      <c r="AY515" s="151"/>
      <c r="AZ515" s="151"/>
      <c r="BA515" s="151"/>
      <c r="BB515" s="151"/>
      <c r="BC515" s="151"/>
      <c r="BD515" s="151"/>
      <c r="BE515" s="151"/>
      <c r="BF515" s="151"/>
      <c r="BG515" s="151"/>
      <c r="BH515" s="151"/>
    </row>
    <row r="516" spans="1:60" outlineLevel="1" x14ac:dyDescent="0.2">
      <c r="A516" s="158"/>
      <c r="B516" s="159"/>
      <c r="C516" s="187" t="s">
        <v>536</v>
      </c>
      <c r="D516" s="163"/>
      <c r="E516" s="164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 t="s">
        <v>179</v>
      </c>
      <c r="AH516" s="151">
        <v>2</v>
      </c>
      <c r="AI516" s="151"/>
      <c r="AJ516" s="151"/>
      <c r="AK516" s="151"/>
      <c r="AL516" s="151"/>
      <c r="AM516" s="151"/>
      <c r="AN516" s="151"/>
      <c r="AO516" s="151"/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151"/>
      <c r="BH516" s="151"/>
    </row>
    <row r="517" spans="1:60" outlineLevel="1" x14ac:dyDescent="0.2">
      <c r="A517" s="158"/>
      <c r="B517" s="159"/>
      <c r="C517" s="187" t="s">
        <v>537</v>
      </c>
      <c r="D517" s="163"/>
      <c r="E517" s="164">
        <v>22.79</v>
      </c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 t="s">
        <v>179</v>
      </c>
      <c r="AH517" s="151">
        <v>2</v>
      </c>
      <c r="AI517" s="151"/>
      <c r="AJ517" s="151"/>
      <c r="AK517" s="151"/>
      <c r="AL517" s="151"/>
      <c r="AM517" s="151"/>
      <c r="AN517" s="151"/>
      <c r="AO517" s="151"/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151"/>
      <c r="BH517" s="151"/>
    </row>
    <row r="518" spans="1:60" outlineLevel="1" x14ac:dyDescent="0.2">
      <c r="A518" s="158"/>
      <c r="B518" s="159"/>
      <c r="C518" s="187" t="s">
        <v>538</v>
      </c>
      <c r="D518" s="163"/>
      <c r="E518" s="164">
        <v>1.1599999999999999</v>
      </c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 t="s">
        <v>179</v>
      </c>
      <c r="AH518" s="151">
        <v>2</v>
      </c>
      <c r="AI518" s="151"/>
      <c r="AJ518" s="151"/>
      <c r="AK518" s="151"/>
      <c r="AL518" s="151"/>
      <c r="AM518" s="151"/>
      <c r="AN518" s="151"/>
      <c r="AO518" s="151"/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/>
      <c r="AZ518" s="151"/>
      <c r="BA518" s="151"/>
      <c r="BB518" s="151"/>
      <c r="BC518" s="151"/>
      <c r="BD518" s="151"/>
      <c r="BE518" s="151"/>
      <c r="BF518" s="151"/>
      <c r="BG518" s="151"/>
      <c r="BH518" s="151"/>
    </row>
    <row r="519" spans="1:60" outlineLevel="1" x14ac:dyDescent="0.2">
      <c r="A519" s="158"/>
      <c r="B519" s="159"/>
      <c r="C519" s="186" t="s">
        <v>293</v>
      </c>
      <c r="D519" s="163"/>
      <c r="E519" s="164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 t="s">
        <v>179</v>
      </c>
      <c r="AH519" s="151"/>
      <c r="AI519" s="151"/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/>
      <c r="AZ519" s="151"/>
      <c r="BA519" s="151"/>
      <c r="BB519" s="151"/>
      <c r="BC519" s="151"/>
      <c r="BD519" s="151"/>
      <c r="BE519" s="151"/>
      <c r="BF519" s="151"/>
      <c r="BG519" s="151"/>
      <c r="BH519" s="151"/>
    </row>
    <row r="520" spans="1:60" outlineLevel="1" x14ac:dyDescent="0.2">
      <c r="A520" s="158"/>
      <c r="B520" s="159"/>
      <c r="C520" s="185" t="s">
        <v>539</v>
      </c>
      <c r="D520" s="161"/>
      <c r="E520" s="162">
        <v>22.083600000000001</v>
      </c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51"/>
      <c r="Y520" s="151"/>
      <c r="Z520" s="151"/>
      <c r="AA520" s="151"/>
      <c r="AB520" s="151"/>
      <c r="AC520" s="151"/>
      <c r="AD520" s="151"/>
      <c r="AE520" s="151"/>
      <c r="AF520" s="151"/>
      <c r="AG520" s="151" t="s">
        <v>179</v>
      </c>
      <c r="AH520" s="151">
        <v>0</v>
      </c>
      <c r="AI520" s="151"/>
      <c r="AJ520" s="151"/>
      <c r="AK520" s="151"/>
      <c r="AL520" s="151"/>
      <c r="AM520" s="151"/>
      <c r="AN520" s="151"/>
      <c r="AO520" s="151"/>
      <c r="AP520" s="151"/>
      <c r="AQ520" s="151"/>
      <c r="AR520" s="151"/>
      <c r="AS520" s="151"/>
      <c r="AT520" s="151"/>
      <c r="AU520" s="151"/>
      <c r="AV520" s="151"/>
      <c r="AW520" s="151"/>
      <c r="AX520" s="151"/>
      <c r="AY520" s="151"/>
      <c r="AZ520" s="151"/>
      <c r="BA520" s="151"/>
      <c r="BB520" s="151"/>
      <c r="BC520" s="151"/>
      <c r="BD520" s="151"/>
      <c r="BE520" s="151"/>
      <c r="BF520" s="151"/>
      <c r="BG520" s="151"/>
      <c r="BH520" s="151"/>
    </row>
    <row r="521" spans="1:60" outlineLevel="1" x14ac:dyDescent="0.2">
      <c r="A521" s="158"/>
      <c r="B521" s="159"/>
      <c r="C521" s="453"/>
      <c r="D521" s="454"/>
      <c r="E521" s="454"/>
      <c r="F521" s="454"/>
      <c r="G521" s="454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 t="s">
        <v>180</v>
      </c>
      <c r="AH521" s="151"/>
      <c r="AI521" s="151"/>
      <c r="AJ521" s="151"/>
      <c r="AK521" s="151"/>
      <c r="AL521" s="151"/>
      <c r="AM521" s="151"/>
      <c r="AN521" s="151"/>
      <c r="AO521" s="151"/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151"/>
      <c r="BH521" s="151"/>
    </row>
    <row r="522" spans="1:60" x14ac:dyDescent="0.2">
      <c r="A522" s="168" t="s">
        <v>167</v>
      </c>
      <c r="B522" s="169" t="s">
        <v>81</v>
      </c>
      <c r="C522" s="183" t="s">
        <v>82</v>
      </c>
      <c r="D522" s="170"/>
      <c r="E522" s="171"/>
      <c r="F522" s="172"/>
      <c r="G522" s="172">
        <f>SUMIF(AG523:AG528,"&lt;&gt;NOR",G523:G528)</f>
        <v>0</v>
      </c>
      <c r="H522" s="172"/>
      <c r="I522" s="172">
        <f>SUM(I523:I528)</f>
        <v>0</v>
      </c>
      <c r="J522" s="172"/>
      <c r="K522" s="172">
        <f>SUM(K523:K528)</f>
        <v>10000</v>
      </c>
      <c r="L522" s="172"/>
      <c r="M522" s="172">
        <f>SUM(M523:M528)</f>
        <v>0</v>
      </c>
      <c r="N522" s="172"/>
      <c r="O522" s="172">
        <f>SUM(O523:O528)</f>
        <v>0</v>
      </c>
      <c r="P522" s="172"/>
      <c r="Q522" s="172">
        <f>SUM(Q523:Q528)</f>
        <v>0</v>
      </c>
      <c r="R522" s="172"/>
      <c r="S522" s="172"/>
      <c r="T522" s="173"/>
      <c r="U522" s="167"/>
      <c r="V522" s="167">
        <f>SUM(V523:V528)</f>
        <v>0</v>
      </c>
      <c r="W522" s="167"/>
      <c r="AG522" t="s">
        <v>168</v>
      </c>
    </row>
    <row r="523" spans="1:60" outlineLevel="1" x14ac:dyDescent="0.2">
      <c r="A523" s="174">
        <v>67</v>
      </c>
      <c r="B523" s="175" t="s">
        <v>540</v>
      </c>
      <c r="C523" s="184" t="s">
        <v>541</v>
      </c>
      <c r="D523" s="176" t="s">
        <v>252</v>
      </c>
      <c r="E523" s="177">
        <v>5</v>
      </c>
      <c r="F523" s="178">
        <v>0</v>
      </c>
      <c r="G523" s="179">
        <f>ROUND(E523*F523,2)</f>
        <v>0</v>
      </c>
      <c r="H523" s="178">
        <v>0</v>
      </c>
      <c r="I523" s="179">
        <f>ROUND(E523*H523,2)</f>
        <v>0</v>
      </c>
      <c r="J523" s="178">
        <v>500</v>
      </c>
      <c r="K523" s="179">
        <f>ROUND(E523*J523,2)</f>
        <v>2500</v>
      </c>
      <c r="L523" s="179">
        <v>21</v>
      </c>
      <c r="M523" s="179">
        <f>G523*(1+L523/100)</f>
        <v>0</v>
      </c>
      <c r="N523" s="179">
        <v>0</v>
      </c>
      <c r="O523" s="179">
        <f>ROUND(E523*N523,2)</f>
        <v>0</v>
      </c>
      <c r="P523" s="179">
        <v>0</v>
      </c>
      <c r="Q523" s="179">
        <f>ROUND(E523*P523,2)</f>
        <v>0</v>
      </c>
      <c r="R523" s="179"/>
      <c r="S523" s="179" t="s">
        <v>504</v>
      </c>
      <c r="T523" s="180" t="s">
        <v>505</v>
      </c>
      <c r="U523" s="160">
        <v>0</v>
      </c>
      <c r="V523" s="160">
        <f>ROUND(E523*U523,2)</f>
        <v>0</v>
      </c>
      <c r="W523" s="160"/>
      <c r="X523" s="151"/>
      <c r="Y523" s="151"/>
      <c r="Z523" s="151"/>
      <c r="AA523" s="151"/>
      <c r="AB523" s="151"/>
      <c r="AC523" s="151"/>
      <c r="AD523" s="151"/>
      <c r="AE523" s="151"/>
      <c r="AF523" s="151"/>
      <c r="AG523" s="151" t="s">
        <v>175</v>
      </c>
      <c r="AH523" s="151"/>
      <c r="AI523" s="151"/>
      <c r="AJ523" s="151"/>
      <c r="AK523" s="151"/>
      <c r="AL523" s="151"/>
      <c r="AM523" s="151"/>
      <c r="AN523" s="151"/>
      <c r="AO523" s="151"/>
      <c r="AP523" s="151"/>
      <c r="AQ523" s="151"/>
      <c r="AR523" s="151"/>
      <c r="AS523" s="151"/>
      <c r="AT523" s="151"/>
      <c r="AU523" s="151"/>
      <c r="AV523" s="151"/>
      <c r="AW523" s="151"/>
      <c r="AX523" s="151"/>
      <c r="AY523" s="151"/>
      <c r="AZ523" s="151"/>
      <c r="BA523" s="151"/>
      <c r="BB523" s="151"/>
      <c r="BC523" s="151"/>
      <c r="BD523" s="151"/>
      <c r="BE523" s="151"/>
      <c r="BF523" s="151"/>
      <c r="BG523" s="151"/>
      <c r="BH523" s="151"/>
    </row>
    <row r="524" spans="1:60" outlineLevel="1" x14ac:dyDescent="0.2">
      <c r="A524" s="158"/>
      <c r="B524" s="159"/>
      <c r="C524" s="457"/>
      <c r="D524" s="458"/>
      <c r="E524" s="458"/>
      <c r="F524" s="458"/>
      <c r="G524" s="458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51"/>
      <c r="Y524" s="151"/>
      <c r="Z524" s="151"/>
      <c r="AA524" s="151"/>
      <c r="AB524" s="151"/>
      <c r="AC524" s="151"/>
      <c r="AD524" s="151"/>
      <c r="AE524" s="151"/>
      <c r="AF524" s="151"/>
      <c r="AG524" s="151" t="s">
        <v>180</v>
      </c>
      <c r="AH524" s="151"/>
      <c r="AI524" s="151"/>
      <c r="AJ524" s="151"/>
      <c r="AK524" s="151"/>
      <c r="AL524" s="151"/>
      <c r="AM524" s="151"/>
      <c r="AN524" s="151"/>
      <c r="AO524" s="151"/>
      <c r="AP524" s="151"/>
      <c r="AQ524" s="151"/>
      <c r="AR524" s="151"/>
      <c r="AS524" s="151"/>
      <c r="AT524" s="151"/>
      <c r="AU524" s="151"/>
      <c r="AV524" s="151"/>
      <c r="AW524" s="151"/>
      <c r="AX524" s="151"/>
      <c r="AY524" s="151"/>
      <c r="AZ524" s="151"/>
      <c r="BA524" s="151"/>
      <c r="BB524" s="151"/>
      <c r="BC524" s="151"/>
      <c r="BD524" s="151"/>
      <c r="BE524" s="151"/>
      <c r="BF524" s="151"/>
      <c r="BG524" s="151"/>
      <c r="BH524" s="151"/>
    </row>
    <row r="525" spans="1:60" ht="22.5" outlineLevel="1" x14ac:dyDescent="0.2">
      <c r="A525" s="174">
        <v>68</v>
      </c>
      <c r="B525" s="175" t="s">
        <v>542</v>
      </c>
      <c r="C525" s="184" t="s">
        <v>543</v>
      </c>
      <c r="D525" s="176" t="s">
        <v>252</v>
      </c>
      <c r="E525" s="177">
        <v>1</v>
      </c>
      <c r="F525" s="178">
        <v>0</v>
      </c>
      <c r="G525" s="179">
        <f>ROUND(E525*F525,2)</f>
        <v>0</v>
      </c>
      <c r="H525" s="178">
        <v>0</v>
      </c>
      <c r="I525" s="179">
        <f>ROUND(E525*H525,2)</f>
        <v>0</v>
      </c>
      <c r="J525" s="178">
        <v>5000</v>
      </c>
      <c r="K525" s="179">
        <f>ROUND(E525*J525,2)</f>
        <v>5000</v>
      </c>
      <c r="L525" s="179">
        <v>21</v>
      </c>
      <c r="M525" s="179">
        <f>G525*(1+L525/100)</f>
        <v>0</v>
      </c>
      <c r="N525" s="179">
        <v>0</v>
      </c>
      <c r="O525" s="179">
        <f>ROUND(E525*N525,2)</f>
        <v>0</v>
      </c>
      <c r="P525" s="179">
        <v>0</v>
      </c>
      <c r="Q525" s="179">
        <f>ROUND(E525*P525,2)</f>
        <v>0</v>
      </c>
      <c r="R525" s="179"/>
      <c r="S525" s="179" t="s">
        <v>504</v>
      </c>
      <c r="T525" s="180" t="s">
        <v>505</v>
      </c>
      <c r="U525" s="160">
        <v>0</v>
      </c>
      <c r="V525" s="160">
        <f>ROUND(E525*U525,2)</f>
        <v>0</v>
      </c>
      <c r="W525" s="160"/>
      <c r="X525" s="151"/>
      <c r="Y525" s="151"/>
      <c r="Z525" s="151"/>
      <c r="AA525" s="151"/>
      <c r="AB525" s="151"/>
      <c r="AC525" s="151"/>
      <c r="AD525" s="151"/>
      <c r="AE525" s="151"/>
      <c r="AF525" s="151"/>
      <c r="AG525" s="151" t="s">
        <v>175</v>
      </c>
      <c r="AH525" s="151"/>
      <c r="AI525" s="151"/>
      <c r="AJ525" s="151"/>
      <c r="AK525" s="151"/>
      <c r="AL525" s="151"/>
      <c r="AM525" s="151"/>
      <c r="AN525" s="151"/>
      <c r="AO525" s="151"/>
      <c r="AP525" s="151"/>
      <c r="AQ525" s="151"/>
      <c r="AR525" s="151"/>
      <c r="AS525" s="151"/>
      <c r="AT525" s="151"/>
      <c r="AU525" s="151"/>
      <c r="AV525" s="151"/>
      <c r="AW525" s="151"/>
      <c r="AX525" s="151"/>
      <c r="AY525" s="151"/>
      <c r="AZ525" s="151"/>
      <c r="BA525" s="151"/>
      <c r="BB525" s="151"/>
      <c r="BC525" s="151"/>
      <c r="BD525" s="151"/>
      <c r="BE525" s="151"/>
      <c r="BF525" s="151"/>
      <c r="BG525" s="151"/>
      <c r="BH525" s="151"/>
    </row>
    <row r="526" spans="1:60" outlineLevel="1" x14ac:dyDescent="0.2">
      <c r="A526" s="158"/>
      <c r="B526" s="159"/>
      <c r="C526" s="457"/>
      <c r="D526" s="458"/>
      <c r="E526" s="458"/>
      <c r="F526" s="458"/>
      <c r="G526" s="458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  <c r="X526" s="151"/>
      <c r="Y526" s="151"/>
      <c r="Z526" s="151"/>
      <c r="AA526" s="151"/>
      <c r="AB526" s="151"/>
      <c r="AC526" s="151"/>
      <c r="AD526" s="151"/>
      <c r="AE526" s="151"/>
      <c r="AF526" s="151"/>
      <c r="AG526" s="151" t="s">
        <v>180</v>
      </c>
      <c r="AH526" s="151"/>
      <c r="AI526" s="151"/>
      <c r="AJ526" s="151"/>
      <c r="AK526" s="151"/>
      <c r="AL526" s="151"/>
      <c r="AM526" s="151"/>
      <c r="AN526" s="151"/>
      <c r="AO526" s="151"/>
      <c r="AP526" s="151"/>
      <c r="AQ526" s="151"/>
      <c r="AR526" s="151"/>
      <c r="AS526" s="151"/>
      <c r="AT526" s="151"/>
      <c r="AU526" s="151"/>
      <c r="AV526" s="151"/>
      <c r="AW526" s="151"/>
      <c r="AX526" s="151"/>
      <c r="AY526" s="151"/>
      <c r="AZ526" s="151"/>
      <c r="BA526" s="151"/>
      <c r="BB526" s="151"/>
      <c r="BC526" s="151"/>
      <c r="BD526" s="151"/>
      <c r="BE526" s="151"/>
      <c r="BF526" s="151"/>
      <c r="BG526" s="151"/>
      <c r="BH526" s="151"/>
    </row>
    <row r="527" spans="1:60" outlineLevel="1" x14ac:dyDescent="0.2">
      <c r="A527" s="174">
        <v>69</v>
      </c>
      <c r="B527" s="175" t="s">
        <v>544</v>
      </c>
      <c r="C527" s="184" t="s">
        <v>545</v>
      </c>
      <c r="D527" s="176" t="s">
        <v>252</v>
      </c>
      <c r="E527" s="177">
        <v>5</v>
      </c>
      <c r="F527" s="178">
        <v>0</v>
      </c>
      <c r="G527" s="179">
        <f>ROUND(E527*F527,2)</f>
        <v>0</v>
      </c>
      <c r="H527" s="178">
        <v>0</v>
      </c>
      <c r="I527" s="179">
        <f>ROUND(E527*H527,2)</f>
        <v>0</v>
      </c>
      <c r="J527" s="178">
        <v>500</v>
      </c>
      <c r="K527" s="179">
        <f>ROUND(E527*J527,2)</f>
        <v>2500</v>
      </c>
      <c r="L527" s="179">
        <v>21</v>
      </c>
      <c r="M527" s="179">
        <f>G527*(1+L527/100)</f>
        <v>0</v>
      </c>
      <c r="N527" s="179">
        <v>0</v>
      </c>
      <c r="O527" s="179">
        <f>ROUND(E527*N527,2)</f>
        <v>0</v>
      </c>
      <c r="P527" s="179">
        <v>0</v>
      </c>
      <c r="Q527" s="179">
        <f>ROUND(E527*P527,2)</f>
        <v>0</v>
      </c>
      <c r="R527" s="179"/>
      <c r="S527" s="179" t="s">
        <v>504</v>
      </c>
      <c r="T527" s="180" t="s">
        <v>505</v>
      </c>
      <c r="U527" s="160">
        <v>0</v>
      </c>
      <c r="V527" s="160">
        <f>ROUND(E527*U527,2)</f>
        <v>0</v>
      </c>
      <c r="W527" s="160"/>
      <c r="X527" s="151"/>
      <c r="Y527" s="151"/>
      <c r="Z527" s="151"/>
      <c r="AA527" s="151"/>
      <c r="AB527" s="151"/>
      <c r="AC527" s="151"/>
      <c r="AD527" s="151"/>
      <c r="AE527" s="151"/>
      <c r="AF527" s="151"/>
      <c r="AG527" s="151" t="s">
        <v>175</v>
      </c>
      <c r="AH527" s="151"/>
      <c r="AI527" s="151"/>
      <c r="AJ527" s="151"/>
      <c r="AK527" s="151"/>
      <c r="AL527" s="151"/>
      <c r="AM527" s="151"/>
      <c r="AN527" s="151"/>
      <c r="AO527" s="151"/>
      <c r="AP527" s="151"/>
      <c r="AQ527" s="151"/>
      <c r="AR527" s="151"/>
      <c r="AS527" s="151"/>
      <c r="AT527" s="151"/>
      <c r="AU527" s="151"/>
      <c r="AV527" s="151"/>
      <c r="AW527" s="151"/>
      <c r="AX527" s="151"/>
      <c r="AY527" s="151"/>
      <c r="AZ527" s="151"/>
      <c r="BA527" s="151"/>
      <c r="BB527" s="151"/>
      <c r="BC527" s="151"/>
      <c r="BD527" s="151"/>
      <c r="BE527" s="151"/>
      <c r="BF527" s="151"/>
      <c r="BG527" s="151"/>
      <c r="BH527" s="151"/>
    </row>
    <row r="528" spans="1:60" outlineLevel="1" x14ac:dyDescent="0.2">
      <c r="A528" s="158"/>
      <c r="B528" s="159"/>
      <c r="C528" s="457"/>
      <c r="D528" s="458"/>
      <c r="E528" s="458"/>
      <c r="F528" s="458"/>
      <c r="G528" s="458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51"/>
      <c r="Y528" s="151"/>
      <c r="Z528" s="151"/>
      <c r="AA528" s="151"/>
      <c r="AB528" s="151"/>
      <c r="AC528" s="151"/>
      <c r="AD528" s="151"/>
      <c r="AE528" s="151"/>
      <c r="AF528" s="151"/>
      <c r="AG528" s="151" t="s">
        <v>180</v>
      </c>
      <c r="AH528" s="151"/>
      <c r="AI528" s="151"/>
      <c r="AJ528" s="151"/>
      <c r="AK528" s="151"/>
      <c r="AL528" s="151"/>
      <c r="AM528" s="151"/>
      <c r="AN528" s="151"/>
      <c r="AO528" s="151"/>
      <c r="AP528" s="151"/>
      <c r="AQ528" s="151"/>
      <c r="AR528" s="151"/>
      <c r="AS528" s="151"/>
      <c r="AT528" s="151"/>
      <c r="AU528" s="151"/>
      <c r="AV528" s="151"/>
      <c r="AW528" s="151"/>
      <c r="AX528" s="151"/>
      <c r="AY528" s="151"/>
      <c r="AZ528" s="151"/>
      <c r="BA528" s="151"/>
      <c r="BB528" s="151"/>
      <c r="BC528" s="151"/>
      <c r="BD528" s="151"/>
      <c r="BE528" s="151"/>
      <c r="BF528" s="151"/>
      <c r="BG528" s="151"/>
      <c r="BH528" s="151"/>
    </row>
    <row r="529" spans="1:60" x14ac:dyDescent="0.2">
      <c r="A529" s="168" t="s">
        <v>167</v>
      </c>
      <c r="B529" s="169" t="s">
        <v>83</v>
      </c>
      <c r="C529" s="183" t="s">
        <v>84</v>
      </c>
      <c r="D529" s="170"/>
      <c r="E529" s="171"/>
      <c r="F529" s="172"/>
      <c r="G529" s="172">
        <f>SUMIF(AG530:AG576,"&lt;&gt;NOR",G530:G576)</f>
        <v>0</v>
      </c>
      <c r="H529" s="172"/>
      <c r="I529" s="172">
        <f>SUM(I530:I576)</f>
        <v>8031.07</v>
      </c>
      <c r="J529" s="172"/>
      <c r="K529" s="172">
        <f>SUM(K530:K576)</f>
        <v>6234.71</v>
      </c>
      <c r="L529" s="172"/>
      <c r="M529" s="172">
        <f>SUM(M530:M576)</f>
        <v>0</v>
      </c>
      <c r="N529" s="172"/>
      <c r="O529" s="172">
        <f>SUM(O530:O576)</f>
        <v>7.65</v>
      </c>
      <c r="P529" s="172"/>
      <c r="Q529" s="172">
        <f>SUM(Q530:Q576)</f>
        <v>0</v>
      </c>
      <c r="R529" s="172"/>
      <c r="S529" s="172"/>
      <c r="T529" s="173"/>
      <c r="U529" s="167"/>
      <c r="V529" s="167">
        <f>SUM(V530:V576)</f>
        <v>17.09</v>
      </c>
      <c r="W529" s="167"/>
      <c r="AG529" t="s">
        <v>168</v>
      </c>
    </row>
    <row r="530" spans="1:60" outlineLevel="1" x14ac:dyDescent="0.2">
      <c r="A530" s="174">
        <v>70</v>
      </c>
      <c r="B530" s="175" t="s">
        <v>546</v>
      </c>
      <c r="C530" s="184" t="s">
        <v>547</v>
      </c>
      <c r="D530" s="176" t="s">
        <v>171</v>
      </c>
      <c r="E530" s="177">
        <v>0.44550000000000001</v>
      </c>
      <c r="F530" s="178">
        <v>0</v>
      </c>
      <c r="G530" s="179">
        <f>ROUND(E530*F530,2)</f>
        <v>0</v>
      </c>
      <c r="H530" s="178">
        <v>2109.73</v>
      </c>
      <c r="I530" s="179">
        <f>ROUND(E530*H530,2)</f>
        <v>939.88</v>
      </c>
      <c r="J530" s="178">
        <v>750.27</v>
      </c>
      <c r="K530" s="179">
        <f>ROUND(E530*J530,2)</f>
        <v>334.25</v>
      </c>
      <c r="L530" s="179">
        <v>21</v>
      </c>
      <c r="M530" s="179">
        <f>G530*(1+L530/100)</f>
        <v>0</v>
      </c>
      <c r="N530" s="179">
        <v>2.5249999999999999</v>
      </c>
      <c r="O530" s="179">
        <f>ROUND(E530*N530,2)</f>
        <v>1.1200000000000001</v>
      </c>
      <c r="P530" s="179">
        <v>0</v>
      </c>
      <c r="Q530" s="179">
        <f>ROUND(E530*P530,2)</f>
        <v>0</v>
      </c>
      <c r="R530" s="179" t="s">
        <v>203</v>
      </c>
      <c r="S530" s="179" t="s">
        <v>173</v>
      </c>
      <c r="T530" s="180" t="s">
        <v>174</v>
      </c>
      <c r="U530" s="160">
        <v>2.3170000000000002</v>
      </c>
      <c r="V530" s="160">
        <f>ROUND(E530*U530,2)</f>
        <v>1.03</v>
      </c>
      <c r="W530" s="160"/>
      <c r="X530" s="151"/>
      <c r="Y530" s="151"/>
      <c r="Z530" s="151"/>
      <c r="AA530" s="151"/>
      <c r="AB530" s="151"/>
      <c r="AC530" s="151"/>
      <c r="AD530" s="151"/>
      <c r="AE530" s="151"/>
      <c r="AF530" s="151"/>
      <c r="AG530" s="151" t="s">
        <v>199</v>
      </c>
      <c r="AH530" s="151"/>
      <c r="AI530" s="151"/>
      <c r="AJ530" s="151"/>
      <c r="AK530" s="151"/>
      <c r="AL530" s="151"/>
      <c r="AM530" s="151"/>
      <c r="AN530" s="151"/>
      <c r="AO530" s="151"/>
      <c r="AP530" s="151"/>
      <c r="AQ530" s="151"/>
      <c r="AR530" s="151"/>
      <c r="AS530" s="151"/>
      <c r="AT530" s="151"/>
      <c r="AU530" s="151"/>
      <c r="AV530" s="151"/>
      <c r="AW530" s="151"/>
      <c r="AX530" s="151"/>
      <c r="AY530" s="151"/>
      <c r="AZ530" s="151"/>
      <c r="BA530" s="151"/>
      <c r="BB530" s="151"/>
      <c r="BC530" s="151"/>
      <c r="BD530" s="151"/>
      <c r="BE530" s="151"/>
      <c r="BF530" s="151"/>
      <c r="BG530" s="151"/>
      <c r="BH530" s="151"/>
    </row>
    <row r="531" spans="1:60" outlineLevel="1" x14ac:dyDescent="0.2">
      <c r="A531" s="158"/>
      <c r="B531" s="159"/>
      <c r="C531" s="451" t="s">
        <v>548</v>
      </c>
      <c r="D531" s="452"/>
      <c r="E531" s="452"/>
      <c r="F531" s="452"/>
      <c r="G531" s="452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51"/>
      <c r="Y531" s="151"/>
      <c r="Z531" s="151"/>
      <c r="AA531" s="151"/>
      <c r="AB531" s="151"/>
      <c r="AC531" s="151"/>
      <c r="AD531" s="151"/>
      <c r="AE531" s="151"/>
      <c r="AF531" s="151"/>
      <c r="AG531" s="151" t="s">
        <v>177</v>
      </c>
      <c r="AH531" s="151"/>
      <c r="AI531" s="151"/>
      <c r="AJ531" s="151"/>
      <c r="AK531" s="151"/>
      <c r="AL531" s="151"/>
      <c r="AM531" s="151"/>
      <c r="AN531" s="151"/>
      <c r="AO531" s="151"/>
      <c r="AP531" s="151"/>
      <c r="AQ531" s="151"/>
      <c r="AR531" s="151"/>
      <c r="AS531" s="151"/>
      <c r="AT531" s="151"/>
      <c r="AU531" s="151"/>
      <c r="AV531" s="151"/>
      <c r="AW531" s="151"/>
      <c r="AX531" s="151"/>
      <c r="AY531" s="151"/>
      <c r="AZ531" s="151"/>
      <c r="BA531" s="151"/>
      <c r="BB531" s="151"/>
      <c r="BC531" s="151"/>
      <c r="BD531" s="151"/>
      <c r="BE531" s="151"/>
      <c r="BF531" s="151"/>
      <c r="BG531" s="151"/>
      <c r="BH531" s="151"/>
    </row>
    <row r="532" spans="1:60" outlineLevel="1" x14ac:dyDescent="0.2">
      <c r="A532" s="158"/>
      <c r="B532" s="159"/>
      <c r="C532" s="455" t="s">
        <v>549</v>
      </c>
      <c r="D532" s="456"/>
      <c r="E532" s="456"/>
      <c r="F532" s="456"/>
      <c r="G532" s="456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51"/>
      <c r="Y532" s="151"/>
      <c r="Z532" s="151"/>
      <c r="AA532" s="151"/>
      <c r="AB532" s="151"/>
      <c r="AC532" s="151"/>
      <c r="AD532" s="151"/>
      <c r="AE532" s="151"/>
      <c r="AF532" s="151"/>
      <c r="AG532" s="151" t="s">
        <v>194</v>
      </c>
      <c r="AH532" s="151"/>
      <c r="AI532" s="151"/>
      <c r="AJ532" s="151"/>
      <c r="AK532" s="151"/>
      <c r="AL532" s="151"/>
      <c r="AM532" s="151"/>
      <c r="AN532" s="151"/>
      <c r="AO532" s="151"/>
      <c r="AP532" s="151"/>
      <c r="AQ532" s="151"/>
      <c r="AR532" s="151"/>
      <c r="AS532" s="151"/>
      <c r="AT532" s="151"/>
      <c r="AU532" s="151"/>
      <c r="AV532" s="151"/>
      <c r="AW532" s="151"/>
      <c r="AX532" s="151"/>
      <c r="AY532" s="151"/>
      <c r="AZ532" s="151"/>
      <c r="BA532" s="151"/>
      <c r="BB532" s="151"/>
      <c r="BC532" s="151"/>
      <c r="BD532" s="151"/>
      <c r="BE532" s="151"/>
      <c r="BF532" s="151"/>
      <c r="BG532" s="151"/>
      <c r="BH532" s="151"/>
    </row>
    <row r="533" spans="1:60" outlineLevel="1" x14ac:dyDescent="0.2">
      <c r="A533" s="158"/>
      <c r="B533" s="159"/>
      <c r="C533" s="185" t="s">
        <v>550</v>
      </c>
      <c r="D533" s="161"/>
      <c r="E533" s="162">
        <v>0.44550000000000001</v>
      </c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 t="s">
        <v>179</v>
      </c>
      <c r="AH533" s="151">
        <v>0</v>
      </c>
      <c r="AI533" s="151"/>
      <c r="AJ533" s="151"/>
      <c r="AK533" s="151"/>
      <c r="AL533" s="151"/>
      <c r="AM533" s="151"/>
      <c r="AN533" s="151"/>
      <c r="AO533" s="151"/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1"/>
      <c r="BD533" s="151"/>
      <c r="BE533" s="151"/>
      <c r="BF533" s="151"/>
      <c r="BG533" s="151"/>
      <c r="BH533" s="151"/>
    </row>
    <row r="534" spans="1:60" outlineLevel="1" x14ac:dyDescent="0.2">
      <c r="A534" s="158"/>
      <c r="B534" s="159"/>
      <c r="C534" s="453"/>
      <c r="D534" s="454"/>
      <c r="E534" s="454"/>
      <c r="F534" s="454"/>
      <c r="G534" s="454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 t="s">
        <v>180</v>
      </c>
      <c r="AH534" s="151"/>
      <c r="AI534" s="151"/>
      <c r="AJ534" s="151"/>
      <c r="AK534" s="151"/>
      <c r="AL534" s="151"/>
      <c r="AM534" s="151"/>
      <c r="AN534" s="151"/>
      <c r="AO534" s="151"/>
      <c r="AP534" s="151"/>
      <c r="AQ534" s="151"/>
      <c r="AR534" s="151"/>
      <c r="AS534" s="151"/>
      <c r="AT534" s="151"/>
      <c r="AU534" s="151"/>
      <c r="AV534" s="151"/>
      <c r="AW534" s="151"/>
      <c r="AX534" s="151"/>
      <c r="AY534" s="151"/>
      <c r="AZ534" s="151"/>
      <c r="BA534" s="151"/>
      <c r="BB534" s="151"/>
      <c r="BC534" s="151"/>
      <c r="BD534" s="151"/>
      <c r="BE534" s="151"/>
      <c r="BF534" s="151"/>
      <c r="BG534" s="151"/>
      <c r="BH534" s="151"/>
    </row>
    <row r="535" spans="1:60" outlineLevel="1" x14ac:dyDescent="0.2">
      <c r="A535" s="174">
        <v>71</v>
      </c>
      <c r="B535" s="175" t="s">
        <v>551</v>
      </c>
      <c r="C535" s="184" t="s">
        <v>552</v>
      </c>
      <c r="D535" s="176" t="s">
        <v>171</v>
      </c>
      <c r="E535" s="177">
        <v>0.44550000000000001</v>
      </c>
      <c r="F535" s="178">
        <v>0</v>
      </c>
      <c r="G535" s="179">
        <f>ROUND(E535*F535,2)</f>
        <v>0</v>
      </c>
      <c r="H535" s="178">
        <v>58.4</v>
      </c>
      <c r="I535" s="179">
        <f>ROUND(E535*H535,2)</f>
        <v>26.02</v>
      </c>
      <c r="J535" s="178">
        <v>522.6</v>
      </c>
      <c r="K535" s="179">
        <f>ROUND(E535*J535,2)</f>
        <v>232.82</v>
      </c>
      <c r="L535" s="179">
        <v>21</v>
      </c>
      <c r="M535" s="179">
        <f>G535*(1+L535/100)</f>
        <v>0</v>
      </c>
      <c r="N535" s="179">
        <v>0.02</v>
      </c>
      <c r="O535" s="179">
        <f>ROUND(E535*N535,2)</f>
        <v>0.01</v>
      </c>
      <c r="P535" s="179">
        <v>0</v>
      </c>
      <c r="Q535" s="179">
        <f>ROUND(E535*P535,2)</f>
        <v>0</v>
      </c>
      <c r="R535" s="179" t="s">
        <v>203</v>
      </c>
      <c r="S535" s="179" t="s">
        <v>173</v>
      </c>
      <c r="T535" s="180" t="s">
        <v>174</v>
      </c>
      <c r="U535" s="160">
        <v>1.35</v>
      </c>
      <c r="V535" s="160">
        <f>ROUND(E535*U535,2)</f>
        <v>0.6</v>
      </c>
      <c r="W535" s="160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 t="s">
        <v>199</v>
      </c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151"/>
      <c r="BH535" s="151"/>
    </row>
    <row r="536" spans="1:60" outlineLevel="1" x14ac:dyDescent="0.2">
      <c r="A536" s="158"/>
      <c r="B536" s="159"/>
      <c r="C536" s="451" t="s">
        <v>553</v>
      </c>
      <c r="D536" s="452"/>
      <c r="E536" s="452"/>
      <c r="F536" s="452"/>
      <c r="G536" s="452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 t="s">
        <v>177</v>
      </c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</row>
    <row r="537" spans="1:60" outlineLevel="1" x14ac:dyDescent="0.2">
      <c r="A537" s="158"/>
      <c r="B537" s="159"/>
      <c r="C537" s="185" t="s">
        <v>550</v>
      </c>
      <c r="D537" s="161"/>
      <c r="E537" s="162">
        <v>0.44550000000000001</v>
      </c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 t="s">
        <v>179</v>
      </c>
      <c r="AH537" s="151">
        <v>0</v>
      </c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</row>
    <row r="538" spans="1:60" outlineLevel="1" x14ac:dyDescent="0.2">
      <c r="A538" s="158"/>
      <c r="B538" s="159"/>
      <c r="C538" s="453"/>
      <c r="D538" s="454"/>
      <c r="E538" s="454"/>
      <c r="F538" s="454"/>
      <c r="G538" s="454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 t="s">
        <v>180</v>
      </c>
      <c r="AH538" s="151"/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151"/>
      <c r="BH538" s="151"/>
    </row>
    <row r="539" spans="1:60" ht="22.5" outlineLevel="1" x14ac:dyDescent="0.2">
      <c r="A539" s="174">
        <v>72</v>
      </c>
      <c r="B539" s="175" t="s">
        <v>554</v>
      </c>
      <c r="C539" s="184" t="s">
        <v>555</v>
      </c>
      <c r="D539" s="176" t="s">
        <v>208</v>
      </c>
      <c r="E539" s="177">
        <v>3.6749999999999998E-2</v>
      </c>
      <c r="F539" s="178">
        <v>0</v>
      </c>
      <c r="G539" s="179">
        <f>ROUND(E539*F539,2)</f>
        <v>0</v>
      </c>
      <c r="H539" s="178">
        <v>23323.11</v>
      </c>
      <c r="I539" s="179">
        <f>ROUND(E539*H539,2)</f>
        <v>857.12</v>
      </c>
      <c r="J539" s="178">
        <v>5836.89</v>
      </c>
      <c r="K539" s="179">
        <f>ROUND(E539*J539,2)</f>
        <v>214.51</v>
      </c>
      <c r="L539" s="179">
        <v>21</v>
      </c>
      <c r="M539" s="179">
        <f>G539*(1+L539/100)</f>
        <v>0</v>
      </c>
      <c r="N539" s="179">
        <v>1.0662499999999999</v>
      </c>
      <c r="O539" s="179">
        <f>ROUND(E539*N539,2)</f>
        <v>0.04</v>
      </c>
      <c r="P539" s="179">
        <v>0</v>
      </c>
      <c r="Q539" s="179">
        <f>ROUND(E539*P539,2)</f>
        <v>0</v>
      </c>
      <c r="R539" s="179" t="s">
        <v>203</v>
      </c>
      <c r="S539" s="179" t="s">
        <v>173</v>
      </c>
      <c r="T539" s="180" t="s">
        <v>174</v>
      </c>
      <c r="U539" s="160">
        <v>15.231</v>
      </c>
      <c r="V539" s="160">
        <f>ROUND(E539*U539,2)</f>
        <v>0.56000000000000005</v>
      </c>
      <c r="W539" s="160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 t="s">
        <v>199</v>
      </c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</row>
    <row r="540" spans="1:60" outlineLevel="1" x14ac:dyDescent="0.2">
      <c r="A540" s="158"/>
      <c r="B540" s="159"/>
      <c r="C540" s="451" t="s">
        <v>209</v>
      </c>
      <c r="D540" s="452"/>
      <c r="E540" s="452"/>
      <c r="F540" s="452"/>
      <c r="G540" s="452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 t="s">
        <v>177</v>
      </c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</row>
    <row r="541" spans="1:60" outlineLevel="1" x14ac:dyDescent="0.2">
      <c r="A541" s="158"/>
      <c r="B541" s="159"/>
      <c r="C541" s="185" t="s">
        <v>556</v>
      </c>
      <c r="D541" s="161"/>
      <c r="E541" s="162">
        <v>3.6749999999999998E-2</v>
      </c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 t="s">
        <v>179</v>
      </c>
      <c r="AH541" s="151">
        <v>0</v>
      </c>
      <c r="AI541" s="151"/>
      <c r="AJ541" s="151"/>
      <c r="AK541" s="151"/>
      <c r="AL541" s="151"/>
      <c r="AM541" s="151"/>
      <c r="AN541" s="151"/>
      <c r="AO541" s="151"/>
      <c r="AP541" s="151"/>
      <c r="AQ541" s="151"/>
      <c r="AR541" s="151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</row>
    <row r="542" spans="1:60" outlineLevel="1" x14ac:dyDescent="0.2">
      <c r="A542" s="158"/>
      <c r="B542" s="159"/>
      <c r="C542" s="453"/>
      <c r="D542" s="454"/>
      <c r="E542" s="454"/>
      <c r="F542" s="454"/>
      <c r="G542" s="454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 t="s">
        <v>180</v>
      </c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1"/>
      <c r="AR542" s="151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</row>
    <row r="543" spans="1:60" outlineLevel="1" x14ac:dyDescent="0.2">
      <c r="A543" s="174">
        <v>73</v>
      </c>
      <c r="B543" s="175" t="s">
        <v>557</v>
      </c>
      <c r="C543" s="184" t="s">
        <v>558</v>
      </c>
      <c r="D543" s="176" t="s">
        <v>171</v>
      </c>
      <c r="E543" s="177">
        <v>2</v>
      </c>
      <c r="F543" s="178">
        <v>0</v>
      </c>
      <c r="G543" s="179">
        <f>ROUND(E543*F543,2)</f>
        <v>0</v>
      </c>
      <c r="H543" s="178">
        <v>615.66999999999996</v>
      </c>
      <c r="I543" s="179">
        <f>ROUND(E543*H543,2)</f>
        <v>1231.3399999999999</v>
      </c>
      <c r="J543" s="178">
        <v>584.33000000000004</v>
      </c>
      <c r="K543" s="179">
        <f>ROUND(E543*J543,2)</f>
        <v>1168.6600000000001</v>
      </c>
      <c r="L543" s="179">
        <v>21</v>
      </c>
      <c r="M543" s="179">
        <f>G543*(1+L543/100)</f>
        <v>0</v>
      </c>
      <c r="N543" s="179">
        <v>2.1230000000000002</v>
      </c>
      <c r="O543" s="179">
        <f>ROUND(E543*N543,2)</f>
        <v>4.25</v>
      </c>
      <c r="P543" s="179">
        <v>0</v>
      </c>
      <c r="Q543" s="179">
        <f>ROUND(E543*P543,2)</f>
        <v>0</v>
      </c>
      <c r="R543" s="179" t="s">
        <v>203</v>
      </c>
      <c r="S543" s="179" t="s">
        <v>173</v>
      </c>
      <c r="T543" s="180" t="s">
        <v>174</v>
      </c>
      <c r="U543" s="160">
        <v>1.8360000000000001</v>
      </c>
      <c r="V543" s="160">
        <f>ROUND(E543*U543,2)</f>
        <v>3.67</v>
      </c>
      <c r="W543" s="160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 t="s">
        <v>199</v>
      </c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1"/>
      <c r="AR543" s="151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</row>
    <row r="544" spans="1:60" outlineLevel="1" x14ac:dyDescent="0.2">
      <c r="A544" s="158"/>
      <c r="B544" s="159"/>
      <c r="C544" s="451" t="s">
        <v>559</v>
      </c>
      <c r="D544" s="452"/>
      <c r="E544" s="452"/>
      <c r="F544" s="452"/>
      <c r="G544" s="452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51"/>
      <c r="Y544" s="151"/>
      <c r="Z544" s="151"/>
      <c r="AA544" s="151"/>
      <c r="AB544" s="151"/>
      <c r="AC544" s="151"/>
      <c r="AD544" s="151"/>
      <c r="AE544" s="151"/>
      <c r="AF544" s="151"/>
      <c r="AG544" s="151" t="s">
        <v>177</v>
      </c>
      <c r="AH544" s="151"/>
      <c r="AI544" s="151"/>
      <c r="AJ544" s="151"/>
      <c r="AK544" s="151"/>
      <c r="AL544" s="151"/>
      <c r="AM544" s="151"/>
      <c r="AN544" s="151"/>
      <c r="AO544" s="151"/>
      <c r="AP544" s="151"/>
      <c r="AQ544" s="151"/>
      <c r="AR544" s="151"/>
      <c r="AS544" s="151"/>
      <c r="AT544" s="151"/>
      <c r="AU544" s="151"/>
      <c r="AV544" s="151"/>
      <c r="AW544" s="151"/>
      <c r="AX544" s="151"/>
      <c r="AY544" s="151"/>
      <c r="AZ544" s="151"/>
      <c r="BA544" s="151"/>
      <c r="BB544" s="151"/>
      <c r="BC544" s="151"/>
      <c r="BD544" s="151"/>
      <c r="BE544" s="151"/>
      <c r="BF544" s="151"/>
      <c r="BG544" s="151"/>
      <c r="BH544" s="151"/>
    </row>
    <row r="545" spans="1:60" outlineLevel="1" x14ac:dyDescent="0.2">
      <c r="A545" s="158"/>
      <c r="B545" s="159"/>
      <c r="C545" s="185" t="s">
        <v>560</v>
      </c>
      <c r="D545" s="161"/>
      <c r="E545" s="162">
        <v>2</v>
      </c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51"/>
      <c r="Y545" s="151"/>
      <c r="Z545" s="151"/>
      <c r="AA545" s="151"/>
      <c r="AB545" s="151"/>
      <c r="AC545" s="151"/>
      <c r="AD545" s="151"/>
      <c r="AE545" s="151"/>
      <c r="AF545" s="151"/>
      <c r="AG545" s="151" t="s">
        <v>179</v>
      </c>
      <c r="AH545" s="151">
        <v>0</v>
      </c>
      <c r="AI545" s="151"/>
      <c r="AJ545" s="151"/>
      <c r="AK545" s="151"/>
      <c r="AL545" s="151"/>
      <c r="AM545" s="151"/>
      <c r="AN545" s="151"/>
      <c r="AO545" s="151"/>
      <c r="AP545" s="151"/>
      <c r="AQ545" s="151"/>
      <c r="AR545" s="151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151"/>
      <c r="BH545" s="151"/>
    </row>
    <row r="546" spans="1:60" outlineLevel="1" x14ac:dyDescent="0.2">
      <c r="A546" s="158"/>
      <c r="B546" s="159"/>
      <c r="C546" s="453"/>
      <c r="D546" s="454"/>
      <c r="E546" s="454"/>
      <c r="F546" s="454"/>
      <c r="G546" s="454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51"/>
      <c r="Y546" s="151"/>
      <c r="Z546" s="151"/>
      <c r="AA546" s="151"/>
      <c r="AB546" s="151"/>
      <c r="AC546" s="151"/>
      <c r="AD546" s="151"/>
      <c r="AE546" s="151"/>
      <c r="AF546" s="151"/>
      <c r="AG546" s="151" t="s">
        <v>180</v>
      </c>
      <c r="AH546" s="151"/>
      <c r="AI546" s="151"/>
      <c r="AJ546" s="151"/>
      <c r="AK546" s="151"/>
      <c r="AL546" s="151"/>
      <c r="AM546" s="151"/>
      <c r="AN546" s="151"/>
      <c r="AO546" s="151"/>
      <c r="AP546" s="151"/>
      <c r="AQ546" s="151"/>
      <c r="AR546" s="151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</row>
    <row r="547" spans="1:60" ht="22.5" outlineLevel="1" x14ac:dyDescent="0.2">
      <c r="A547" s="174">
        <v>74</v>
      </c>
      <c r="B547" s="175" t="s">
        <v>561</v>
      </c>
      <c r="C547" s="184" t="s">
        <v>562</v>
      </c>
      <c r="D547" s="176" t="s">
        <v>185</v>
      </c>
      <c r="E547" s="177">
        <v>30.096</v>
      </c>
      <c r="F547" s="178">
        <v>0</v>
      </c>
      <c r="G547" s="179">
        <f>ROUND(E547*F547,2)</f>
        <v>0</v>
      </c>
      <c r="H547" s="178">
        <v>89.14</v>
      </c>
      <c r="I547" s="179">
        <f>ROUND(E547*H547,2)</f>
        <v>2682.76</v>
      </c>
      <c r="J547" s="178">
        <v>142.36000000000001</v>
      </c>
      <c r="K547" s="179">
        <f>ROUND(E547*J547,2)</f>
        <v>4284.47</v>
      </c>
      <c r="L547" s="179">
        <v>21</v>
      </c>
      <c r="M547" s="179">
        <f>G547*(1+L547/100)</f>
        <v>0</v>
      </c>
      <c r="N547" s="179">
        <v>7.4260000000000007E-2</v>
      </c>
      <c r="O547" s="179">
        <f>ROUND(E547*N547,2)</f>
        <v>2.23</v>
      </c>
      <c r="P547" s="179">
        <v>0</v>
      </c>
      <c r="Q547" s="179">
        <f>ROUND(E547*P547,2)</f>
        <v>0</v>
      </c>
      <c r="R547" s="179" t="s">
        <v>203</v>
      </c>
      <c r="S547" s="179" t="s">
        <v>173</v>
      </c>
      <c r="T547" s="180" t="s">
        <v>174</v>
      </c>
      <c r="U547" s="160">
        <v>0.373</v>
      </c>
      <c r="V547" s="160">
        <f>ROUND(E547*U547,2)</f>
        <v>11.23</v>
      </c>
      <c r="W547" s="160"/>
      <c r="X547" s="151"/>
      <c r="Y547" s="151"/>
      <c r="Z547" s="151"/>
      <c r="AA547" s="151"/>
      <c r="AB547" s="151"/>
      <c r="AC547" s="151"/>
      <c r="AD547" s="151"/>
      <c r="AE547" s="151"/>
      <c r="AF547" s="151"/>
      <c r="AG547" s="151" t="s">
        <v>175</v>
      </c>
      <c r="AH547" s="151"/>
      <c r="AI547" s="151"/>
      <c r="AJ547" s="151"/>
      <c r="AK547" s="151"/>
      <c r="AL547" s="151"/>
      <c r="AM547" s="151"/>
      <c r="AN547" s="151"/>
      <c r="AO547" s="151"/>
      <c r="AP547" s="151"/>
      <c r="AQ547" s="151"/>
      <c r="AR547" s="151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</row>
    <row r="548" spans="1:60" ht="22.5" outlineLevel="1" x14ac:dyDescent="0.2">
      <c r="A548" s="158"/>
      <c r="B548" s="159"/>
      <c r="C548" s="451" t="s">
        <v>563</v>
      </c>
      <c r="D548" s="452"/>
      <c r="E548" s="452"/>
      <c r="F548" s="452"/>
      <c r="G548" s="452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51"/>
      <c r="Y548" s="151"/>
      <c r="Z548" s="151"/>
      <c r="AA548" s="151"/>
      <c r="AB548" s="151"/>
      <c r="AC548" s="151"/>
      <c r="AD548" s="151"/>
      <c r="AE548" s="151"/>
      <c r="AF548" s="151"/>
      <c r="AG548" s="151" t="s">
        <v>177</v>
      </c>
      <c r="AH548" s="151"/>
      <c r="AI548" s="151"/>
      <c r="AJ548" s="151"/>
      <c r="AK548" s="151"/>
      <c r="AL548" s="151"/>
      <c r="AM548" s="151"/>
      <c r="AN548" s="151"/>
      <c r="AO548" s="151"/>
      <c r="AP548" s="151"/>
      <c r="AQ548" s="151"/>
      <c r="AR548" s="151"/>
      <c r="AS548" s="151"/>
      <c r="AT548" s="151"/>
      <c r="AU548" s="151"/>
      <c r="AV548" s="151"/>
      <c r="AW548" s="151"/>
      <c r="AX548" s="151"/>
      <c r="AY548" s="151"/>
      <c r="AZ548" s="151"/>
      <c r="BA548" s="181" t="str">
        <f>C548</f>
        <v>na zdivu jako podklad např. pod izolaci, na parapetech z prefabrikovaných dílců, pod oplechování apod., vodorovný nebo ve spádu do 15°, hlazený dřevěným hladítkem,</v>
      </c>
      <c r="BB548" s="151"/>
      <c r="BC548" s="151"/>
      <c r="BD548" s="151"/>
      <c r="BE548" s="151"/>
      <c r="BF548" s="151"/>
      <c r="BG548" s="151"/>
      <c r="BH548" s="151"/>
    </row>
    <row r="549" spans="1:60" outlineLevel="1" x14ac:dyDescent="0.2">
      <c r="A549" s="158"/>
      <c r="B549" s="159"/>
      <c r="C549" s="186" t="s">
        <v>288</v>
      </c>
      <c r="D549" s="163"/>
      <c r="E549" s="164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 t="s">
        <v>179</v>
      </c>
      <c r="AH549" s="151"/>
      <c r="AI549" s="151"/>
      <c r="AJ549" s="151"/>
      <c r="AK549" s="151"/>
      <c r="AL549" s="151"/>
      <c r="AM549" s="151"/>
      <c r="AN549" s="151"/>
      <c r="AO549" s="151"/>
      <c r="AP549" s="151"/>
      <c r="AQ549" s="151"/>
      <c r="AR549" s="151"/>
      <c r="AS549" s="151"/>
      <c r="AT549" s="151"/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151"/>
      <c r="BH549" s="151"/>
    </row>
    <row r="550" spans="1:60" outlineLevel="1" x14ac:dyDescent="0.2">
      <c r="A550" s="158"/>
      <c r="B550" s="159"/>
      <c r="C550" s="187" t="s">
        <v>443</v>
      </c>
      <c r="D550" s="163"/>
      <c r="E550" s="164">
        <v>2.2000000000000002</v>
      </c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 t="s">
        <v>179</v>
      </c>
      <c r="AH550" s="151">
        <v>2</v>
      </c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</row>
    <row r="551" spans="1:60" outlineLevel="1" x14ac:dyDescent="0.2">
      <c r="A551" s="158"/>
      <c r="B551" s="159"/>
      <c r="C551" s="187" t="s">
        <v>444</v>
      </c>
      <c r="D551" s="163"/>
      <c r="E551" s="164">
        <v>2.64</v>
      </c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 t="s">
        <v>179</v>
      </c>
      <c r="AH551" s="151">
        <v>2</v>
      </c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</row>
    <row r="552" spans="1:60" outlineLevel="1" x14ac:dyDescent="0.2">
      <c r="A552" s="158"/>
      <c r="B552" s="159"/>
      <c r="C552" s="187" t="s">
        <v>445</v>
      </c>
      <c r="D552" s="163"/>
      <c r="E552" s="164">
        <v>2.2599999999999998</v>
      </c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 t="s">
        <v>179</v>
      </c>
      <c r="AH552" s="151">
        <v>2</v>
      </c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</row>
    <row r="553" spans="1:60" outlineLevel="1" x14ac:dyDescent="0.2">
      <c r="A553" s="158"/>
      <c r="B553" s="159"/>
      <c r="C553" s="187" t="s">
        <v>446</v>
      </c>
      <c r="D553" s="163"/>
      <c r="E553" s="164">
        <v>2.2799999999999998</v>
      </c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 t="s">
        <v>179</v>
      </c>
      <c r="AH553" s="151">
        <v>2</v>
      </c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</row>
    <row r="554" spans="1:60" outlineLevel="1" x14ac:dyDescent="0.2">
      <c r="A554" s="158"/>
      <c r="B554" s="159"/>
      <c r="C554" s="187" t="s">
        <v>447</v>
      </c>
      <c r="D554" s="163"/>
      <c r="E554" s="164">
        <v>2.2799999999999998</v>
      </c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 t="s">
        <v>179</v>
      </c>
      <c r="AH554" s="151">
        <v>2</v>
      </c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</row>
    <row r="555" spans="1:60" outlineLevel="1" x14ac:dyDescent="0.2">
      <c r="A555" s="158"/>
      <c r="B555" s="159"/>
      <c r="C555" s="187" t="s">
        <v>448</v>
      </c>
      <c r="D555" s="163"/>
      <c r="E555" s="164">
        <v>2.64</v>
      </c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 t="s">
        <v>179</v>
      </c>
      <c r="AH555" s="151">
        <v>2</v>
      </c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</row>
    <row r="556" spans="1:60" outlineLevel="1" x14ac:dyDescent="0.2">
      <c r="A556" s="158"/>
      <c r="B556" s="159"/>
      <c r="C556" s="187" t="s">
        <v>449</v>
      </c>
      <c r="D556" s="163"/>
      <c r="E556" s="164">
        <v>2.2400000000000002</v>
      </c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 t="s">
        <v>179</v>
      </c>
      <c r="AH556" s="151">
        <v>2</v>
      </c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</row>
    <row r="557" spans="1:60" outlineLevel="1" x14ac:dyDescent="0.2">
      <c r="A557" s="158"/>
      <c r="B557" s="159"/>
      <c r="C557" s="187" t="s">
        <v>450</v>
      </c>
      <c r="D557" s="163"/>
      <c r="E557" s="164">
        <v>6.3</v>
      </c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 t="s">
        <v>179</v>
      </c>
      <c r="AH557" s="151">
        <v>2</v>
      </c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</row>
    <row r="558" spans="1:60" outlineLevel="1" x14ac:dyDescent="0.2">
      <c r="A558" s="158"/>
      <c r="B558" s="159"/>
      <c r="C558" s="187" t="s">
        <v>451</v>
      </c>
      <c r="D558" s="163"/>
      <c r="E558" s="164">
        <v>4.16</v>
      </c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 t="s">
        <v>179</v>
      </c>
      <c r="AH558" s="151">
        <v>2</v>
      </c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</row>
    <row r="559" spans="1:60" outlineLevel="1" x14ac:dyDescent="0.2">
      <c r="A559" s="158"/>
      <c r="B559" s="159"/>
      <c r="C559" s="187" t="s">
        <v>452</v>
      </c>
      <c r="D559" s="163"/>
      <c r="E559" s="164">
        <v>20.7</v>
      </c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 t="s">
        <v>179</v>
      </c>
      <c r="AH559" s="151">
        <v>2</v>
      </c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151"/>
      <c r="BH559" s="151"/>
    </row>
    <row r="560" spans="1:60" outlineLevel="1" x14ac:dyDescent="0.2">
      <c r="A560" s="158"/>
      <c r="B560" s="159"/>
      <c r="C560" s="187" t="s">
        <v>453</v>
      </c>
      <c r="D560" s="163"/>
      <c r="E560" s="164">
        <v>1.1599999999999999</v>
      </c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 t="s">
        <v>179</v>
      </c>
      <c r="AH560" s="151">
        <v>2</v>
      </c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151"/>
      <c r="BH560" s="151"/>
    </row>
    <row r="561" spans="1:60" outlineLevel="1" x14ac:dyDescent="0.2">
      <c r="A561" s="158"/>
      <c r="B561" s="159"/>
      <c r="C561" s="187" t="s">
        <v>454</v>
      </c>
      <c r="D561" s="163"/>
      <c r="E561" s="164">
        <v>2.34</v>
      </c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51"/>
      <c r="Y561" s="151"/>
      <c r="Z561" s="151"/>
      <c r="AA561" s="151"/>
      <c r="AB561" s="151"/>
      <c r="AC561" s="151"/>
      <c r="AD561" s="151"/>
      <c r="AE561" s="151"/>
      <c r="AF561" s="151"/>
      <c r="AG561" s="151" t="s">
        <v>179</v>
      </c>
      <c r="AH561" s="151">
        <v>2</v>
      </c>
      <c r="AI561" s="151"/>
      <c r="AJ561" s="151"/>
      <c r="AK561" s="151"/>
      <c r="AL561" s="151"/>
      <c r="AM561" s="151"/>
      <c r="AN561" s="151"/>
      <c r="AO561" s="151"/>
      <c r="AP561" s="151"/>
      <c r="AQ561" s="151"/>
      <c r="AR561" s="151"/>
      <c r="AS561" s="151"/>
      <c r="AT561" s="151"/>
      <c r="AU561" s="151"/>
      <c r="AV561" s="151"/>
      <c r="AW561" s="151"/>
      <c r="AX561" s="151"/>
      <c r="AY561" s="151"/>
      <c r="AZ561" s="151"/>
      <c r="BA561" s="151"/>
      <c r="BB561" s="151"/>
      <c r="BC561" s="151"/>
      <c r="BD561" s="151"/>
      <c r="BE561" s="151"/>
      <c r="BF561" s="151"/>
      <c r="BG561" s="151"/>
      <c r="BH561" s="151"/>
    </row>
    <row r="562" spans="1:60" outlineLevel="1" x14ac:dyDescent="0.2">
      <c r="A562" s="158"/>
      <c r="B562" s="159"/>
      <c r="C562" s="187" t="s">
        <v>455</v>
      </c>
      <c r="D562" s="163"/>
      <c r="E562" s="164">
        <v>1.5</v>
      </c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51"/>
      <c r="Y562" s="151"/>
      <c r="Z562" s="151"/>
      <c r="AA562" s="151"/>
      <c r="AB562" s="151"/>
      <c r="AC562" s="151"/>
      <c r="AD562" s="151"/>
      <c r="AE562" s="151"/>
      <c r="AF562" s="151"/>
      <c r="AG562" s="151" t="s">
        <v>179</v>
      </c>
      <c r="AH562" s="151">
        <v>2</v>
      </c>
      <c r="AI562" s="151"/>
      <c r="AJ562" s="151"/>
      <c r="AK562" s="151"/>
      <c r="AL562" s="151"/>
      <c r="AM562" s="151"/>
      <c r="AN562" s="151"/>
      <c r="AO562" s="151"/>
      <c r="AP562" s="151"/>
      <c r="AQ562" s="151"/>
      <c r="AR562" s="151"/>
      <c r="AS562" s="151"/>
      <c r="AT562" s="151"/>
      <c r="AU562" s="151"/>
      <c r="AV562" s="151"/>
      <c r="AW562" s="151"/>
      <c r="AX562" s="151"/>
      <c r="AY562" s="151"/>
      <c r="AZ562" s="151"/>
      <c r="BA562" s="151"/>
      <c r="BB562" s="151"/>
      <c r="BC562" s="151"/>
      <c r="BD562" s="151"/>
      <c r="BE562" s="151"/>
      <c r="BF562" s="151"/>
      <c r="BG562" s="151"/>
      <c r="BH562" s="151"/>
    </row>
    <row r="563" spans="1:60" outlineLevel="1" x14ac:dyDescent="0.2">
      <c r="A563" s="158"/>
      <c r="B563" s="159"/>
      <c r="C563" s="187" t="s">
        <v>456</v>
      </c>
      <c r="D563" s="163"/>
      <c r="E563" s="164">
        <v>1.91</v>
      </c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51"/>
      <c r="Y563" s="151"/>
      <c r="Z563" s="151"/>
      <c r="AA563" s="151"/>
      <c r="AB563" s="151"/>
      <c r="AC563" s="151"/>
      <c r="AD563" s="151"/>
      <c r="AE563" s="151"/>
      <c r="AF563" s="151"/>
      <c r="AG563" s="151" t="s">
        <v>179</v>
      </c>
      <c r="AH563" s="151">
        <v>2</v>
      </c>
      <c r="AI563" s="151"/>
      <c r="AJ563" s="151"/>
      <c r="AK563" s="151"/>
      <c r="AL563" s="151"/>
      <c r="AM563" s="151"/>
      <c r="AN563" s="151"/>
      <c r="AO563" s="151"/>
      <c r="AP563" s="151"/>
      <c r="AQ563" s="151"/>
      <c r="AR563" s="151"/>
      <c r="AS563" s="151"/>
      <c r="AT563" s="151"/>
      <c r="AU563" s="151"/>
      <c r="AV563" s="151"/>
      <c r="AW563" s="151"/>
      <c r="AX563" s="151"/>
      <c r="AY563" s="151"/>
      <c r="AZ563" s="151"/>
      <c r="BA563" s="151"/>
      <c r="BB563" s="151"/>
      <c r="BC563" s="151"/>
      <c r="BD563" s="151"/>
      <c r="BE563" s="151"/>
      <c r="BF563" s="151"/>
      <c r="BG563" s="151"/>
      <c r="BH563" s="151"/>
    </row>
    <row r="564" spans="1:60" outlineLevel="1" x14ac:dyDescent="0.2">
      <c r="A564" s="158"/>
      <c r="B564" s="159"/>
      <c r="C564" s="187" t="s">
        <v>457</v>
      </c>
      <c r="D564" s="163"/>
      <c r="E564" s="164">
        <v>0.97</v>
      </c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51"/>
      <c r="Y564" s="151"/>
      <c r="Z564" s="151"/>
      <c r="AA564" s="151"/>
      <c r="AB564" s="151"/>
      <c r="AC564" s="151"/>
      <c r="AD564" s="151"/>
      <c r="AE564" s="151"/>
      <c r="AF564" s="151"/>
      <c r="AG564" s="151" t="s">
        <v>179</v>
      </c>
      <c r="AH564" s="151">
        <v>2</v>
      </c>
      <c r="AI564" s="151"/>
      <c r="AJ564" s="151"/>
      <c r="AK564" s="151"/>
      <c r="AL564" s="151"/>
      <c r="AM564" s="151"/>
      <c r="AN564" s="151"/>
      <c r="AO564" s="151"/>
      <c r="AP564" s="151"/>
      <c r="AQ564" s="151"/>
      <c r="AR564" s="151"/>
      <c r="AS564" s="151"/>
      <c r="AT564" s="151"/>
      <c r="AU564" s="151"/>
      <c r="AV564" s="151"/>
      <c r="AW564" s="151"/>
      <c r="AX564" s="151"/>
      <c r="AY564" s="151"/>
      <c r="AZ564" s="151"/>
      <c r="BA564" s="151"/>
      <c r="BB564" s="151"/>
      <c r="BC564" s="151"/>
      <c r="BD564" s="151"/>
      <c r="BE564" s="151"/>
      <c r="BF564" s="151"/>
      <c r="BG564" s="151"/>
      <c r="BH564" s="151"/>
    </row>
    <row r="565" spans="1:60" outlineLevel="1" x14ac:dyDescent="0.2">
      <c r="A565" s="158"/>
      <c r="B565" s="159"/>
      <c r="C565" s="187" t="s">
        <v>458</v>
      </c>
      <c r="D565" s="163"/>
      <c r="E565" s="164">
        <v>0.9</v>
      </c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51"/>
      <c r="Y565" s="151"/>
      <c r="Z565" s="151"/>
      <c r="AA565" s="151"/>
      <c r="AB565" s="151"/>
      <c r="AC565" s="151"/>
      <c r="AD565" s="151"/>
      <c r="AE565" s="151"/>
      <c r="AF565" s="151"/>
      <c r="AG565" s="151" t="s">
        <v>179</v>
      </c>
      <c r="AH565" s="151">
        <v>2</v>
      </c>
      <c r="AI565" s="151"/>
      <c r="AJ565" s="151"/>
      <c r="AK565" s="151"/>
      <c r="AL565" s="151"/>
      <c r="AM565" s="151"/>
      <c r="AN565" s="151"/>
      <c r="AO565" s="151"/>
      <c r="AP565" s="151"/>
      <c r="AQ565" s="151"/>
      <c r="AR565" s="151"/>
      <c r="AS565" s="151"/>
      <c r="AT565" s="151"/>
      <c r="AU565" s="151"/>
      <c r="AV565" s="151"/>
      <c r="AW565" s="151"/>
      <c r="AX565" s="151"/>
      <c r="AY565" s="151"/>
      <c r="AZ565" s="151"/>
      <c r="BA565" s="151"/>
      <c r="BB565" s="151"/>
      <c r="BC565" s="151"/>
      <c r="BD565" s="151"/>
      <c r="BE565" s="151"/>
      <c r="BF565" s="151"/>
      <c r="BG565" s="151"/>
      <c r="BH565" s="151"/>
    </row>
    <row r="566" spans="1:60" outlineLevel="1" x14ac:dyDescent="0.2">
      <c r="A566" s="158"/>
      <c r="B566" s="159"/>
      <c r="C566" s="187" t="s">
        <v>459</v>
      </c>
      <c r="D566" s="163"/>
      <c r="E566" s="164">
        <v>0.6</v>
      </c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51"/>
      <c r="Y566" s="151"/>
      <c r="Z566" s="151"/>
      <c r="AA566" s="151"/>
      <c r="AB566" s="151"/>
      <c r="AC566" s="151"/>
      <c r="AD566" s="151"/>
      <c r="AE566" s="151"/>
      <c r="AF566" s="151"/>
      <c r="AG566" s="151" t="s">
        <v>179</v>
      </c>
      <c r="AH566" s="151">
        <v>2</v>
      </c>
      <c r="AI566" s="151"/>
      <c r="AJ566" s="151"/>
      <c r="AK566" s="151"/>
      <c r="AL566" s="151"/>
      <c r="AM566" s="151"/>
      <c r="AN566" s="151"/>
      <c r="AO566" s="151"/>
      <c r="AP566" s="151"/>
      <c r="AQ566" s="151"/>
      <c r="AR566" s="151"/>
      <c r="AS566" s="151"/>
      <c r="AT566" s="151"/>
      <c r="AU566" s="151"/>
      <c r="AV566" s="151"/>
      <c r="AW566" s="151"/>
      <c r="AX566" s="151"/>
      <c r="AY566" s="151"/>
      <c r="AZ566" s="151"/>
      <c r="BA566" s="151"/>
      <c r="BB566" s="151"/>
      <c r="BC566" s="151"/>
      <c r="BD566" s="151"/>
      <c r="BE566" s="151"/>
      <c r="BF566" s="151"/>
      <c r="BG566" s="151"/>
      <c r="BH566" s="151"/>
    </row>
    <row r="567" spans="1:60" outlineLevel="1" x14ac:dyDescent="0.2">
      <c r="A567" s="158"/>
      <c r="B567" s="159"/>
      <c r="C567" s="187" t="s">
        <v>460</v>
      </c>
      <c r="D567" s="163"/>
      <c r="E567" s="164">
        <v>5.88</v>
      </c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51"/>
      <c r="Y567" s="151"/>
      <c r="Z567" s="151"/>
      <c r="AA567" s="151"/>
      <c r="AB567" s="151"/>
      <c r="AC567" s="151"/>
      <c r="AD567" s="151"/>
      <c r="AE567" s="151"/>
      <c r="AF567" s="151"/>
      <c r="AG567" s="151" t="s">
        <v>179</v>
      </c>
      <c r="AH567" s="151">
        <v>2</v>
      </c>
      <c r="AI567" s="151"/>
      <c r="AJ567" s="151"/>
      <c r="AK567" s="151"/>
      <c r="AL567" s="151"/>
      <c r="AM567" s="151"/>
      <c r="AN567" s="151"/>
      <c r="AO567" s="151"/>
      <c r="AP567" s="151"/>
      <c r="AQ567" s="151"/>
      <c r="AR567" s="151"/>
      <c r="AS567" s="151"/>
      <c r="AT567" s="151"/>
      <c r="AU567" s="151"/>
      <c r="AV567" s="151"/>
      <c r="AW567" s="151"/>
      <c r="AX567" s="151"/>
      <c r="AY567" s="151"/>
      <c r="AZ567" s="151"/>
      <c r="BA567" s="151"/>
      <c r="BB567" s="151"/>
      <c r="BC567" s="151"/>
      <c r="BD567" s="151"/>
      <c r="BE567" s="151"/>
      <c r="BF567" s="151"/>
      <c r="BG567" s="151"/>
      <c r="BH567" s="151"/>
    </row>
    <row r="568" spans="1:60" outlineLevel="1" x14ac:dyDescent="0.2">
      <c r="A568" s="158"/>
      <c r="B568" s="159"/>
      <c r="C568" s="187" t="s">
        <v>461</v>
      </c>
      <c r="D568" s="163"/>
      <c r="E568" s="164">
        <v>3.92</v>
      </c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51"/>
      <c r="Y568" s="151"/>
      <c r="Z568" s="151"/>
      <c r="AA568" s="151"/>
      <c r="AB568" s="151"/>
      <c r="AC568" s="151"/>
      <c r="AD568" s="151"/>
      <c r="AE568" s="151"/>
      <c r="AF568" s="151"/>
      <c r="AG568" s="151" t="s">
        <v>179</v>
      </c>
      <c r="AH568" s="151">
        <v>2</v>
      </c>
      <c r="AI568" s="151"/>
      <c r="AJ568" s="151"/>
      <c r="AK568" s="151"/>
      <c r="AL568" s="151"/>
      <c r="AM568" s="151"/>
      <c r="AN568" s="151"/>
      <c r="AO568" s="151"/>
      <c r="AP568" s="151"/>
      <c r="AQ568" s="151"/>
      <c r="AR568" s="151"/>
      <c r="AS568" s="151"/>
      <c r="AT568" s="151"/>
      <c r="AU568" s="151"/>
      <c r="AV568" s="151"/>
      <c r="AW568" s="151"/>
      <c r="AX568" s="151"/>
      <c r="AY568" s="151"/>
      <c r="AZ568" s="151"/>
      <c r="BA568" s="151"/>
      <c r="BB568" s="151"/>
      <c r="BC568" s="151"/>
      <c r="BD568" s="151"/>
      <c r="BE568" s="151"/>
      <c r="BF568" s="151"/>
      <c r="BG568" s="151"/>
      <c r="BH568" s="151"/>
    </row>
    <row r="569" spans="1:60" outlineLevel="1" x14ac:dyDescent="0.2">
      <c r="A569" s="158"/>
      <c r="B569" s="159"/>
      <c r="C569" s="186" t="s">
        <v>293</v>
      </c>
      <c r="D569" s="163"/>
      <c r="E569" s="164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51"/>
      <c r="Y569" s="151"/>
      <c r="Z569" s="151"/>
      <c r="AA569" s="151"/>
      <c r="AB569" s="151"/>
      <c r="AC569" s="151"/>
      <c r="AD569" s="151"/>
      <c r="AE569" s="151"/>
      <c r="AF569" s="151"/>
      <c r="AG569" s="151" t="s">
        <v>179</v>
      </c>
      <c r="AH569" s="151"/>
      <c r="AI569" s="151"/>
      <c r="AJ569" s="151"/>
      <c r="AK569" s="151"/>
      <c r="AL569" s="151"/>
      <c r="AM569" s="151"/>
      <c r="AN569" s="151"/>
      <c r="AO569" s="151"/>
      <c r="AP569" s="151"/>
      <c r="AQ569" s="151"/>
      <c r="AR569" s="151"/>
      <c r="AS569" s="151"/>
      <c r="AT569" s="151"/>
      <c r="AU569" s="151"/>
      <c r="AV569" s="151"/>
      <c r="AW569" s="151"/>
      <c r="AX569" s="151"/>
      <c r="AY569" s="151"/>
      <c r="AZ569" s="151"/>
      <c r="BA569" s="151"/>
      <c r="BB569" s="151"/>
      <c r="BC569" s="151"/>
      <c r="BD569" s="151"/>
      <c r="BE569" s="151"/>
      <c r="BF569" s="151"/>
      <c r="BG569" s="151"/>
      <c r="BH569" s="151"/>
    </row>
    <row r="570" spans="1:60" outlineLevel="1" x14ac:dyDescent="0.2">
      <c r="A570" s="158"/>
      <c r="B570" s="159"/>
      <c r="C570" s="185" t="s">
        <v>564</v>
      </c>
      <c r="D570" s="161"/>
      <c r="E570" s="162">
        <v>30.096</v>
      </c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51"/>
      <c r="Y570" s="151"/>
      <c r="Z570" s="151"/>
      <c r="AA570" s="151"/>
      <c r="AB570" s="151"/>
      <c r="AC570" s="151"/>
      <c r="AD570" s="151"/>
      <c r="AE570" s="151"/>
      <c r="AF570" s="151"/>
      <c r="AG570" s="151" t="s">
        <v>179</v>
      </c>
      <c r="AH570" s="151">
        <v>0</v>
      </c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</row>
    <row r="571" spans="1:60" outlineLevel="1" x14ac:dyDescent="0.2">
      <c r="A571" s="158"/>
      <c r="B571" s="159"/>
      <c r="C571" s="453"/>
      <c r="D571" s="454"/>
      <c r="E571" s="454"/>
      <c r="F571" s="454"/>
      <c r="G571" s="454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51"/>
      <c r="Y571" s="151"/>
      <c r="Z571" s="151"/>
      <c r="AA571" s="151"/>
      <c r="AB571" s="151"/>
      <c r="AC571" s="151"/>
      <c r="AD571" s="151"/>
      <c r="AE571" s="151"/>
      <c r="AF571" s="151"/>
      <c r="AG571" s="151" t="s">
        <v>180</v>
      </c>
      <c r="AH571" s="151"/>
      <c r="AI571" s="151"/>
      <c r="AJ571" s="151"/>
      <c r="AK571" s="151"/>
      <c r="AL571" s="151"/>
      <c r="AM571" s="151"/>
      <c r="AN571" s="151"/>
      <c r="AO571" s="151"/>
      <c r="AP571" s="151"/>
      <c r="AQ571" s="151"/>
      <c r="AR571" s="151"/>
      <c r="AS571" s="151"/>
      <c r="AT571" s="151"/>
      <c r="AU571" s="151"/>
      <c r="AV571" s="151"/>
      <c r="AW571" s="151"/>
      <c r="AX571" s="151"/>
      <c r="AY571" s="151"/>
      <c r="AZ571" s="151"/>
      <c r="BA571" s="151"/>
      <c r="BB571" s="151"/>
      <c r="BC571" s="151"/>
      <c r="BD571" s="151"/>
      <c r="BE571" s="151"/>
      <c r="BF571" s="151"/>
      <c r="BG571" s="151"/>
      <c r="BH571" s="151"/>
    </row>
    <row r="572" spans="1:60" outlineLevel="1" x14ac:dyDescent="0.2">
      <c r="A572" s="174">
        <v>75</v>
      </c>
      <c r="B572" s="175" t="s">
        <v>565</v>
      </c>
      <c r="C572" s="184" t="s">
        <v>566</v>
      </c>
      <c r="D572" s="176" t="s">
        <v>185</v>
      </c>
      <c r="E572" s="177">
        <v>4.92</v>
      </c>
      <c r="F572" s="178">
        <v>0</v>
      </c>
      <c r="G572" s="179">
        <f>ROUND(E572*F572,2)</f>
        <v>0</v>
      </c>
      <c r="H572" s="178">
        <v>466.25</v>
      </c>
      <c r="I572" s="179">
        <f>ROUND(E572*H572,2)</f>
        <v>2293.9499999999998</v>
      </c>
      <c r="J572" s="178">
        <v>0</v>
      </c>
      <c r="K572" s="179">
        <f>ROUND(E572*J572,2)</f>
        <v>0</v>
      </c>
      <c r="L572" s="179">
        <v>21</v>
      </c>
      <c r="M572" s="179">
        <f>G572*(1+L572/100)</f>
        <v>0</v>
      </c>
      <c r="N572" s="179">
        <v>0</v>
      </c>
      <c r="O572" s="179">
        <f>ROUND(E572*N572,2)</f>
        <v>0</v>
      </c>
      <c r="P572" s="179">
        <v>0</v>
      </c>
      <c r="Q572" s="179">
        <f>ROUND(E572*P572,2)</f>
        <v>0</v>
      </c>
      <c r="R572" s="179"/>
      <c r="S572" s="179" t="s">
        <v>504</v>
      </c>
      <c r="T572" s="180" t="s">
        <v>567</v>
      </c>
      <c r="U572" s="160">
        <v>0</v>
      </c>
      <c r="V572" s="160">
        <f>ROUND(E572*U572,2)</f>
        <v>0</v>
      </c>
      <c r="W572" s="160"/>
      <c r="X572" s="151"/>
      <c r="Y572" s="151"/>
      <c r="Z572" s="151"/>
      <c r="AA572" s="151"/>
      <c r="AB572" s="151"/>
      <c r="AC572" s="151"/>
      <c r="AD572" s="151"/>
      <c r="AE572" s="151"/>
      <c r="AF572" s="151"/>
      <c r="AG572" s="151" t="s">
        <v>568</v>
      </c>
      <c r="AH572" s="151"/>
      <c r="AI572" s="151"/>
      <c r="AJ572" s="151"/>
      <c r="AK572" s="151"/>
      <c r="AL572" s="151"/>
      <c r="AM572" s="151"/>
      <c r="AN572" s="151"/>
      <c r="AO572" s="151"/>
      <c r="AP572" s="151"/>
      <c r="AQ572" s="151"/>
      <c r="AR572" s="151"/>
      <c r="AS572" s="151"/>
      <c r="AT572" s="151"/>
      <c r="AU572" s="151"/>
      <c r="AV572" s="151"/>
      <c r="AW572" s="151"/>
      <c r="AX572" s="151"/>
      <c r="AY572" s="151"/>
      <c r="AZ572" s="151"/>
      <c r="BA572" s="151"/>
      <c r="BB572" s="151"/>
      <c r="BC572" s="151"/>
      <c r="BD572" s="151"/>
      <c r="BE572" s="151"/>
      <c r="BF572" s="151"/>
      <c r="BG572" s="151"/>
      <c r="BH572" s="151"/>
    </row>
    <row r="573" spans="1:60" outlineLevel="1" x14ac:dyDescent="0.2">
      <c r="A573" s="158"/>
      <c r="B573" s="159"/>
      <c r="C573" s="185" t="s">
        <v>569</v>
      </c>
      <c r="D573" s="161"/>
      <c r="E573" s="162">
        <v>0.8</v>
      </c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51"/>
      <c r="Y573" s="151"/>
      <c r="Z573" s="151"/>
      <c r="AA573" s="151"/>
      <c r="AB573" s="151"/>
      <c r="AC573" s="151"/>
      <c r="AD573" s="151"/>
      <c r="AE573" s="151"/>
      <c r="AF573" s="151"/>
      <c r="AG573" s="151" t="s">
        <v>179</v>
      </c>
      <c r="AH573" s="151">
        <v>0</v>
      </c>
      <c r="AI573" s="151"/>
      <c r="AJ573" s="151"/>
      <c r="AK573" s="151"/>
      <c r="AL573" s="151"/>
      <c r="AM573" s="151"/>
      <c r="AN573" s="151"/>
      <c r="AO573" s="151"/>
      <c r="AP573" s="151"/>
      <c r="AQ573" s="151"/>
      <c r="AR573" s="151"/>
      <c r="AS573" s="151"/>
      <c r="AT573" s="151"/>
      <c r="AU573" s="151"/>
      <c r="AV573" s="151"/>
      <c r="AW573" s="151"/>
      <c r="AX573" s="151"/>
      <c r="AY573" s="151"/>
      <c r="AZ573" s="151"/>
      <c r="BA573" s="151"/>
      <c r="BB573" s="151"/>
      <c r="BC573" s="151"/>
      <c r="BD573" s="151"/>
      <c r="BE573" s="151"/>
      <c r="BF573" s="151"/>
      <c r="BG573" s="151"/>
      <c r="BH573" s="151"/>
    </row>
    <row r="574" spans="1:60" outlineLevel="1" x14ac:dyDescent="0.2">
      <c r="A574" s="158"/>
      <c r="B574" s="159"/>
      <c r="C574" s="185" t="s">
        <v>570</v>
      </c>
      <c r="D574" s="161"/>
      <c r="E574" s="162">
        <v>1.62</v>
      </c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51"/>
      <c r="Y574" s="151"/>
      <c r="Z574" s="151"/>
      <c r="AA574" s="151"/>
      <c r="AB574" s="151"/>
      <c r="AC574" s="151"/>
      <c r="AD574" s="151"/>
      <c r="AE574" s="151"/>
      <c r="AF574" s="151"/>
      <c r="AG574" s="151" t="s">
        <v>179</v>
      </c>
      <c r="AH574" s="151">
        <v>0</v>
      </c>
      <c r="AI574" s="151"/>
      <c r="AJ574" s="151"/>
      <c r="AK574" s="151"/>
      <c r="AL574" s="151"/>
      <c r="AM574" s="151"/>
      <c r="AN574" s="151"/>
      <c r="AO574" s="151"/>
      <c r="AP574" s="151"/>
      <c r="AQ574" s="151"/>
      <c r="AR574" s="151"/>
      <c r="AS574" s="151"/>
      <c r="AT574" s="151"/>
      <c r="AU574" s="151"/>
      <c r="AV574" s="151"/>
      <c r="AW574" s="151"/>
      <c r="AX574" s="151"/>
      <c r="AY574" s="151"/>
      <c r="AZ574" s="151"/>
      <c r="BA574" s="151"/>
      <c r="BB574" s="151"/>
      <c r="BC574" s="151"/>
      <c r="BD574" s="151"/>
      <c r="BE574" s="151"/>
      <c r="BF574" s="151"/>
      <c r="BG574" s="151"/>
      <c r="BH574" s="151"/>
    </row>
    <row r="575" spans="1:60" outlineLevel="1" x14ac:dyDescent="0.2">
      <c r="A575" s="158"/>
      <c r="B575" s="159"/>
      <c r="C575" s="185" t="s">
        <v>571</v>
      </c>
      <c r="D575" s="161"/>
      <c r="E575" s="162">
        <v>2.5</v>
      </c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51"/>
      <c r="Y575" s="151"/>
      <c r="Z575" s="151"/>
      <c r="AA575" s="151"/>
      <c r="AB575" s="151"/>
      <c r="AC575" s="151"/>
      <c r="AD575" s="151"/>
      <c r="AE575" s="151"/>
      <c r="AF575" s="151"/>
      <c r="AG575" s="151" t="s">
        <v>179</v>
      </c>
      <c r="AH575" s="151">
        <v>0</v>
      </c>
      <c r="AI575" s="151"/>
      <c r="AJ575" s="151"/>
      <c r="AK575" s="151"/>
      <c r="AL575" s="151"/>
      <c r="AM575" s="151"/>
      <c r="AN575" s="151"/>
      <c r="AO575" s="151"/>
      <c r="AP575" s="151"/>
      <c r="AQ575" s="151"/>
      <c r="AR575" s="151"/>
      <c r="AS575" s="151"/>
      <c r="AT575" s="151"/>
      <c r="AU575" s="151"/>
      <c r="AV575" s="151"/>
      <c r="AW575" s="151"/>
      <c r="AX575" s="151"/>
      <c r="AY575" s="151"/>
      <c r="AZ575" s="151"/>
      <c r="BA575" s="151"/>
      <c r="BB575" s="151"/>
      <c r="BC575" s="151"/>
      <c r="BD575" s="151"/>
      <c r="BE575" s="151"/>
      <c r="BF575" s="151"/>
      <c r="BG575" s="151"/>
      <c r="BH575" s="151"/>
    </row>
    <row r="576" spans="1:60" outlineLevel="1" x14ac:dyDescent="0.2">
      <c r="A576" s="158"/>
      <c r="B576" s="159"/>
      <c r="C576" s="453"/>
      <c r="D576" s="454"/>
      <c r="E576" s="454"/>
      <c r="F576" s="454"/>
      <c r="G576" s="454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 t="s">
        <v>180</v>
      </c>
      <c r="AH576" s="151"/>
      <c r="AI576" s="151"/>
      <c r="AJ576" s="151"/>
      <c r="AK576" s="151"/>
      <c r="AL576" s="151"/>
      <c r="AM576" s="151"/>
      <c r="AN576" s="151"/>
      <c r="AO576" s="151"/>
      <c r="AP576" s="151"/>
      <c r="AQ576" s="151"/>
      <c r="AR576" s="151"/>
      <c r="AS576" s="151"/>
      <c r="AT576" s="151"/>
      <c r="AU576" s="151"/>
      <c r="AV576" s="151"/>
      <c r="AW576" s="151"/>
      <c r="AX576" s="151"/>
      <c r="AY576" s="151"/>
      <c r="AZ576" s="151"/>
      <c r="BA576" s="151"/>
      <c r="BB576" s="151"/>
      <c r="BC576" s="151"/>
      <c r="BD576" s="151"/>
      <c r="BE576" s="151"/>
      <c r="BF576" s="151"/>
      <c r="BG576" s="151"/>
      <c r="BH576" s="151"/>
    </row>
    <row r="577" spans="1:60" x14ac:dyDescent="0.2">
      <c r="A577" s="168" t="s">
        <v>167</v>
      </c>
      <c r="B577" s="169" t="s">
        <v>85</v>
      </c>
      <c r="C577" s="183" t="s">
        <v>86</v>
      </c>
      <c r="D577" s="170"/>
      <c r="E577" s="171"/>
      <c r="F577" s="172"/>
      <c r="G577" s="172">
        <f>SUMIF(AG578:AG606,"&lt;&gt;NOR",G578:G606)</f>
        <v>0</v>
      </c>
      <c r="H577" s="172"/>
      <c r="I577" s="172">
        <f>SUM(I578:I606)</f>
        <v>28373.16</v>
      </c>
      <c r="J577" s="172"/>
      <c r="K577" s="172">
        <f>SUM(K578:K606)</f>
        <v>33629.08</v>
      </c>
      <c r="L577" s="172"/>
      <c r="M577" s="172">
        <f>SUM(M578:M606)</f>
        <v>0</v>
      </c>
      <c r="N577" s="172"/>
      <c r="O577" s="172">
        <f>SUM(O578:O606)</f>
        <v>3.38</v>
      </c>
      <c r="P577" s="172"/>
      <c r="Q577" s="172">
        <f>SUM(Q578:Q606)</f>
        <v>4.28</v>
      </c>
      <c r="R577" s="172"/>
      <c r="S577" s="172"/>
      <c r="T577" s="173"/>
      <c r="U577" s="167"/>
      <c r="V577" s="167">
        <f>SUM(V578:V606)</f>
        <v>28.42</v>
      </c>
      <c r="W577" s="167"/>
      <c r="AG577" t="s">
        <v>168</v>
      </c>
    </row>
    <row r="578" spans="1:60" ht="22.5" outlineLevel="1" x14ac:dyDescent="0.2">
      <c r="A578" s="174">
        <v>76</v>
      </c>
      <c r="B578" s="175" t="s">
        <v>572</v>
      </c>
      <c r="C578" s="184" t="s">
        <v>573</v>
      </c>
      <c r="D578" s="176" t="s">
        <v>213</v>
      </c>
      <c r="E578" s="177">
        <v>66.88</v>
      </c>
      <c r="F578" s="178">
        <v>0</v>
      </c>
      <c r="G578" s="179">
        <f>ROUND(E578*F578,2)</f>
        <v>0</v>
      </c>
      <c r="H578" s="178">
        <v>285.89</v>
      </c>
      <c r="I578" s="179">
        <f>ROUND(E578*H578,2)</f>
        <v>19120.32</v>
      </c>
      <c r="J578" s="178">
        <v>162.11000000000001</v>
      </c>
      <c r="K578" s="179">
        <f>ROUND(E578*J578,2)</f>
        <v>10841.92</v>
      </c>
      <c r="L578" s="179">
        <v>21</v>
      </c>
      <c r="M578" s="179">
        <f>G578*(1+L578/100)</f>
        <v>0</v>
      </c>
      <c r="N578" s="179">
        <v>8.7600000000000004E-3</v>
      </c>
      <c r="O578" s="179">
        <f>ROUND(E578*N578,2)</f>
        <v>0.59</v>
      </c>
      <c r="P578" s="179">
        <v>0</v>
      </c>
      <c r="Q578" s="179">
        <f>ROUND(E578*P578,2)</f>
        <v>0</v>
      </c>
      <c r="R578" s="179" t="s">
        <v>203</v>
      </c>
      <c r="S578" s="179" t="s">
        <v>173</v>
      </c>
      <c r="T578" s="180" t="s">
        <v>174</v>
      </c>
      <c r="U578" s="160">
        <v>0.42499999999999999</v>
      </c>
      <c r="V578" s="160">
        <f>ROUND(E578*U578,2)</f>
        <v>28.42</v>
      </c>
      <c r="W578" s="160"/>
      <c r="X578" s="151"/>
      <c r="Y578" s="151"/>
      <c r="Z578" s="151"/>
      <c r="AA578" s="151"/>
      <c r="AB578" s="151"/>
      <c r="AC578" s="151"/>
      <c r="AD578" s="151"/>
      <c r="AE578" s="151"/>
      <c r="AF578" s="151"/>
      <c r="AG578" s="151" t="s">
        <v>175</v>
      </c>
      <c r="AH578" s="151"/>
      <c r="AI578" s="151"/>
      <c r="AJ578" s="151"/>
      <c r="AK578" s="151"/>
      <c r="AL578" s="151"/>
      <c r="AM578" s="151"/>
      <c r="AN578" s="151"/>
      <c r="AO578" s="151"/>
      <c r="AP578" s="151"/>
      <c r="AQ578" s="151"/>
      <c r="AR578" s="151"/>
      <c r="AS578" s="151"/>
      <c r="AT578" s="151"/>
      <c r="AU578" s="151"/>
      <c r="AV578" s="151"/>
      <c r="AW578" s="151"/>
      <c r="AX578" s="151"/>
      <c r="AY578" s="151"/>
      <c r="AZ578" s="151"/>
      <c r="BA578" s="151"/>
      <c r="BB578" s="151"/>
      <c r="BC578" s="151"/>
      <c r="BD578" s="151"/>
      <c r="BE578" s="151"/>
      <c r="BF578" s="151"/>
      <c r="BG578" s="151"/>
      <c r="BH578" s="151"/>
    </row>
    <row r="579" spans="1:60" outlineLevel="1" x14ac:dyDescent="0.2">
      <c r="A579" s="158"/>
      <c r="B579" s="159"/>
      <c r="C579" s="451" t="s">
        <v>574</v>
      </c>
      <c r="D579" s="452"/>
      <c r="E579" s="452"/>
      <c r="F579" s="452"/>
      <c r="G579" s="452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51"/>
      <c r="Y579" s="151"/>
      <c r="Z579" s="151"/>
      <c r="AA579" s="151"/>
      <c r="AB579" s="151"/>
      <c r="AC579" s="151"/>
      <c r="AD579" s="151"/>
      <c r="AE579" s="151"/>
      <c r="AF579" s="151"/>
      <c r="AG579" s="151" t="s">
        <v>177</v>
      </c>
      <c r="AH579" s="151"/>
      <c r="AI579" s="151"/>
      <c r="AJ579" s="151"/>
      <c r="AK579" s="151"/>
      <c r="AL579" s="151"/>
      <c r="AM579" s="151"/>
      <c r="AN579" s="151"/>
      <c r="AO579" s="151"/>
      <c r="AP579" s="151"/>
      <c r="AQ579" s="151"/>
      <c r="AR579" s="151"/>
      <c r="AS579" s="151"/>
      <c r="AT579" s="151"/>
      <c r="AU579" s="151"/>
      <c r="AV579" s="151"/>
      <c r="AW579" s="151"/>
      <c r="AX579" s="151"/>
      <c r="AY579" s="151"/>
      <c r="AZ579" s="151"/>
      <c r="BA579" s="151"/>
      <c r="BB579" s="151"/>
      <c r="BC579" s="151"/>
      <c r="BD579" s="151"/>
      <c r="BE579" s="151"/>
      <c r="BF579" s="151"/>
      <c r="BG579" s="151"/>
      <c r="BH579" s="151"/>
    </row>
    <row r="580" spans="1:60" outlineLevel="1" x14ac:dyDescent="0.2">
      <c r="A580" s="158"/>
      <c r="B580" s="159"/>
      <c r="C580" s="185" t="s">
        <v>575</v>
      </c>
      <c r="D580" s="161"/>
      <c r="E580" s="162">
        <v>2.2000000000000002</v>
      </c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51"/>
      <c r="Y580" s="151"/>
      <c r="Z580" s="151"/>
      <c r="AA580" s="151"/>
      <c r="AB580" s="151"/>
      <c r="AC580" s="151"/>
      <c r="AD580" s="151"/>
      <c r="AE580" s="151"/>
      <c r="AF580" s="151"/>
      <c r="AG580" s="151" t="s">
        <v>179</v>
      </c>
      <c r="AH580" s="151">
        <v>0</v>
      </c>
      <c r="AI580" s="151"/>
      <c r="AJ580" s="151"/>
      <c r="AK580" s="151"/>
      <c r="AL580" s="151"/>
      <c r="AM580" s="151"/>
      <c r="AN580" s="151"/>
      <c r="AO580" s="151"/>
      <c r="AP580" s="151"/>
      <c r="AQ580" s="151"/>
      <c r="AR580" s="151"/>
      <c r="AS580" s="151"/>
      <c r="AT580" s="151"/>
      <c r="AU580" s="151"/>
      <c r="AV580" s="151"/>
      <c r="AW580" s="151"/>
      <c r="AX580" s="151"/>
      <c r="AY580" s="151"/>
      <c r="AZ580" s="151"/>
      <c r="BA580" s="151"/>
      <c r="BB580" s="151"/>
      <c r="BC580" s="151"/>
      <c r="BD580" s="151"/>
      <c r="BE580" s="151"/>
      <c r="BF580" s="151"/>
      <c r="BG580" s="151"/>
      <c r="BH580" s="151"/>
    </row>
    <row r="581" spans="1:60" outlineLevel="1" x14ac:dyDescent="0.2">
      <c r="A581" s="158"/>
      <c r="B581" s="159"/>
      <c r="C581" s="185" t="s">
        <v>576</v>
      </c>
      <c r="D581" s="161"/>
      <c r="E581" s="162">
        <v>2.64</v>
      </c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51"/>
      <c r="Y581" s="151"/>
      <c r="Z581" s="151"/>
      <c r="AA581" s="151"/>
      <c r="AB581" s="151"/>
      <c r="AC581" s="151"/>
      <c r="AD581" s="151"/>
      <c r="AE581" s="151"/>
      <c r="AF581" s="151"/>
      <c r="AG581" s="151" t="s">
        <v>179</v>
      </c>
      <c r="AH581" s="151">
        <v>0</v>
      </c>
      <c r="AI581" s="151"/>
      <c r="AJ581" s="151"/>
      <c r="AK581" s="151"/>
      <c r="AL581" s="151"/>
      <c r="AM581" s="151"/>
      <c r="AN581" s="151"/>
      <c r="AO581" s="151"/>
      <c r="AP581" s="151"/>
      <c r="AQ581" s="151"/>
      <c r="AR581" s="151"/>
      <c r="AS581" s="151"/>
      <c r="AT581" s="151"/>
      <c r="AU581" s="151"/>
      <c r="AV581" s="151"/>
      <c r="AW581" s="151"/>
      <c r="AX581" s="151"/>
      <c r="AY581" s="151"/>
      <c r="AZ581" s="151"/>
      <c r="BA581" s="151"/>
      <c r="BB581" s="151"/>
      <c r="BC581" s="151"/>
      <c r="BD581" s="151"/>
      <c r="BE581" s="151"/>
      <c r="BF581" s="151"/>
      <c r="BG581" s="151"/>
      <c r="BH581" s="151"/>
    </row>
    <row r="582" spans="1:60" outlineLevel="1" x14ac:dyDescent="0.2">
      <c r="A582" s="158"/>
      <c r="B582" s="159"/>
      <c r="C582" s="185" t="s">
        <v>577</v>
      </c>
      <c r="D582" s="161"/>
      <c r="E582" s="162">
        <v>2.2599999999999998</v>
      </c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51"/>
      <c r="Y582" s="151"/>
      <c r="Z582" s="151"/>
      <c r="AA582" s="151"/>
      <c r="AB582" s="151"/>
      <c r="AC582" s="151"/>
      <c r="AD582" s="151"/>
      <c r="AE582" s="151"/>
      <c r="AF582" s="151"/>
      <c r="AG582" s="151" t="s">
        <v>179</v>
      </c>
      <c r="AH582" s="151">
        <v>0</v>
      </c>
      <c r="AI582" s="151"/>
      <c r="AJ582" s="151"/>
      <c r="AK582" s="151"/>
      <c r="AL582" s="151"/>
      <c r="AM582" s="151"/>
      <c r="AN582" s="151"/>
      <c r="AO582" s="151"/>
      <c r="AP582" s="151"/>
      <c r="AQ582" s="151"/>
      <c r="AR582" s="151"/>
      <c r="AS582" s="151"/>
      <c r="AT582" s="151"/>
      <c r="AU582" s="151"/>
      <c r="AV582" s="151"/>
      <c r="AW582" s="151"/>
      <c r="AX582" s="151"/>
      <c r="AY582" s="151"/>
      <c r="AZ582" s="151"/>
      <c r="BA582" s="151"/>
      <c r="BB582" s="151"/>
      <c r="BC582" s="151"/>
      <c r="BD582" s="151"/>
      <c r="BE582" s="151"/>
      <c r="BF582" s="151"/>
      <c r="BG582" s="151"/>
      <c r="BH582" s="151"/>
    </row>
    <row r="583" spans="1:60" outlineLevel="1" x14ac:dyDescent="0.2">
      <c r="A583" s="158"/>
      <c r="B583" s="159"/>
      <c r="C583" s="185" t="s">
        <v>578</v>
      </c>
      <c r="D583" s="161"/>
      <c r="E583" s="162">
        <v>2.2799999999999998</v>
      </c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51"/>
      <c r="Y583" s="151"/>
      <c r="Z583" s="151"/>
      <c r="AA583" s="151"/>
      <c r="AB583" s="151"/>
      <c r="AC583" s="151"/>
      <c r="AD583" s="151"/>
      <c r="AE583" s="151"/>
      <c r="AF583" s="151"/>
      <c r="AG583" s="151" t="s">
        <v>179</v>
      </c>
      <c r="AH583" s="151">
        <v>0</v>
      </c>
      <c r="AI583" s="151"/>
      <c r="AJ583" s="151"/>
      <c r="AK583" s="151"/>
      <c r="AL583" s="151"/>
      <c r="AM583" s="151"/>
      <c r="AN583" s="151"/>
      <c r="AO583" s="151"/>
      <c r="AP583" s="151"/>
      <c r="AQ583" s="151"/>
      <c r="AR583" s="151"/>
      <c r="AS583" s="151"/>
      <c r="AT583" s="151"/>
      <c r="AU583" s="151"/>
      <c r="AV583" s="151"/>
      <c r="AW583" s="151"/>
      <c r="AX583" s="151"/>
      <c r="AY583" s="151"/>
      <c r="AZ583" s="151"/>
      <c r="BA583" s="151"/>
      <c r="BB583" s="151"/>
      <c r="BC583" s="151"/>
      <c r="BD583" s="151"/>
      <c r="BE583" s="151"/>
      <c r="BF583" s="151"/>
      <c r="BG583" s="151"/>
      <c r="BH583" s="151"/>
    </row>
    <row r="584" spans="1:60" outlineLevel="1" x14ac:dyDescent="0.2">
      <c r="A584" s="158"/>
      <c r="B584" s="159"/>
      <c r="C584" s="185" t="s">
        <v>579</v>
      </c>
      <c r="D584" s="161"/>
      <c r="E584" s="162">
        <v>2.2799999999999998</v>
      </c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51"/>
      <c r="Y584" s="151"/>
      <c r="Z584" s="151"/>
      <c r="AA584" s="151"/>
      <c r="AB584" s="151"/>
      <c r="AC584" s="151"/>
      <c r="AD584" s="151"/>
      <c r="AE584" s="151"/>
      <c r="AF584" s="151"/>
      <c r="AG584" s="151" t="s">
        <v>179</v>
      </c>
      <c r="AH584" s="151">
        <v>0</v>
      </c>
      <c r="AI584" s="151"/>
      <c r="AJ584" s="151"/>
      <c r="AK584" s="151"/>
      <c r="AL584" s="151"/>
      <c r="AM584" s="151"/>
      <c r="AN584" s="151"/>
      <c r="AO584" s="151"/>
      <c r="AP584" s="151"/>
      <c r="AQ584" s="151"/>
      <c r="AR584" s="151"/>
      <c r="AS584" s="151"/>
      <c r="AT584" s="151"/>
      <c r="AU584" s="151"/>
      <c r="AV584" s="151"/>
      <c r="AW584" s="151"/>
      <c r="AX584" s="151"/>
      <c r="AY584" s="151"/>
      <c r="AZ584" s="151"/>
      <c r="BA584" s="151"/>
      <c r="BB584" s="151"/>
      <c r="BC584" s="151"/>
      <c r="BD584" s="151"/>
      <c r="BE584" s="151"/>
      <c r="BF584" s="151"/>
      <c r="BG584" s="151"/>
      <c r="BH584" s="151"/>
    </row>
    <row r="585" spans="1:60" outlineLevel="1" x14ac:dyDescent="0.2">
      <c r="A585" s="158"/>
      <c r="B585" s="159"/>
      <c r="C585" s="185" t="s">
        <v>580</v>
      </c>
      <c r="D585" s="161"/>
      <c r="E585" s="162">
        <v>2.64</v>
      </c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51"/>
      <c r="Y585" s="151"/>
      <c r="Z585" s="151"/>
      <c r="AA585" s="151"/>
      <c r="AB585" s="151"/>
      <c r="AC585" s="151"/>
      <c r="AD585" s="151"/>
      <c r="AE585" s="151"/>
      <c r="AF585" s="151"/>
      <c r="AG585" s="151" t="s">
        <v>179</v>
      </c>
      <c r="AH585" s="151">
        <v>0</v>
      </c>
      <c r="AI585" s="151"/>
      <c r="AJ585" s="151"/>
      <c r="AK585" s="151"/>
      <c r="AL585" s="151"/>
      <c r="AM585" s="151"/>
      <c r="AN585" s="151"/>
      <c r="AO585" s="151"/>
      <c r="AP585" s="151"/>
      <c r="AQ585" s="151"/>
      <c r="AR585" s="151"/>
      <c r="AS585" s="151"/>
      <c r="AT585" s="151"/>
      <c r="AU585" s="151"/>
      <c r="AV585" s="151"/>
      <c r="AW585" s="151"/>
      <c r="AX585" s="151"/>
      <c r="AY585" s="151"/>
      <c r="AZ585" s="151"/>
      <c r="BA585" s="151"/>
      <c r="BB585" s="151"/>
      <c r="BC585" s="151"/>
      <c r="BD585" s="151"/>
      <c r="BE585" s="151"/>
      <c r="BF585" s="151"/>
      <c r="BG585" s="151"/>
      <c r="BH585" s="151"/>
    </row>
    <row r="586" spans="1:60" outlineLevel="1" x14ac:dyDescent="0.2">
      <c r="A586" s="158"/>
      <c r="B586" s="159"/>
      <c r="C586" s="185" t="s">
        <v>581</v>
      </c>
      <c r="D586" s="161"/>
      <c r="E586" s="162">
        <v>2.2400000000000002</v>
      </c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 t="s">
        <v>179</v>
      </c>
      <c r="AH586" s="151">
        <v>0</v>
      </c>
      <c r="AI586" s="151"/>
      <c r="AJ586" s="151"/>
      <c r="AK586" s="151"/>
      <c r="AL586" s="151"/>
      <c r="AM586" s="151"/>
      <c r="AN586" s="151"/>
      <c r="AO586" s="151"/>
      <c r="AP586" s="151"/>
      <c r="AQ586" s="151"/>
      <c r="AR586" s="151"/>
      <c r="AS586" s="151"/>
      <c r="AT586" s="151"/>
      <c r="AU586" s="151"/>
      <c r="AV586" s="151"/>
      <c r="AW586" s="151"/>
      <c r="AX586" s="151"/>
      <c r="AY586" s="151"/>
      <c r="AZ586" s="151"/>
      <c r="BA586" s="151"/>
      <c r="BB586" s="151"/>
      <c r="BC586" s="151"/>
      <c r="BD586" s="151"/>
      <c r="BE586" s="151"/>
      <c r="BF586" s="151"/>
      <c r="BG586" s="151"/>
      <c r="BH586" s="151"/>
    </row>
    <row r="587" spans="1:60" outlineLevel="1" x14ac:dyDescent="0.2">
      <c r="A587" s="158"/>
      <c r="B587" s="159"/>
      <c r="C587" s="185" t="s">
        <v>582</v>
      </c>
      <c r="D587" s="161"/>
      <c r="E587" s="162">
        <v>6.3</v>
      </c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 t="s">
        <v>179</v>
      </c>
      <c r="AH587" s="151">
        <v>0</v>
      </c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151"/>
      <c r="BH587" s="151"/>
    </row>
    <row r="588" spans="1:60" outlineLevel="1" x14ac:dyDescent="0.2">
      <c r="A588" s="158"/>
      <c r="B588" s="159"/>
      <c r="C588" s="185" t="s">
        <v>583</v>
      </c>
      <c r="D588" s="161"/>
      <c r="E588" s="162">
        <v>4.16</v>
      </c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 t="s">
        <v>179</v>
      </c>
      <c r="AH588" s="151">
        <v>0</v>
      </c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151"/>
      <c r="BH588" s="151"/>
    </row>
    <row r="589" spans="1:60" outlineLevel="1" x14ac:dyDescent="0.2">
      <c r="A589" s="158"/>
      <c r="B589" s="159"/>
      <c r="C589" s="185" t="s">
        <v>584</v>
      </c>
      <c r="D589" s="161"/>
      <c r="E589" s="162">
        <v>20.7</v>
      </c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 t="s">
        <v>179</v>
      </c>
      <c r="AH589" s="151">
        <v>0</v>
      </c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</row>
    <row r="590" spans="1:60" outlineLevel="1" x14ac:dyDescent="0.2">
      <c r="A590" s="158"/>
      <c r="B590" s="159"/>
      <c r="C590" s="185" t="s">
        <v>585</v>
      </c>
      <c r="D590" s="161"/>
      <c r="E590" s="162">
        <v>1.1599999999999999</v>
      </c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 t="s">
        <v>179</v>
      </c>
      <c r="AH590" s="151">
        <v>0</v>
      </c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</row>
    <row r="591" spans="1:60" outlineLevel="1" x14ac:dyDescent="0.2">
      <c r="A591" s="158"/>
      <c r="B591" s="159"/>
      <c r="C591" s="185" t="s">
        <v>586</v>
      </c>
      <c r="D591" s="161"/>
      <c r="E591" s="162">
        <v>2.34</v>
      </c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 t="s">
        <v>179</v>
      </c>
      <c r="AH591" s="151">
        <v>0</v>
      </c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</row>
    <row r="592" spans="1:60" outlineLevel="1" x14ac:dyDescent="0.2">
      <c r="A592" s="158"/>
      <c r="B592" s="159"/>
      <c r="C592" s="185" t="s">
        <v>587</v>
      </c>
      <c r="D592" s="161"/>
      <c r="E592" s="162">
        <v>1.5</v>
      </c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 t="s">
        <v>179</v>
      </c>
      <c r="AH592" s="151">
        <v>0</v>
      </c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</row>
    <row r="593" spans="1:60" outlineLevel="1" x14ac:dyDescent="0.2">
      <c r="A593" s="158"/>
      <c r="B593" s="159"/>
      <c r="C593" s="185" t="s">
        <v>588</v>
      </c>
      <c r="D593" s="161"/>
      <c r="E593" s="162">
        <v>1.91</v>
      </c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 t="s">
        <v>179</v>
      </c>
      <c r="AH593" s="151">
        <v>0</v>
      </c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</row>
    <row r="594" spans="1:60" outlineLevel="1" x14ac:dyDescent="0.2">
      <c r="A594" s="158"/>
      <c r="B594" s="159"/>
      <c r="C594" s="188" t="s">
        <v>299</v>
      </c>
      <c r="D594" s="165"/>
      <c r="E594" s="166">
        <v>54.61</v>
      </c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 t="s">
        <v>179</v>
      </c>
      <c r="AH594" s="151">
        <v>1</v>
      </c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</row>
    <row r="595" spans="1:60" outlineLevel="1" x14ac:dyDescent="0.2">
      <c r="A595" s="158"/>
      <c r="B595" s="159"/>
      <c r="C595" s="185" t="s">
        <v>589</v>
      </c>
      <c r="D595" s="161"/>
      <c r="E595" s="162">
        <v>0.97</v>
      </c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 t="s">
        <v>179</v>
      </c>
      <c r="AH595" s="151">
        <v>0</v>
      </c>
      <c r="AI595" s="151"/>
      <c r="AJ595" s="151"/>
      <c r="AK595" s="151"/>
      <c r="AL595" s="151"/>
      <c r="AM595" s="151"/>
      <c r="AN595" s="151"/>
      <c r="AO595" s="151"/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151"/>
      <c r="BH595" s="151"/>
    </row>
    <row r="596" spans="1:60" outlineLevel="1" x14ac:dyDescent="0.2">
      <c r="A596" s="158"/>
      <c r="B596" s="159"/>
      <c r="C596" s="185" t="s">
        <v>590</v>
      </c>
      <c r="D596" s="161"/>
      <c r="E596" s="162">
        <v>0.9</v>
      </c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51"/>
      <c r="Y596" s="151"/>
      <c r="Z596" s="151"/>
      <c r="AA596" s="151"/>
      <c r="AB596" s="151"/>
      <c r="AC596" s="151"/>
      <c r="AD596" s="151"/>
      <c r="AE596" s="151"/>
      <c r="AF596" s="151"/>
      <c r="AG596" s="151" t="s">
        <v>179</v>
      </c>
      <c r="AH596" s="151">
        <v>0</v>
      </c>
      <c r="AI596" s="151"/>
      <c r="AJ596" s="151"/>
      <c r="AK596" s="151"/>
      <c r="AL596" s="151"/>
      <c r="AM596" s="151"/>
      <c r="AN596" s="151"/>
      <c r="AO596" s="151"/>
      <c r="AP596" s="151"/>
      <c r="AQ596" s="151"/>
      <c r="AR596" s="151"/>
      <c r="AS596" s="151"/>
      <c r="AT596" s="151"/>
      <c r="AU596" s="151"/>
      <c r="AV596" s="151"/>
      <c r="AW596" s="151"/>
      <c r="AX596" s="151"/>
      <c r="AY596" s="151"/>
      <c r="AZ596" s="151"/>
      <c r="BA596" s="151"/>
      <c r="BB596" s="151"/>
      <c r="BC596" s="151"/>
      <c r="BD596" s="151"/>
      <c r="BE596" s="151"/>
      <c r="BF596" s="151"/>
      <c r="BG596" s="151"/>
      <c r="BH596" s="151"/>
    </row>
    <row r="597" spans="1:60" outlineLevel="1" x14ac:dyDescent="0.2">
      <c r="A597" s="158"/>
      <c r="B597" s="159"/>
      <c r="C597" s="185" t="s">
        <v>591</v>
      </c>
      <c r="D597" s="161"/>
      <c r="E597" s="162">
        <v>0.6</v>
      </c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51"/>
      <c r="Y597" s="151"/>
      <c r="Z597" s="151"/>
      <c r="AA597" s="151"/>
      <c r="AB597" s="151"/>
      <c r="AC597" s="151"/>
      <c r="AD597" s="151"/>
      <c r="AE597" s="151"/>
      <c r="AF597" s="151"/>
      <c r="AG597" s="151" t="s">
        <v>179</v>
      </c>
      <c r="AH597" s="151">
        <v>0</v>
      </c>
      <c r="AI597" s="151"/>
      <c r="AJ597" s="151"/>
      <c r="AK597" s="151"/>
      <c r="AL597" s="151"/>
      <c r="AM597" s="151"/>
      <c r="AN597" s="151"/>
      <c r="AO597" s="151"/>
      <c r="AP597" s="151"/>
      <c r="AQ597" s="151"/>
      <c r="AR597" s="151"/>
      <c r="AS597" s="151"/>
      <c r="AT597" s="151"/>
      <c r="AU597" s="151"/>
      <c r="AV597" s="151"/>
      <c r="AW597" s="151"/>
      <c r="AX597" s="151"/>
      <c r="AY597" s="151"/>
      <c r="AZ597" s="151"/>
      <c r="BA597" s="151"/>
      <c r="BB597" s="151"/>
      <c r="BC597" s="151"/>
      <c r="BD597" s="151"/>
      <c r="BE597" s="151"/>
      <c r="BF597" s="151"/>
      <c r="BG597" s="151"/>
      <c r="BH597" s="151"/>
    </row>
    <row r="598" spans="1:60" outlineLevel="1" x14ac:dyDescent="0.2">
      <c r="A598" s="158"/>
      <c r="B598" s="159"/>
      <c r="C598" s="188" t="s">
        <v>299</v>
      </c>
      <c r="D598" s="165"/>
      <c r="E598" s="166">
        <v>2.4700000000000002</v>
      </c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51"/>
      <c r="Y598" s="151"/>
      <c r="Z598" s="151"/>
      <c r="AA598" s="151"/>
      <c r="AB598" s="151"/>
      <c r="AC598" s="151"/>
      <c r="AD598" s="151"/>
      <c r="AE598" s="151"/>
      <c r="AF598" s="151"/>
      <c r="AG598" s="151" t="s">
        <v>179</v>
      </c>
      <c r="AH598" s="151">
        <v>1</v>
      </c>
      <c r="AI598" s="151"/>
      <c r="AJ598" s="151"/>
      <c r="AK598" s="151"/>
      <c r="AL598" s="151"/>
      <c r="AM598" s="151"/>
      <c r="AN598" s="151"/>
      <c r="AO598" s="151"/>
      <c r="AP598" s="151"/>
      <c r="AQ598" s="151"/>
      <c r="AR598" s="151"/>
      <c r="AS598" s="151"/>
      <c r="AT598" s="151"/>
      <c r="AU598" s="151"/>
      <c r="AV598" s="151"/>
      <c r="AW598" s="151"/>
      <c r="AX598" s="151"/>
      <c r="AY598" s="151"/>
      <c r="AZ598" s="151"/>
      <c r="BA598" s="151"/>
      <c r="BB598" s="151"/>
      <c r="BC598" s="151"/>
      <c r="BD598" s="151"/>
      <c r="BE598" s="151"/>
      <c r="BF598" s="151"/>
      <c r="BG598" s="151"/>
      <c r="BH598" s="151"/>
    </row>
    <row r="599" spans="1:60" outlineLevel="1" x14ac:dyDescent="0.2">
      <c r="A599" s="158"/>
      <c r="B599" s="159"/>
      <c r="C599" s="185" t="s">
        <v>592</v>
      </c>
      <c r="D599" s="161"/>
      <c r="E599" s="162">
        <v>5.88</v>
      </c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51"/>
      <c r="Y599" s="151"/>
      <c r="Z599" s="151"/>
      <c r="AA599" s="151"/>
      <c r="AB599" s="151"/>
      <c r="AC599" s="151"/>
      <c r="AD599" s="151"/>
      <c r="AE599" s="151"/>
      <c r="AF599" s="151"/>
      <c r="AG599" s="151" t="s">
        <v>179</v>
      </c>
      <c r="AH599" s="151">
        <v>0</v>
      </c>
      <c r="AI599" s="151"/>
      <c r="AJ599" s="151"/>
      <c r="AK599" s="151"/>
      <c r="AL599" s="151"/>
      <c r="AM599" s="151"/>
      <c r="AN599" s="151"/>
      <c r="AO599" s="151"/>
      <c r="AP599" s="151"/>
      <c r="AQ599" s="151"/>
      <c r="AR599" s="151"/>
      <c r="AS599" s="151"/>
      <c r="AT599" s="151"/>
      <c r="AU599" s="151"/>
      <c r="AV599" s="151"/>
      <c r="AW599" s="151"/>
      <c r="AX599" s="151"/>
      <c r="AY599" s="151"/>
      <c r="AZ599" s="151"/>
      <c r="BA599" s="151"/>
      <c r="BB599" s="151"/>
      <c r="BC599" s="151"/>
      <c r="BD599" s="151"/>
      <c r="BE599" s="151"/>
      <c r="BF599" s="151"/>
      <c r="BG599" s="151"/>
      <c r="BH599" s="151"/>
    </row>
    <row r="600" spans="1:60" outlineLevel="1" x14ac:dyDescent="0.2">
      <c r="A600" s="158"/>
      <c r="B600" s="159"/>
      <c r="C600" s="185" t="s">
        <v>593</v>
      </c>
      <c r="D600" s="161"/>
      <c r="E600" s="162">
        <v>3.92</v>
      </c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51"/>
      <c r="Y600" s="151"/>
      <c r="Z600" s="151"/>
      <c r="AA600" s="151"/>
      <c r="AB600" s="151"/>
      <c r="AC600" s="151"/>
      <c r="AD600" s="151"/>
      <c r="AE600" s="151"/>
      <c r="AF600" s="151"/>
      <c r="AG600" s="151" t="s">
        <v>179</v>
      </c>
      <c r="AH600" s="151">
        <v>0</v>
      </c>
      <c r="AI600" s="151"/>
      <c r="AJ600" s="151"/>
      <c r="AK600" s="151"/>
      <c r="AL600" s="151"/>
      <c r="AM600" s="151"/>
      <c r="AN600" s="151"/>
      <c r="AO600" s="151"/>
      <c r="AP600" s="151"/>
      <c r="AQ600" s="151"/>
      <c r="AR600" s="151"/>
      <c r="AS600" s="151"/>
      <c r="AT600" s="151"/>
      <c r="AU600" s="151"/>
      <c r="AV600" s="151"/>
      <c r="AW600" s="151"/>
      <c r="AX600" s="151"/>
      <c r="AY600" s="151"/>
      <c r="AZ600" s="151"/>
      <c r="BA600" s="151"/>
      <c r="BB600" s="151"/>
      <c r="BC600" s="151"/>
      <c r="BD600" s="151"/>
      <c r="BE600" s="151"/>
      <c r="BF600" s="151"/>
      <c r="BG600" s="151"/>
      <c r="BH600" s="151"/>
    </row>
    <row r="601" spans="1:60" outlineLevel="1" x14ac:dyDescent="0.2">
      <c r="A601" s="158"/>
      <c r="B601" s="159"/>
      <c r="C601" s="188" t="s">
        <v>299</v>
      </c>
      <c r="D601" s="165"/>
      <c r="E601" s="166">
        <v>9.8000000000000007</v>
      </c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51"/>
      <c r="Y601" s="151"/>
      <c r="Z601" s="151"/>
      <c r="AA601" s="151"/>
      <c r="AB601" s="151"/>
      <c r="AC601" s="151"/>
      <c r="AD601" s="151"/>
      <c r="AE601" s="151"/>
      <c r="AF601" s="151"/>
      <c r="AG601" s="151" t="s">
        <v>179</v>
      </c>
      <c r="AH601" s="151">
        <v>1</v>
      </c>
      <c r="AI601" s="151"/>
      <c r="AJ601" s="151"/>
      <c r="AK601" s="151"/>
      <c r="AL601" s="151"/>
      <c r="AM601" s="151"/>
      <c r="AN601" s="151"/>
      <c r="AO601" s="151"/>
      <c r="AP601" s="151"/>
      <c r="AQ601" s="151"/>
      <c r="AR601" s="151"/>
      <c r="AS601" s="151"/>
      <c r="AT601" s="151"/>
      <c r="AU601" s="151"/>
      <c r="AV601" s="151"/>
      <c r="AW601" s="151"/>
      <c r="AX601" s="151"/>
      <c r="AY601" s="151"/>
      <c r="AZ601" s="151"/>
      <c r="BA601" s="151"/>
      <c r="BB601" s="151"/>
      <c r="BC601" s="151"/>
      <c r="BD601" s="151"/>
      <c r="BE601" s="151"/>
      <c r="BF601" s="151"/>
      <c r="BG601" s="151"/>
      <c r="BH601" s="151"/>
    </row>
    <row r="602" spans="1:60" outlineLevel="1" x14ac:dyDescent="0.2">
      <c r="A602" s="158"/>
      <c r="B602" s="159"/>
      <c r="C602" s="453"/>
      <c r="D602" s="454"/>
      <c r="E602" s="454"/>
      <c r="F602" s="454"/>
      <c r="G602" s="454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51"/>
      <c r="Y602" s="151"/>
      <c r="Z602" s="151"/>
      <c r="AA602" s="151"/>
      <c r="AB602" s="151"/>
      <c r="AC602" s="151"/>
      <c r="AD602" s="151"/>
      <c r="AE602" s="151"/>
      <c r="AF602" s="151"/>
      <c r="AG602" s="151" t="s">
        <v>180</v>
      </c>
      <c r="AH602" s="151"/>
      <c r="AI602" s="151"/>
      <c r="AJ602" s="151"/>
      <c r="AK602" s="151"/>
      <c r="AL602" s="151"/>
      <c r="AM602" s="151"/>
      <c r="AN602" s="151"/>
      <c r="AO602" s="151"/>
      <c r="AP602" s="151"/>
      <c r="AQ602" s="151"/>
      <c r="AR602" s="151"/>
      <c r="AS602" s="151"/>
      <c r="AT602" s="151"/>
      <c r="AU602" s="151"/>
      <c r="AV602" s="151"/>
      <c r="AW602" s="151"/>
      <c r="AX602" s="151"/>
      <c r="AY602" s="151"/>
      <c r="AZ602" s="151"/>
      <c r="BA602" s="151"/>
      <c r="BB602" s="151"/>
      <c r="BC602" s="151"/>
      <c r="BD602" s="151"/>
      <c r="BE602" s="151"/>
      <c r="BF602" s="151"/>
      <c r="BG602" s="151"/>
      <c r="BH602" s="151"/>
    </row>
    <row r="603" spans="1:60" ht="22.5" outlineLevel="1" x14ac:dyDescent="0.2">
      <c r="A603" s="174">
        <v>77</v>
      </c>
      <c r="B603" s="175" t="s">
        <v>594</v>
      </c>
      <c r="C603" s="184" t="s">
        <v>595</v>
      </c>
      <c r="D603" s="176" t="s">
        <v>252</v>
      </c>
      <c r="E603" s="177">
        <v>3</v>
      </c>
      <c r="F603" s="178">
        <v>0</v>
      </c>
      <c r="G603" s="179">
        <f>ROUND(E603*F603,2)</f>
        <v>0</v>
      </c>
      <c r="H603" s="178">
        <v>3084.28</v>
      </c>
      <c r="I603" s="179">
        <f>ROUND(E603*H603,2)</f>
        <v>9252.84</v>
      </c>
      <c r="J603" s="178">
        <v>7595.72</v>
      </c>
      <c r="K603" s="179">
        <f>ROUND(E603*J603,2)</f>
        <v>22787.16</v>
      </c>
      <c r="L603" s="179">
        <v>21</v>
      </c>
      <c r="M603" s="179">
        <f>G603*(1+L603/100)</f>
        <v>0</v>
      </c>
      <c r="N603" s="179">
        <v>0.93093000000000004</v>
      </c>
      <c r="O603" s="179">
        <f>ROUND(E603*N603,2)</f>
        <v>2.79</v>
      </c>
      <c r="P603" s="179">
        <v>1.4256</v>
      </c>
      <c r="Q603" s="179">
        <f>ROUND(E603*P603,2)</f>
        <v>4.28</v>
      </c>
      <c r="R603" s="179" t="s">
        <v>255</v>
      </c>
      <c r="S603" s="179" t="s">
        <v>173</v>
      </c>
      <c r="T603" s="180" t="s">
        <v>174</v>
      </c>
      <c r="U603" s="160">
        <v>0</v>
      </c>
      <c r="V603" s="160">
        <f>ROUND(E603*U603,2)</f>
        <v>0</v>
      </c>
      <c r="W603" s="160"/>
      <c r="X603" s="151"/>
      <c r="Y603" s="151"/>
      <c r="Z603" s="151"/>
      <c r="AA603" s="151"/>
      <c r="AB603" s="151"/>
      <c r="AC603" s="151"/>
      <c r="AD603" s="151"/>
      <c r="AE603" s="151"/>
      <c r="AF603" s="151"/>
      <c r="AG603" s="151" t="s">
        <v>256</v>
      </c>
      <c r="AH603" s="151"/>
      <c r="AI603" s="151"/>
      <c r="AJ603" s="151"/>
      <c r="AK603" s="151"/>
      <c r="AL603" s="151"/>
      <c r="AM603" s="151"/>
      <c r="AN603" s="151"/>
      <c r="AO603" s="151"/>
      <c r="AP603" s="151"/>
      <c r="AQ603" s="151"/>
      <c r="AR603" s="151"/>
      <c r="AS603" s="151"/>
      <c r="AT603" s="151"/>
      <c r="AU603" s="151"/>
      <c r="AV603" s="151"/>
      <c r="AW603" s="151"/>
      <c r="AX603" s="151"/>
      <c r="AY603" s="151"/>
      <c r="AZ603" s="151"/>
      <c r="BA603" s="151"/>
      <c r="BB603" s="151"/>
      <c r="BC603" s="151"/>
      <c r="BD603" s="151"/>
      <c r="BE603" s="151"/>
      <c r="BF603" s="151"/>
      <c r="BG603" s="151"/>
      <c r="BH603" s="151"/>
    </row>
    <row r="604" spans="1:60" ht="67.5" outlineLevel="1" x14ac:dyDescent="0.2">
      <c r="A604" s="158"/>
      <c r="B604" s="159"/>
      <c r="C604" s="451" t="s">
        <v>596</v>
      </c>
      <c r="D604" s="452"/>
      <c r="E604" s="452"/>
      <c r="F604" s="452"/>
      <c r="G604" s="452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51"/>
      <c r="Y604" s="151"/>
      <c r="Z604" s="151"/>
      <c r="AA604" s="151"/>
      <c r="AB604" s="151"/>
      <c r="AC604" s="151"/>
      <c r="AD604" s="151"/>
      <c r="AE604" s="151"/>
      <c r="AF604" s="151"/>
      <c r="AG604" s="151" t="s">
        <v>177</v>
      </c>
      <c r="AH604" s="151"/>
      <c r="AI604" s="151"/>
      <c r="AJ604" s="151"/>
      <c r="AK604" s="151"/>
      <c r="AL604" s="151"/>
      <c r="AM604" s="151"/>
      <c r="AN604" s="151"/>
      <c r="AO604" s="151"/>
      <c r="AP604" s="151"/>
      <c r="AQ604" s="151"/>
      <c r="AR604" s="151"/>
      <c r="AS604" s="151"/>
      <c r="AT604" s="151"/>
      <c r="AU604" s="151"/>
      <c r="AV604" s="151"/>
      <c r="AW604" s="151"/>
      <c r="AX604" s="151"/>
      <c r="AY604" s="151"/>
      <c r="AZ604" s="151"/>
      <c r="BA604" s="181" t="str">
        <f>C604</f>
        <v>vysekání rýh ve zdivu cihelném na jakoukoliv maltu vápennou nebo vápenocementovou, dodávka a osazení ocelových válcovaných nosníků I č. 16 (jeden kus/15 cm šířky zdiva) na cementovou maltu (min. MC - 15), vyzdívka mezi nosníky cihlami pálenými na cementovou maltu, plentování ocelových nosníků cihlami na maltu, vybourání otvorů ve zdivu, přizdívka ostění s ozubem s vysekáním kapes pro zavázání, dodávka a osazení dveřní zárubně šířky 11 cm na cementovou maltu s vybetonováním prahu v zárubni, omítka vápenná vnitřního ostění hladká, montáž dveřního křídla kompletizovaného, dodávka a montáž dřevěného dveřního prahu, nátěr zárubně dvojnásobný.</v>
      </c>
      <c r="BB604" s="151"/>
      <c r="BC604" s="151"/>
      <c r="BD604" s="151"/>
      <c r="BE604" s="151"/>
      <c r="BF604" s="151"/>
      <c r="BG604" s="151"/>
      <c r="BH604" s="151"/>
    </row>
    <row r="605" spans="1:60" outlineLevel="1" x14ac:dyDescent="0.2">
      <c r="A605" s="158"/>
      <c r="B605" s="159"/>
      <c r="C605" s="185" t="s">
        <v>597</v>
      </c>
      <c r="D605" s="161"/>
      <c r="E605" s="162">
        <v>3</v>
      </c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 t="s">
        <v>179</v>
      </c>
      <c r="AH605" s="151">
        <v>0</v>
      </c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51"/>
      <c r="BB605" s="151"/>
      <c r="BC605" s="151"/>
      <c r="BD605" s="151"/>
      <c r="BE605" s="151"/>
      <c r="BF605" s="151"/>
      <c r="BG605" s="151"/>
      <c r="BH605" s="151"/>
    </row>
    <row r="606" spans="1:60" outlineLevel="1" x14ac:dyDescent="0.2">
      <c r="A606" s="158"/>
      <c r="B606" s="159"/>
      <c r="C606" s="453"/>
      <c r="D606" s="454"/>
      <c r="E606" s="454"/>
      <c r="F606" s="454"/>
      <c r="G606" s="454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 t="s">
        <v>180</v>
      </c>
      <c r="AH606" s="151"/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151"/>
      <c r="BH606" s="151"/>
    </row>
    <row r="607" spans="1:60" x14ac:dyDescent="0.2">
      <c r="A607" s="168" t="s">
        <v>167</v>
      </c>
      <c r="B607" s="169" t="s">
        <v>87</v>
      </c>
      <c r="C607" s="183" t="s">
        <v>88</v>
      </c>
      <c r="D607" s="170"/>
      <c r="E607" s="171"/>
      <c r="F607" s="172"/>
      <c r="G607" s="172">
        <f>SUMIF(AG608:AG643,"&lt;&gt;NOR",G608:G643)</f>
        <v>0</v>
      </c>
      <c r="H607" s="172"/>
      <c r="I607" s="172">
        <f>SUM(I608:I643)</f>
        <v>19389.29</v>
      </c>
      <c r="J607" s="172"/>
      <c r="K607" s="172">
        <f>SUM(K608:K643)</f>
        <v>456569.30999999994</v>
      </c>
      <c r="L607" s="172"/>
      <c r="M607" s="172">
        <f>SUM(M608:M643)</f>
        <v>0</v>
      </c>
      <c r="N607" s="172"/>
      <c r="O607" s="172">
        <f>SUM(O608:O643)</f>
        <v>15.42</v>
      </c>
      <c r="P607" s="172"/>
      <c r="Q607" s="172">
        <f>SUM(Q608:Q643)</f>
        <v>0</v>
      </c>
      <c r="R607" s="172"/>
      <c r="S607" s="172"/>
      <c r="T607" s="173"/>
      <c r="U607" s="167"/>
      <c r="V607" s="167">
        <f>SUM(V608:V643)</f>
        <v>231.82000000000002</v>
      </c>
      <c r="W607" s="167"/>
      <c r="AG607" t="s">
        <v>168</v>
      </c>
    </row>
    <row r="608" spans="1:60" ht="22.5" outlineLevel="1" x14ac:dyDescent="0.2">
      <c r="A608" s="174">
        <v>78</v>
      </c>
      <c r="B608" s="175" t="s">
        <v>598</v>
      </c>
      <c r="C608" s="184" t="s">
        <v>599</v>
      </c>
      <c r="D608" s="176" t="s">
        <v>185</v>
      </c>
      <c r="E608" s="177">
        <v>839</v>
      </c>
      <c r="F608" s="178">
        <v>0</v>
      </c>
      <c r="G608" s="179">
        <f>ROUND(E608*F608,2)</f>
        <v>0</v>
      </c>
      <c r="H608" s="178">
        <v>0.01</v>
      </c>
      <c r="I608" s="179">
        <f>ROUND(E608*H608,2)</f>
        <v>8.39</v>
      </c>
      <c r="J608" s="178">
        <v>54.59</v>
      </c>
      <c r="K608" s="179">
        <f>ROUND(E608*J608,2)</f>
        <v>45801.01</v>
      </c>
      <c r="L608" s="179">
        <v>21</v>
      </c>
      <c r="M608" s="179">
        <f>G608*(1+L608/100)</f>
        <v>0</v>
      </c>
      <c r="N608" s="179">
        <v>1.8380000000000001E-2</v>
      </c>
      <c r="O608" s="179">
        <f>ROUND(E608*N608,2)</f>
        <v>15.42</v>
      </c>
      <c r="P608" s="179">
        <v>0</v>
      </c>
      <c r="Q608" s="179">
        <f>ROUND(E608*P608,2)</f>
        <v>0</v>
      </c>
      <c r="R608" s="179" t="s">
        <v>600</v>
      </c>
      <c r="S608" s="179" t="s">
        <v>173</v>
      </c>
      <c r="T608" s="180" t="s">
        <v>174</v>
      </c>
      <c r="U608" s="160">
        <v>0.123</v>
      </c>
      <c r="V608" s="160">
        <f>ROUND(E608*U608,2)</f>
        <v>103.2</v>
      </c>
      <c r="W608" s="160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 t="s">
        <v>175</v>
      </c>
      <c r="AH608" s="151"/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151"/>
      <c r="BH608" s="151"/>
    </row>
    <row r="609" spans="1:60" outlineLevel="1" x14ac:dyDescent="0.2">
      <c r="A609" s="158"/>
      <c r="B609" s="159"/>
      <c r="C609" s="459" t="s">
        <v>601</v>
      </c>
      <c r="D609" s="460"/>
      <c r="E609" s="460"/>
      <c r="F609" s="460"/>
      <c r="G609" s="4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 t="s">
        <v>194</v>
      </c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</row>
    <row r="610" spans="1:60" outlineLevel="1" x14ac:dyDescent="0.2">
      <c r="A610" s="158"/>
      <c r="B610" s="159"/>
      <c r="C610" s="185" t="s">
        <v>602</v>
      </c>
      <c r="D610" s="161"/>
      <c r="E610" s="162">
        <v>185</v>
      </c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51"/>
      <c r="Y610" s="151"/>
      <c r="Z610" s="151"/>
      <c r="AA610" s="151"/>
      <c r="AB610" s="151"/>
      <c r="AC610" s="151"/>
      <c r="AD610" s="151"/>
      <c r="AE610" s="151"/>
      <c r="AF610" s="151"/>
      <c r="AG610" s="151" t="s">
        <v>179</v>
      </c>
      <c r="AH610" s="151">
        <v>0</v>
      </c>
      <c r="AI610" s="151"/>
      <c r="AJ610" s="151"/>
      <c r="AK610" s="151"/>
      <c r="AL610" s="151"/>
      <c r="AM610" s="151"/>
      <c r="AN610" s="151"/>
      <c r="AO610" s="151"/>
      <c r="AP610" s="151"/>
      <c r="AQ610" s="151"/>
      <c r="AR610" s="151"/>
      <c r="AS610" s="151"/>
      <c r="AT610" s="151"/>
      <c r="AU610" s="151"/>
      <c r="AV610" s="151"/>
      <c r="AW610" s="151"/>
      <c r="AX610" s="151"/>
      <c r="AY610" s="151"/>
      <c r="AZ610" s="151"/>
      <c r="BA610" s="151"/>
      <c r="BB610" s="151"/>
      <c r="BC610" s="151"/>
      <c r="BD610" s="151"/>
      <c r="BE610" s="151"/>
      <c r="BF610" s="151"/>
      <c r="BG610" s="151"/>
      <c r="BH610" s="151"/>
    </row>
    <row r="611" spans="1:60" outlineLevel="1" x14ac:dyDescent="0.2">
      <c r="A611" s="158"/>
      <c r="B611" s="159"/>
      <c r="C611" s="185" t="s">
        <v>603</v>
      </c>
      <c r="D611" s="161"/>
      <c r="E611" s="162">
        <v>181</v>
      </c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51"/>
      <c r="Y611" s="151"/>
      <c r="Z611" s="151"/>
      <c r="AA611" s="151"/>
      <c r="AB611" s="151"/>
      <c r="AC611" s="151"/>
      <c r="AD611" s="151"/>
      <c r="AE611" s="151"/>
      <c r="AF611" s="151"/>
      <c r="AG611" s="151" t="s">
        <v>179</v>
      </c>
      <c r="AH611" s="151">
        <v>0</v>
      </c>
      <c r="AI611" s="151"/>
      <c r="AJ611" s="151"/>
      <c r="AK611" s="151"/>
      <c r="AL611" s="151"/>
      <c r="AM611" s="151"/>
      <c r="AN611" s="151"/>
      <c r="AO611" s="151"/>
      <c r="AP611" s="151"/>
      <c r="AQ611" s="151"/>
      <c r="AR611" s="151"/>
      <c r="AS611" s="151"/>
      <c r="AT611" s="151"/>
      <c r="AU611" s="151"/>
      <c r="AV611" s="151"/>
      <c r="AW611" s="151"/>
      <c r="AX611" s="151"/>
      <c r="AY611" s="151"/>
      <c r="AZ611" s="151"/>
      <c r="BA611" s="151"/>
      <c r="BB611" s="151"/>
      <c r="BC611" s="151"/>
      <c r="BD611" s="151"/>
      <c r="BE611" s="151"/>
      <c r="BF611" s="151"/>
      <c r="BG611" s="151"/>
      <c r="BH611" s="151"/>
    </row>
    <row r="612" spans="1:60" outlineLevel="1" x14ac:dyDescent="0.2">
      <c r="A612" s="158"/>
      <c r="B612" s="159"/>
      <c r="C612" s="185" t="s">
        <v>604</v>
      </c>
      <c r="D612" s="161"/>
      <c r="E612" s="162">
        <v>175</v>
      </c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51"/>
      <c r="Y612" s="151"/>
      <c r="Z612" s="151"/>
      <c r="AA612" s="151"/>
      <c r="AB612" s="151"/>
      <c r="AC612" s="151"/>
      <c r="AD612" s="151"/>
      <c r="AE612" s="151"/>
      <c r="AF612" s="151"/>
      <c r="AG612" s="151" t="s">
        <v>179</v>
      </c>
      <c r="AH612" s="151">
        <v>0</v>
      </c>
      <c r="AI612" s="151"/>
      <c r="AJ612" s="151"/>
      <c r="AK612" s="151"/>
      <c r="AL612" s="151"/>
      <c r="AM612" s="151"/>
      <c r="AN612" s="151"/>
      <c r="AO612" s="151"/>
      <c r="AP612" s="151"/>
      <c r="AQ612" s="151"/>
      <c r="AR612" s="151"/>
      <c r="AS612" s="151"/>
      <c r="AT612" s="151"/>
      <c r="AU612" s="151"/>
      <c r="AV612" s="151"/>
      <c r="AW612" s="151"/>
      <c r="AX612" s="151"/>
      <c r="AY612" s="151"/>
      <c r="AZ612" s="151"/>
      <c r="BA612" s="151"/>
      <c r="BB612" s="151"/>
      <c r="BC612" s="151"/>
      <c r="BD612" s="151"/>
      <c r="BE612" s="151"/>
      <c r="BF612" s="151"/>
      <c r="BG612" s="151"/>
      <c r="BH612" s="151"/>
    </row>
    <row r="613" spans="1:60" outlineLevel="1" x14ac:dyDescent="0.2">
      <c r="A613" s="158"/>
      <c r="B613" s="159"/>
      <c r="C613" s="185" t="s">
        <v>605</v>
      </c>
      <c r="D613" s="161"/>
      <c r="E613" s="162">
        <v>88</v>
      </c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51"/>
      <c r="Y613" s="151"/>
      <c r="Z613" s="151"/>
      <c r="AA613" s="151"/>
      <c r="AB613" s="151"/>
      <c r="AC613" s="151"/>
      <c r="AD613" s="151"/>
      <c r="AE613" s="151"/>
      <c r="AF613" s="151"/>
      <c r="AG613" s="151" t="s">
        <v>179</v>
      </c>
      <c r="AH613" s="151">
        <v>0</v>
      </c>
      <c r="AI613" s="151"/>
      <c r="AJ613" s="151"/>
      <c r="AK613" s="151"/>
      <c r="AL613" s="151"/>
      <c r="AM613" s="151"/>
      <c r="AN613" s="151"/>
      <c r="AO613" s="151"/>
      <c r="AP613" s="151"/>
      <c r="AQ613" s="151"/>
      <c r="AR613" s="151"/>
      <c r="AS613" s="151"/>
      <c r="AT613" s="151"/>
      <c r="AU613" s="151"/>
      <c r="AV613" s="151"/>
      <c r="AW613" s="151"/>
      <c r="AX613" s="151"/>
      <c r="AY613" s="151"/>
      <c r="AZ613" s="151"/>
      <c r="BA613" s="151"/>
      <c r="BB613" s="151"/>
      <c r="BC613" s="151"/>
      <c r="BD613" s="151"/>
      <c r="BE613" s="151"/>
      <c r="BF613" s="151"/>
      <c r="BG613" s="151"/>
      <c r="BH613" s="151"/>
    </row>
    <row r="614" spans="1:60" outlineLevel="1" x14ac:dyDescent="0.2">
      <c r="A614" s="158"/>
      <c r="B614" s="159"/>
      <c r="C614" s="185" t="s">
        <v>606</v>
      </c>
      <c r="D614" s="161"/>
      <c r="E614" s="162">
        <v>210</v>
      </c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51"/>
      <c r="Y614" s="151"/>
      <c r="Z614" s="151"/>
      <c r="AA614" s="151"/>
      <c r="AB614" s="151"/>
      <c r="AC614" s="151"/>
      <c r="AD614" s="151"/>
      <c r="AE614" s="151"/>
      <c r="AF614" s="151"/>
      <c r="AG614" s="151" t="s">
        <v>179</v>
      </c>
      <c r="AH614" s="151">
        <v>0</v>
      </c>
      <c r="AI614" s="151"/>
      <c r="AJ614" s="151"/>
      <c r="AK614" s="151"/>
      <c r="AL614" s="151"/>
      <c r="AM614" s="151"/>
      <c r="AN614" s="151"/>
      <c r="AO614" s="151"/>
      <c r="AP614" s="151"/>
      <c r="AQ614" s="151"/>
      <c r="AR614" s="151"/>
      <c r="AS614" s="151"/>
      <c r="AT614" s="151"/>
      <c r="AU614" s="151"/>
      <c r="AV614" s="151"/>
      <c r="AW614" s="151"/>
      <c r="AX614" s="151"/>
      <c r="AY614" s="151"/>
      <c r="AZ614" s="151"/>
      <c r="BA614" s="151"/>
      <c r="BB614" s="151"/>
      <c r="BC614" s="151"/>
      <c r="BD614" s="151"/>
      <c r="BE614" s="151"/>
      <c r="BF614" s="151"/>
      <c r="BG614" s="151"/>
      <c r="BH614" s="151"/>
    </row>
    <row r="615" spans="1:60" outlineLevel="1" x14ac:dyDescent="0.2">
      <c r="A615" s="158"/>
      <c r="B615" s="159"/>
      <c r="C615" s="453"/>
      <c r="D615" s="454"/>
      <c r="E615" s="454"/>
      <c r="F615" s="454"/>
      <c r="G615" s="454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51"/>
      <c r="Y615" s="151"/>
      <c r="Z615" s="151"/>
      <c r="AA615" s="151"/>
      <c r="AB615" s="151"/>
      <c r="AC615" s="151"/>
      <c r="AD615" s="151"/>
      <c r="AE615" s="151"/>
      <c r="AF615" s="151"/>
      <c r="AG615" s="151" t="s">
        <v>180</v>
      </c>
      <c r="AH615" s="151"/>
      <c r="AI615" s="151"/>
      <c r="AJ615" s="151"/>
      <c r="AK615" s="151"/>
      <c r="AL615" s="151"/>
      <c r="AM615" s="151"/>
      <c r="AN615" s="151"/>
      <c r="AO615" s="151"/>
      <c r="AP615" s="151"/>
      <c r="AQ615" s="151"/>
      <c r="AR615" s="151"/>
      <c r="AS615" s="151"/>
      <c r="AT615" s="151"/>
      <c r="AU615" s="151"/>
      <c r="AV615" s="151"/>
      <c r="AW615" s="151"/>
      <c r="AX615" s="151"/>
      <c r="AY615" s="151"/>
      <c r="AZ615" s="151"/>
      <c r="BA615" s="151"/>
      <c r="BB615" s="151"/>
      <c r="BC615" s="151"/>
      <c r="BD615" s="151"/>
      <c r="BE615" s="151"/>
      <c r="BF615" s="151"/>
      <c r="BG615" s="151"/>
      <c r="BH615" s="151"/>
    </row>
    <row r="616" spans="1:60" ht="22.5" outlineLevel="1" x14ac:dyDescent="0.2">
      <c r="A616" s="174">
        <v>79</v>
      </c>
      <c r="B616" s="175" t="s">
        <v>607</v>
      </c>
      <c r="C616" s="184" t="s">
        <v>608</v>
      </c>
      <c r="D616" s="176" t="s">
        <v>609</v>
      </c>
      <c r="E616" s="177">
        <v>16780</v>
      </c>
      <c r="F616" s="178">
        <v>0</v>
      </c>
      <c r="G616" s="179">
        <f>ROUND(E616*F616,2)</f>
        <v>0</v>
      </c>
      <c r="H616" s="178">
        <v>0</v>
      </c>
      <c r="I616" s="179">
        <f>ROUND(E616*H616,2)</f>
        <v>0</v>
      </c>
      <c r="J616" s="178">
        <v>0.27</v>
      </c>
      <c r="K616" s="179">
        <f>ROUND(E616*J616,2)</f>
        <v>4530.6000000000004</v>
      </c>
      <c r="L616" s="179">
        <v>21</v>
      </c>
      <c r="M616" s="179">
        <f>G616*(1+L616/100)</f>
        <v>0</v>
      </c>
      <c r="N616" s="179">
        <v>0</v>
      </c>
      <c r="O616" s="179">
        <f>ROUND(E616*N616,2)</f>
        <v>0</v>
      </c>
      <c r="P616" s="179">
        <v>0</v>
      </c>
      <c r="Q616" s="179">
        <f>ROUND(E616*P616,2)</f>
        <v>0</v>
      </c>
      <c r="R616" s="179" t="s">
        <v>600</v>
      </c>
      <c r="S616" s="179" t="s">
        <v>173</v>
      </c>
      <c r="T616" s="180" t="s">
        <v>174</v>
      </c>
      <c r="U616" s="160">
        <v>0</v>
      </c>
      <c r="V616" s="160">
        <f>ROUND(E616*U616,2)</f>
        <v>0</v>
      </c>
      <c r="W616" s="160"/>
      <c r="X616" s="151"/>
      <c r="Y616" s="151"/>
      <c r="Z616" s="151"/>
      <c r="AA616" s="151"/>
      <c r="AB616" s="151"/>
      <c r="AC616" s="151"/>
      <c r="AD616" s="151"/>
      <c r="AE616" s="151"/>
      <c r="AF616" s="151"/>
      <c r="AG616" s="151" t="s">
        <v>175</v>
      </c>
      <c r="AH616" s="151"/>
      <c r="AI616" s="151"/>
      <c r="AJ616" s="151"/>
      <c r="AK616" s="151"/>
      <c r="AL616" s="151"/>
      <c r="AM616" s="151"/>
      <c r="AN616" s="151"/>
      <c r="AO616" s="151"/>
      <c r="AP616" s="151"/>
      <c r="AQ616" s="151"/>
      <c r="AR616" s="151"/>
      <c r="AS616" s="151"/>
      <c r="AT616" s="151"/>
      <c r="AU616" s="151"/>
      <c r="AV616" s="151"/>
      <c r="AW616" s="151"/>
      <c r="AX616" s="151"/>
      <c r="AY616" s="151"/>
      <c r="AZ616" s="151"/>
      <c r="BA616" s="151"/>
      <c r="BB616" s="151"/>
      <c r="BC616" s="151"/>
      <c r="BD616" s="151"/>
      <c r="BE616" s="151"/>
      <c r="BF616" s="151"/>
      <c r="BG616" s="151"/>
      <c r="BH616" s="151"/>
    </row>
    <row r="617" spans="1:60" outlineLevel="1" x14ac:dyDescent="0.2">
      <c r="A617" s="158"/>
      <c r="B617" s="159"/>
      <c r="C617" s="185" t="s">
        <v>610</v>
      </c>
      <c r="D617" s="161"/>
      <c r="E617" s="162">
        <v>16780</v>
      </c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51"/>
      <c r="Y617" s="151"/>
      <c r="Z617" s="151"/>
      <c r="AA617" s="151"/>
      <c r="AB617" s="151"/>
      <c r="AC617" s="151"/>
      <c r="AD617" s="151"/>
      <c r="AE617" s="151"/>
      <c r="AF617" s="151"/>
      <c r="AG617" s="151" t="s">
        <v>179</v>
      </c>
      <c r="AH617" s="151">
        <v>0</v>
      </c>
      <c r="AI617" s="151"/>
      <c r="AJ617" s="151"/>
      <c r="AK617" s="151"/>
      <c r="AL617" s="151"/>
      <c r="AM617" s="151"/>
      <c r="AN617" s="151"/>
      <c r="AO617" s="151"/>
      <c r="AP617" s="151"/>
      <c r="AQ617" s="151"/>
      <c r="AR617" s="151"/>
      <c r="AS617" s="151"/>
      <c r="AT617" s="151"/>
      <c r="AU617" s="151"/>
      <c r="AV617" s="151"/>
      <c r="AW617" s="151"/>
      <c r="AX617" s="151"/>
      <c r="AY617" s="151"/>
      <c r="AZ617" s="151"/>
      <c r="BA617" s="151"/>
      <c r="BB617" s="151"/>
      <c r="BC617" s="151"/>
      <c r="BD617" s="151"/>
      <c r="BE617" s="151"/>
      <c r="BF617" s="151"/>
      <c r="BG617" s="151"/>
      <c r="BH617" s="151"/>
    </row>
    <row r="618" spans="1:60" outlineLevel="1" x14ac:dyDescent="0.2">
      <c r="A618" s="158"/>
      <c r="B618" s="159"/>
      <c r="C618" s="453"/>
      <c r="D618" s="454"/>
      <c r="E618" s="454"/>
      <c r="F618" s="454"/>
      <c r="G618" s="454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51"/>
      <c r="Y618" s="151"/>
      <c r="Z618" s="151"/>
      <c r="AA618" s="151"/>
      <c r="AB618" s="151"/>
      <c r="AC618" s="151"/>
      <c r="AD618" s="151"/>
      <c r="AE618" s="151"/>
      <c r="AF618" s="151"/>
      <c r="AG618" s="151" t="s">
        <v>180</v>
      </c>
      <c r="AH618" s="151"/>
      <c r="AI618" s="151"/>
      <c r="AJ618" s="151"/>
      <c r="AK618" s="151"/>
      <c r="AL618" s="151"/>
      <c r="AM618" s="151"/>
      <c r="AN618" s="151"/>
      <c r="AO618" s="151"/>
      <c r="AP618" s="151"/>
      <c r="AQ618" s="151"/>
      <c r="AR618" s="151"/>
      <c r="AS618" s="151"/>
      <c r="AT618" s="151"/>
      <c r="AU618" s="151"/>
      <c r="AV618" s="151"/>
      <c r="AW618" s="151"/>
      <c r="AX618" s="151"/>
      <c r="AY618" s="151"/>
      <c r="AZ618" s="151"/>
      <c r="BA618" s="151"/>
      <c r="BB618" s="151"/>
      <c r="BC618" s="151"/>
      <c r="BD618" s="151"/>
      <c r="BE618" s="151"/>
      <c r="BF618" s="151"/>
      <c r="BG618" s="151"/>
      <c r="BH618" s="151"/>
    </row>
    <row r="619" spans="1:60" ht="33.75" outlineLevel="1" x14ac:dyDescent="0.2">
      <c r="A619" s="174">
        <v>80</v>
      </c>
      <c r="B619" s="175" t="s">
        <v>611</v>
      </c>
      <c r="C619" s="184" t="s">
        <v>612</v>
      </c>
      <c r="D619" s="176" t="s">
        <v>185</v>
      </c>
      <c r="E619" s="177">
        <v>2517</v>
      </c>
      <c r="F619" s="178">
        <v>0</v>
      </c>
      <c r="G619" s="179">
        <f>ROUND(E619*F619,2)</f>
        <v>0</v>
      </c>
      <c r="H619" s="178">
        <v>0</v>
      </c>
      <c r="I619" s="179">
        <f>ROUND(E619*H619,2)</f>
        <v>0</v>
      </c>
      <c r="J619" s="178">
        <v>39</v>
      </c>
      <c r="K619" s="179">
        <f>ROUND(E619*J619,2)</f>
        <v>98163</v>
      </c>
      <c r="L619" s="179">
        <v>21</v>
      </c>
      <c r="M619" s="179">
        <f>G619*(1+L619/100)</f>
        <v>0</v>
      </c>
      <c r="N619" s="179">
        <v>0</v>
      </c>
      <c r="O619" s="179">
        <f>ROUND(E619*N619,2)</f>
        <v>0</v>
      </c>
      <c r="P619" s="179">
        <v>0</v>
      </c>
      <c r="Q619" s="179">
        <f>ROUND(E619*P619,2)</f>
        <v>0</v>
      </c>
      <c r="R619" s="179" t="s">
        <v>600</v>
      </c>
      <c r="S619" s="179" t="s">
        <v>173</v>
      </c>
      <c r="T619" s="180" t="s">
        <v>174</v>
      </c>
      <c r="U619" s="160">
        <v>0</v>
      </c>
      <c r="V619" s="160">
        <f>ROUND(E619*U619,2)</f>
        <v>0</v>
      </c>
      <c r="W619" s="160"/>
      <c r="X619" s="151"/>
      <c r="Y619" s="151"/>
      <c r="Z619" s="151"/>
      <c r="AA619" s="151"/>
      <c r="AB619" s="151"/>
      <c r="AC619" s="151"/>
      <c r="AD619" s="151"/>
      <c r="AE619" s="151"/>
      <c r="AF619" s="151"/>
      <c r="AG619" s="151" t="s">
        <v>175</v>
      </c>
      <c r="AH619" s="151"/>
      <c r="AI619" s="151"/>
      <c r="AJ619" s="151"/>
      <c r="AK619" s="151"/>
      <c r="AL619" s="151"/>
      <c r="AM619" s="151"/>
      <c r="AN619" s="151"/>
      <c r="AO619" s="151"/>
      <c r="AP619" s="151"/>
      <c r="AQ619" s="151"/>
      <c r="AR619" s="151"/>
      <c r="AS619" s="151"/>
      <c r="AT619" s="151"/>
      <c r="AU619" s="151"/>
      <c r="AV619" s="151"/>
      <c r="AW619" s="151"/>
      <c r="AX619" s="151"/>
      <c r="AY619" s="151"/>
      <c r="AZ619" s="151"/>
      <c r="BA619" s="151"/>
      <c r="BB619" s="151"/>
      <c r="BC619" s="151"/>
      <c r="BD619" s="151"/>
      <c r="BE619" s="151"/>
      <c r="BF619" s="151"/>
      <c r="BG619" s="151"/>
      <c r="BH619" s="151"/>
    </row>
    <row r="620" spans="1:60" outlineLevel="1" x14ac:dyDescent="0.2">
      <c r="A620" s="158"/>
      <c r="B620" s="159"/>
      <c r="C620" s="185" t="s">
        <v>613</v>
      </c>
      <c r="D620" s="161"/>
      <c r="E620" s="162">
        <v>2517</v>
      </c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51"/>
      <c r="Y620" s="151"/>
      <c r="Z620" s="151"/>
      <c r="AA620" s="151"/>
      <c r="AB620" s="151"/>
      <c r="AC620" s="151"/>
      <c r="AD620" s="151"/>
      <c r="AE620" s="151"/>
      <c r="AF620" s="151"/>
      <c r="AG620" s="151" t="s">
        <v>179</v>
      </c>
      <c r="AH620" s="151">
        <v>0</v>
      </c>
      <c r="AI620" s="151"/>
      <c r="AJ620" s="151"/>
      <c r="AK620" s="151"/>
      <c r="AL620" s="151"/>
      <c r="AM620" s="151"/>
      <c r="AN620" s="151"/>
      <c r="AO620" s="151"/>
      <c r="AP620" s="151"/>
      <c r="AQ620" s="151"/>
      <c r="AR620" s="151"/>
      <c r="AS620" s="151"/>
      <c r="AT620" s="151"/>
      <c r="AU620" s="151"/>
      <c r="AV620" s="151"/>
      <c r="AW620" s="151"/>
      <c r="AX620" s="151"/>
      <c r="AY620" s="151"/>
      <c r="AZ620" s="151"/>
      <c r="BA620" s="151"/>
      <c r="BB620" s="151"/>
      <c r="BC620" s="151"/>
      <c r="BD620" s="151"/>
      <c r="BE620" s="151"/>
      <c r="BF620" s="151"/>
      <c r="BG620" s="151"/>
      <c r="BH620" s="151"/>
    </row>
    <row r="621" spans="1:60" outlineLevel="1" x14ac:dyDescent="0.2">
      <c r="A621" s="158"/>
      <c r="B621" s="159"/>
      <c r="C621" s="453"/>
      <c r="D621" s="454"/>
      <c r="E621" s="454"/>
      <c r="F621" s="454"/>
      <c r="G621" s="454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51"/>
      <c r="Y621" s="151"/>
      <c r="Z621" s="151"/>
      <c r="AA621" s="151"/>
      <c r="AB621" s="151"/>
      <c r="AC621" s="151"/>
      <c r="AD621" s="151"/>
      <c r="AE621" s="151"/>
      <c r="AF621" s="151"/>
      <c r="AG621" s="151" t="s">
        <v>180</v>
      </c>
      <c r="AH621" s="151"/>
      <c r="AI621" s="151"/>
      <c r="AJ621" s="151"/>
      <c r="AK621" s="151"/>
      <c r="AL621" s="151"/>
      <c r="AM621" s="151"/>
      <c r="AN621" s="151"/>
      <c r="AO621" s="151"/>
      <c r="AP621" s="151"/>
      <c r="AQ621" s="151"/>
      <c r="AR621" s="151"/>
      <c r="AS621" s="151"/>
      <c r="AT621" s="151"/>
      <c r="AU621" s="151"/>
      <c r="AV621" s="151"/>
      <c r="AW621" s="151"/>
      <c r="AX621" s="151"/>
      <c r="AY621" s="151"/>
      <c r="AZ621" s="151"/>
      <c r="BA621" s="151"/>
      <c r="BB621" s="151"/>
      <c r="BC621" s="151"/>
      <c r="BD621" s="151"/>
      <c r="BE621" s="151"/>
      <c r="BF621" s="151"/>
      <c r="BG621" s="151"/>
      <c r="BH621" s="151"/>
    </row>
    <row r="622" spans="1:60" ht="22.5" outlineLevel="1" x14ac:dyDescent="0.2">
      <c r="A622" s="174">
        <v>81</v>
      </c>
      <c r="B622" s="175" t="s">
        <v>614</v>
      </c>
      <c r="C622" s="184" t="s">
        <v>615</v>
      </c>
      <c r="D622" s="176" t="s">
        <v>185</v>
      </c>
      <c r="E622" s="177">
        <v>839</v>
      </c>
      <c r="F622" s="178">
        <v>0</v>
      </c>
      <c r="G622" s="179">
        <f>ROUND(E622*F622,2)</f>
        <v>0</v>
      </c>
      <c r="H622" s="178">
        <v>0</v>
      </c>
      <c r="I622" s="179">
        <f>ROUND(E622*H622,2)</f>
        <v>0</v>
      </c>
      <c r="J622" s="178">
        <v>39.6</v>
      </c>
      <c r="K622" s="179">
        <f>ROUND(E622*J622,2)</f>
        <v>33224.400000000001</v>
      </c>
      <c r="L622" s="179">
        <v>21</v>
      </c>
      <c r="M622" s="179">
        <f>G622*(1+L622/100)</f>
        <v>0</v>
      </c>
      <c r="N622" s="179">
        <v>0</v>
      </c>
      <c r="O622" s="179">
        <f>ROUND(E622*N622,2)</f>
        <v>0</v>
      </c>
      <c r="P622" s="179">
        <v>0</v>
      </c>
      <c r="Q622" s="179">
        <f>ROUND(E622*P622,2)</f>
        <v>0</v>
      </c>
      <c r="R622" s="179" t="s">
        <v>600</v>
      </c>
      <c r="S622" s="179" t="s">
        <v>173</v>
      </c>
      <c r="T622" s="180" t="s">
        <v>174</v>
      </c>
      <c r="U622" s="160">
        <v>0.105</v>
      </c>
      <c r="V622" s="160">
        <f>ROUND(E622*U622,2)</f>
        <v>88.1</v>
      </c>
      <c r="W622" s="160"/>
      <c r="X622" s="151"/>
      <c r="Y622" s="151"/>
      <c r="Z622" s="151"/>
      <c r="AA622" s="151"/>
      <c r="AB622" s="151"/>
      <c r="AC622" s="151"/>
      <c r="AD622" s="151"/>
      <c r="AE622" s="151"/>
      <c r="AF622" s="151"/>
      <c r="AG622" s="151" t="s">
        <v>175</v>
      </c>
      <c r="AH622" s="151"/>
      <c r="AI622" s="151"/>
      <c r="AJ622" s="151"/>
      <c r="AK622" s="151"/>
      <c r="AL622" s="151"/>
      <c r="AM622" s="151"/>
      <c r="AN622" s="151"/>
      <c r="AO622" s="151"/>
      <c r="AP622" s="151"/>
      <c r="AQ622" s="151"/>
      <c r="AR622" s="151"/>
      <c r="AS622" s="151"/>
      <c r="AT622" s="151"/>
      <c r="AU622" s="151"/>
      <c r="AV622" s="151"/>
      <c r="AW622" s="151"/>
      <c r="AX622" s="151"/>
      <c r="AY622" s="151"/>
      <c r="AZ622" s="151"/>
      <c r="BA622" s="151"/>
      <c r="BB622" s="151"/>
      <c r="BC622" s="151"/>
      <c r="BD622" s="151"/>
      <c r="BE622" s="151"/>
      <c r="BF622" s="151"/>
      <c r="BG622" s="151"/>
      <c r="BH622" s="151"/>
    </row>
    <row r="623" spans="1:60" outlineLevel="1" x14ac:dyDescent="0.2">
      <c r="A623" s="158"/>
      <c r="B623" s="159"/>
      <c r="C623" s="457"/>
      <c r="D623" s="458"/>
      <c r="E623" s="458"/>
      <c r="F623" s="458"/>
      <c r="G623" s="458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51"/>
      <c r="Y623" s="151"/>
      <c r="Z623" s="151"/>
      <c r="AA623" s="151"/>
      <c r="AB623" s="151"/>
      <c r="AC623" s="151"/>
      <c r="AD623" s="151"/>
      <c r="AE623" s="151"/>
      <c r="AF623" s="151"/>
      <c r="AG623" s="151" t="s">
        <v>180</v>
      </c>
      <c r="AH623" s="151"/>
      <c r="AI623" s="151"/>
      <c r="AJ623" s="151"/>
      <c r="AK623" s="151"/>
      <c r="AL623" s="151"/>
      <c r="AM623" s="151"/>
      <c r="AN623" s="151"/>
      <c r="AO623" s="151"/>
      <c r="AP623" s="151"/>
      <c r="AQ623" s="151"/>
      <c r="AR623" s="151"/>
      <c r="AS623" s="151"/>
      <c r="AT623" s="151"/>
      <c r="AU623" s="151"/>
      <c r="AV623" s="151"/>
      <c r="AW623" s="151"/>
      <c r="AX623" s="151"/>
      <c r="AY623" s="151"/>
      <c r="AZ623" s="151"/>
      <c r="BA623" s="151"/>
      <c r="BB623" s="151"/>
      <c r="BC623" s="151"/>
      <c r="BD623" s="151"/>
      <c r="BE623" s="151"/>
      <c r="BF623" s="151"/>
      <c r="BG623" s="151"/>
      <c r="BH623" s="151"/>
    </row>
    <row r="624" spans="1:60" outlineLevel="1" x14ac:dyDescent="0.2">
      <c r="A624" s="174">
        <v>82</v>
      </c>
      <c r="B624" s="175" t="s">
        <v>616</v>
      </c>
      <c r="C624" s="184" t="s">
        <v>617</v>
      </c>
      <c r="D624" s="176" t="s">
        <v>185</v>
      </c>
      <c r="E624" s="177">
        <v>839</v>
      </c>
      <c r="F624" s="178">
        <v>0</v>
      </c>
      <c r="G624" s="179">
        <f>ROUND(E624*F624,2)</f>
        <v>0</v>
      </c>
      <c r="H624" s="178">
        <v>0</v>
      </c>
      <c r="I624" s="179">
        <f>ROUND(E624*H624,2)</f>
        <v>0</v>
      </c>
      <c r="J624" s="178">
        <v>11.1</v>
      </c>
      <c r="K624" s="179">
        <f>ROUND(E624*J624,2)</f>
        <v>9312.9</v>
      </c>
      <c r="L624" s="179">
        <v>21</v>
      </c>
      <c r="M624" s="179">
        <f>G624*(1+L624/100)</f>
        <v>0</v>
      </c>
      <c r="N624" s="179">
        <v>0</v>
      </c>
      <c r="O624" s="179">
        <f>ROUND(E624*N624,2)</f>
        <v>0</v>
      </c>
      <c r="P624" s="179">
        <v>0</v>
      </c>
      <c r="Q624" s="179">
        <f>ROUND(E624*P624,2)</f>
        <v>0</v>
      </c>
      <c r="R624" s="179" t="s">
        <v>600</v>
      </c>
      <c r="S624" s="179" t="s">
        <v>173</v>
      </c>
      <c r="T624" s="180" t="s">
        <v>174</v>
      </c>
      <c r="U624" s="160">
        <v>3.0300000000000001E-2</v>
      </c>
      <c r="V624" s="160">
        <f>ROUND(E624*U624,2)</f>
        <v>25.42</v>
      </c>
      <c r="W624" s="160"/>
      <c r="X624" s="151"/>
      <c r="Y624" s="151"/>
      <c r="Z624" s="151"/>
      <c r="AA624" s="151"/>
      <c r="AB624" s="151"/>
      <c r="AC624" s="151"/>
      <c r="AD624" s="151"/>
      <c r="AE624" s="151"/>
      <c r="AF624" s="151"/>
      <c r="AG624" s="151" t="s">
        <v>175</v>
      </c>
      <c r="AH624" s="151"/>
      <c r="AI624" s="151"/>
      <c r="AJ624" s="151"/>
      <c r="AK624" s="151"/>
      <c r="AL624" s="151"/>
      <c r="AM624" s="151"/>
      <c r="AN624" s="151"/>
      <c r="AO624" s="151"/>
      <c r="AP624" s="151"/>
      <c r="AQ624" s="151"/>
      <c r="AR624" s="151"/>
      <c r="AS624" s="151"/>
      <c r="AT624" s="151"/>
      <c r="AU624" s="151"/>
      <c r="AV624" s="151"/>
      <c r="AW624" s="151"/>
      <c r="AX624" s="151"/>
      <c r="AY624" s="151"/>
      <c r="AZ624" s="151"/>
      <c r="BA624" s="151"/>
      <c r="BB624" s="151"/>
      <c r="BC624" s="151"/>
      <c r="BD624" s="151"/>
      <c r="BE624" s="151"/>
      <c r="BF624" s="151"/>
      <c r="BG624" s="151"/>
      <c r="BH624" s="151"/>
    </row>
    <row r="625" spans="1:60" outlineLevel="1" x14ac:dyDescent="0.2">
      <c r="A625" s="158"/>
      <c r="B625" s="159"/>
      <c r="C625" s="457"/>
      <c r="D625" s="458"/>
      <c r="E625" s="458"/>
      <c r="F625" s="458"/>
      <c r="G625" s="458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51"/>
      <c r="Y625" s="151"/>
      <c r="Z625" s="151"/>
      <c r="AA625" s="151"/>
      <c r="AB625" s="151"/>
      <c r="AC625" s="151"/>
      <c r="AD625" s="151"/>
      <c r="AE625" s="151"/>
      <c r="AF625" s="151"/>
      <c r="AG625" s="151" t="s">
        <v>180</v>
      </c>
      <c r="AH625" s="151"/>
      <c r="AI625" s="151"/>
      <c r="AJ625" s="151"/>
      <c r="AK625" s="151"/>
      <c r="AL625" s="151"/>
      <c r="AM625" s="151"/>
      <c r="AN625" s="151"/>
      <c r="AO625" s="151"/>
      <c r="AP625" s="151"/>
      <c r="AQ625" s="151"/>
      <c r="AR625" s="151"/>
      <c r="AS625" s="151"/>
      <c r="AT625" s="151"/>
      <c r="AU625" s="151"/>
      <c r="AV625" s="151"/>
      <c r="AW625" s="151"/>
      <c r="AX625" s="151"/>
      <c r="AY625" s="151"/>
      <c r="AZ625" s="151"/>
      <c r="BA625" s="151"/>
      <c r="BB625" s="151"/>
      <c r="BC625" s="151"/>
      <c r="BD625" s="151"/>
      <c r="BE625" s="151"/>
      <c r="BF625" s="151"/>
      <c r="BG625" s="151"/>
      <c r="BH625" s="151"/>
    </row>
    <row r="626" spans="1:60" ht="33.75" outlineLevel="1" x14ac:dyDescent="0.2">
      <c r="A626" s="174">
        <v>83</v>
      </c>
      <c r="B626" s="175" t="s">
        <v>618</v>
      </c>
      <c r="C626" s="184" t="s">
        <v>619</v>
      </c>
      <c r="D626" s="176" t="s">
        <v>185</v>
      </c>
      <c r="E626" s="177">
        <v>2517</v>
      </c>
      <c r="F626" s="178">
        <v>0</v>
      </c>
      <c r="G626" s="179">
        <f>ROUND(E626*F626,2)</f>
        <v>0</v>
      </c>
      <c r="H626" s="178">
        <v>7.7</v>
      </c>
      <c r="I626" s="179">
        <f>ROUND(E626*H626,2)</f>
        <v>19380.900000000001</v>
      </c>
      <c r="J626" s="178">
        <v>0</v>
      </c>
      <c r="K626" s="179">
        <f>ROUND(E626*J626,2)</f>
        <v>0</v>
      </c>
      <c r="L626" s="179">
        <v>21</v>
      </c>
      <c r="M626" s="179">
        <f>G626*(1+L626/100)</f>
        <v>0</v>
      </c>
      <c r="N626" s="179">
        <v>0</v>
      </c>
      <c r="O626" s="179">
        <f>ROUND(E626*N626,2)</f>
        <v>0</v>
      </c>
      <c r="P626" s="179">
        <v>0</v>
      </c>
      <c r="Q626" s="179">
        <f>ROUND(E626*P626,2)</f>
        <v>0</v>
      </c>
      <c r="R626" s="179" t="s">
        <v>600</v>
      </c>
      <c r="S626" s="179" t="s">
        <v>173</v>
      </c>
      <c r="T626" s="180" t="s">
        <v>174</v>
      </c>
      <c r="U626" s="160">
        <v>0</v>
      </c>
      <c r="V626" s="160">
        <f>ROUND(E626*U626,2)</f>
        <v>0</v>
      </c>
      <c r="W626" s="160"/>
      <c r="X626" s="151"/>
      <c r="Y626" s="151"/>
      <c r="Z626" s="151"/>
      <c r="AA626" s="151"/>
      <c r="AB626" s="151"/>
      <c r="AC626" s="151"/>
      <c r="AD626" s="151"/>
      <c r="AE626" s="151"/>
      <c r="AF626" s="151"/>
      <c r="AG626" s="151" t="s">
        <v>175</v>
      </c>
      <c r="AH626" s="151"/>
      <c r="AI626" s="151"/>
      <c r="AJ626" s="151"/>
      <c r="AK626" s="151"/>
      <c r="AL626" s="151"/>
      <c r="AM626" s="151"/>
      <c r="AN626" s="151"/>
      <c r="AO626" s="151"/>
      <c r="AP626" s="151"/>
      <c r="AQ626" s="151"/>
      <c r="AR626" s="151"/>
      <c r="AS626" s="151"/>
      <c r="AT626" s="151"/>
      <c r="AU626" s="151"/>
      <c r="AV626" s="151"/>
      <c r="AW626" s="151"/>
      <c r="AX626" s="151"/>
      <c r="AY626" s="151"/>
      <c r="AZ626" s="151"/>
      <c r="BA626" s="151"/>
      <c r="BB626" s="151"/>
      <c r="BC626" s="151"/>
      <c r="BD626" s="151"/>
      <c r="BE626" s="151"/>
      <c r="BF626" s="151"/>
      <c r="BG626" s="151"/>
      <c r="BH626" s="151"/>
    </row>
    <row r="627" spans="1:60" outlineLevel="1" x14ac:dyDescent="0.2">
      <c r="A627" s="158"/>
      <c r="B627" s="159"/>
      <c r="C627" s="457"/>
      <c r="D627" s="458"/>
      <c r="E627" s="458"/>
      <c r="F627" s="458"/>
      <c r="G627" s="458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51"/>
      <c r="Y627" s="151"/>
      <c r="Z627" s="151"/>
      <c r="AA627" s="151"/>
      <c r="AB627" s="151"/>
      <c r="AC627" s="151"/>
      <c r="AD627" s="151"/>
      <c r="AE627" s="151"/>
      <c r="AF627" s="151"/>
      <c r="AG627" s="151" t="s">
        <v>180</v>
      </c>
      <c r="AH627" s="151"/>
      <c r="AI627" s="151"/>
      <c r="AJ627" s="151"/>
      <c r="AK627" s="151"/>
      <c r="AL627" s="151"/>
      <c r="AM627" s="151"/>
      <c r="AN627" s="151"/>
      <c r="AO627" s="151"/>
      <c r="AP627" s="151"/>
      <c r="AQ627" s="151"/>
      <c r="AR627" s="151"/>
      <c r="AS627" s="151"/>
      <c r="AT627" s="151"/>
      <c r="AU627" s="151"/>
      <c r="AV627" s="151"/>
      <c r="AW627" s="151"/>
      <c r="AX627" s="151"/>
      <c r="AY627" s="151"/>
      <c r="AZ627" s="151"/>
      <c r="BA627" s="151"/>
      <c r="BB627" s="151"/>
      <c r="BC627" s="151"/>
      <c r="BD627" s="151"/>
      <c r="BE627" s="151"/>
      <c r="BF627" s="151"/>
      <c r="BG627" s="151"/>
      <c r="BH627" s="151"/>
    </row>
    <row r="628" spans="1:60" outlineLevel="1" x14ac:dyDescent="0.2">
      <c r="A628" s="174">
        <v>84</v>
      </c>
      <c r="B628" s="175" t="s">
        <v>620</v>
      </c>
      <c r="C628" s="184" t="s">
        <v>621</v>
      </c>
      <c r="D628" s="176" t="s">
        <v>185</v>
      </c>
      <c r="E628" s="177">
        <v>839</v>
      </c>
      <c r="F628" s="178">
        <v>0</v>
      </c>
      <c r="G628" s="179">
        <f>ROUND(E628*F628,2)</f>
        <v>0</v>
      </c>
      <c r="H628" s="178">
        <v>0</v>
      </c>
      <c r="I628" s="179">
        <f>ROUND(E628*H628,2)</f>
        <v>0</v>
      </c>
      <c r="J628" s="178">
        <v>6.6</v>
      </c>
      <c r="K628" s="179">
        <f>ROUND(E628*J628,2)</f>
        <v>5537.4</v>
      </c>
      <c r="L628" s="179">
        <v>21</v>
      </c>
      <c r="M628" s="179">
        <f>G628*(1+L628/100)</f>
        <v>0</v>
      </c>
      <c r="N628" s="179">
        <v>0</v>
      </c>
      <c r="O628" s="179">
        <f>ROUND(E628*N628,2)</f>
        <v>0</v>
      </c>
      <c r="P628" s="179">
        <v>0</v>
      </c>
      <c r="Q628" s="179">
        <f>ROUND(E628*P628,2)</f>
        <v>0</v>
      </c>
      <c r="R628" s="179" t="s">
        <v>600</v>
      </c>
      <c r="S628" s="179" t="s">
        <v>173</v>
      </c>
      <c r="T628" s="180" t="s">
        <v>174</v>
      </c>
      <c r="U628" s="160">
        <v>1.7999999999999999E-2</v>
      </c>
      <c r="V628" s="160">
        <f>ROUND(E628*U628,2)</f>
        <v>15.1</v>
      </c>
      <c r="W628" s="160"/>
      <c r="X628" s="151"/>
      <c r="Y628" s="151"/>
      <c r="Z628" s="151"/>
      <c r="AA628" s="151"/>
      <c r="AB628" s="151"/>
      <c r="AC628" s="151"/>
      <c r="AD628" s="151"/>
      <c r="AE628" s="151"/>
      <c r="AF628" s="151"/>
      <c r="AG628" s="151" t="s">
        <v>175</v>
      </c>
      <c r="AH628" s="151"/>
      <c r="AI628" s="151"/>
      <c r="AJ628" s="151"/>
      <c r="AK628" s="151"/>
      <c r="AL628" s="151"/>
      <c r="AM628" s="151"/>
      <c r="AN628" s="151"/>
      <c r="AO628" s="151"/>
      <c r="AP628" s="151"/>
      <c r="AQ628" s="151"/>
      <c r="AR628" s="151"/>
      <c r="AS628" s="151"/>
      <c r="AT628" s="151"/>
      <c r="AU628" s="151"/>
      <c r="AV628" s="151"/>
      <c r="AW628" s="151"/>
      <c r="AX628" s="151"/>
      <c r="AY628" s="151"/>
      <c r="AZ628" s="151"/>
      <c r="BA628" s="151"/>
      <c r="BB628" s="151"/>
      <c r="BC628" s="151"/>
      <c r="BD628" s="151"/>
      <c r="BE628" s="151"/>
      <c r="BF628" s="151"/>
      <c r="BG628" s="151"/>
      <c r="BH628" s="151"/>
    </row>
    <row r="629" spans="1:60" outlineLevel="1" x14ac:dyDescent="0.2">
      <c r="A629" s="158"/>
      <c r="B629" s="159"/>
      <c r="C629" s="457"/>
      <c r="D629" s="458"/>
      <c r="E629" s="458"/>
      <c r="F629" s="458"/>
      <c r="G629" s="458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51"/>
      <c r="Y629" s="151"/>
      <c r="Z629" s="151"/>
      <c r="AA629" s="151"/>
      <c r="AB629" s="151"/>
      <c r="AC629" s="151"/>
      <c r="AD629" s="151"/>
      <c r="AE629" s="151"/>
      <c r="AF629" s="151"/>
      <c r="AG629" s="151" t="s">
        <v>180</v>
      </c>
      <c r="AH629" s="151"/>
      <c r="AI629" s="151"/>
      <c r="AJ629" s="151"/>
      <c r="AK629" s="151"/>
      <c r="AL629" s="151"/>
      <c r="AM629" s="151"/>
      <c r="AN629" s="151"/>
      <c r="AO629" s="151"/>
      <c r="AP629" s="151"/>
      <c r="AQ629" s="151"/>
      <c r="AR629" s="151"/>
      <c r="AS629" s="151"/>
      <c r="AT629" s="151"/>
      <c r="AU629" s="151"/>
      <c r="AV629" s="151"/>
      <c r="AW629" s="151"/>
      <c r="AX629" s="151"/>
      <c r="AY629" s="151"/>
      <c r="AZ629" s="151"/>
      <c r="BA629" s="151"/>
      <c r="BB629" s="151"/>
      <c r="BC629" s="151"/>
      <c r="BD629" s="151"/>
      <c r="BE629" s="151"/>
      <c r="BF629" s="151"/>
      <c r="BG629" s="151"/>
      <c r="BH629" s="151"/>
    </row>
    <row r="630" spans="1:60" outlineLevel="1" x14ac:dyDescent="0.2">
      <c r="A630" s="174">
        <v>85</v>
      </c>
      <c r="B630" s="175" t="s">
        <v>622</v>
      </c>
      <c r="C630" s="184" t="s">
        <v>623</v>
      </c>
      <c r="D630" s="176" t="s">
        <v>252</v>
      </c>
      <c r="E630" s="177">
        <v>1</v>
      </c>
      <c r="F630" s="178">
        <v>0</v>
      </c>
      <c r="G630" s="179">
        <f>ROUND(E630*F630,2)</f>
        <v>0</v>
      </c>
      <c r="H630" s="178">
        <v>0</v>
      </c>
      <c r="I630" s="179">
        <f>ROUND(E630*H630,2)</f>
        <v>0</v>
      </c>
      <c r="J630" s="178">
        <v>10000</v>
      </c>
      <c r="K630" s="179">
        <f>ROUND(E630*J630,2)</f>
        <v>10000</v>
      </c>
      <c r="L630" s="179">
        <v>21</v>
      </c>
      <c r="M630" s="179">
        <f>G630*(1+L630/100)</f>
        <v>0</v>
      </c>
      <c r="N630" s="179">
        <v>1.2099999999999999E-3</v>
      </c>
      <c r="O630" s="179">
        <f>ROUND(E630*N630,2)</f>
        <v>0</v>
      </c>
      <c r="P630" s="179">
        <v>0</v>
      </c>
      <c r="Q630" s="179">
        <f>ROUND(E630*P630,2)</f>
        <v>0</v>
      </c>
      <c r="R630" s="179"/>
      <c r="S630" s="179" t="s">
        <v>504</v>
      </c>
      <c r="T630" s="180" t="s">
        <v>505</v>
      </c>
      <c r="U630" s="160">
        <v>0</v>
      </c>
      <c r="V630" s="160">
        <f>ROUND(E630*U630,2)</f>
        <v>0</v>
      </c>
      <c r="W630" s="160"/>
      <c r="X630" s="151"/>
      <c r="Y630" s="151"/>
      <c r="Z630" s="151"/>
      <c r="AA630" s="151"/>
      <c r="AB630" s="151"/>
      <c r="AC630" s="151"/>
      <c r="AD630" s="151"/>
      <c r="AE630" s="151"/>
      <c r="AF630" s="151"/>
      <c r="AG630" s="151" t="s">
        <v>175</v>
      </c>
      <c r="AH630" s="151"/>
      <c r="AI630" s="151"/>
      <c r="AJ630" s="151"/>
      <c r="AK630" s="151"/>
      <c r="AL630" s="151"/>
      <c r="AM630" s="151"/>
      <c r="AN630" s="151"/>
      <c r="AO630" s="151"/>
      <c r="AP630" s="151"/>
      <c r="AQ630" s="151"/>
      <c r="AR630" s="151"/>
      <c r="AS630" s="151"/>
      <c r="AT630" s="151"/>
      <c r="AU630" s="151"/>
      <c r="AV630" s="151"/>
      <c r="AW630" s="151"/>
      <c r="AX630" s="151"/>
      <c r="AY630" s="151"/>
      <c r="AZ630" s="151"/>
      <c r="BA630" s="151"/>
      <c r="BB630" s="151"/>
      <c r="BC630" s="151"/>
      <c r="BD630" s="151"/>
      <c r="BE630" s="151"/>
      <c r="BF630" s="151"/>
      <c r="BG630" s="151"/>
      <c r="BH630" s="151"/>
    </row>
    <row r="631" spans="1:60" outlineLevel="1" x14ac:dyDescent="0.2">
      <c r="A631" s="158"/>
      <c r="B631" s="159"/>
      <c r="C631" s="457"/>
      <c r="D631" s="458"/>
      <c r="E631" s="458"/>
      <c r="F631" s="458"/>
      <c r="G631" s="458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 t="s">
        <v>180</v>
      </c>
      <c r="AH631" s="151"/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  <c r="BA631" s="151"/>
      <c r="BB631" s="151"/>
      <c r="BC631" s="151"/>
      <c r="BD631" s="151"/>
      <c r="BE631" s="151"/>
      <c r="BF631" s="151"/>
      <c r="BG631" s="151"/>
      <c r="BH631" s="151"/>
    </row>
    <row r="632" spans="1:60" ht="22.5" outlineLevel="1" x14ac:dyDescent="0.2">
      <c r="A632" s="174">
        <v>86</v>
      </c>
      <c r="B632" s="175" t="s">
        <v>624</v>
      </c>
      <c r="C632" s="184" t="s">
        <v>625</v>
      </c>
      <c r="D632" s="176" t="s">
        <v>626</v>
      </c>
      <c r="E632" s="177">
        <v>1</v>
      </c>
      <c r="F632" s="178">
        <v>0</v>
      </c>
      <c r="G632" s="179">
        <f>ROUND(E632*F632,2)</f>
        <v>0</v>
      </c>
      <c r="H632" s="178">
        <v>0</v>
      </c>
      <c r="I632" s="179">
        <f>ROUND(E632*H632,2)</f>
        <v>0</v>
      </c>
      <c r="J632" s="178">
        <v>15000</v>
      </c>
      <c r="K632" s="179">
        <f>ROUND(E632*J632,2)</f>
        <v>15000</v>
      </c>
      <c r="L632" s="179">
        <v>21</v>
      </c>
      <c r="M632" s="179">
        <f>G632*(1+L632/100)</f>
        <v>0</v>
      </c>
      <c r="N632" s="179">
        <v>1.2099999999999999E-3</v>
      </c>
      <c r="O632" s="179">
        <f>ROUND(E632*N632,2)</f>
        <v>0</v>
      </c>
      <c r="P632" s="179">
        <v>0</v>
      </c>
      <c r="Q632" s="179">
        <f>ROUND(E632*P632,2)</f>
        <v>0</v>
      </c>
      <c r="R632" s="179"/>
      <c r="S632" s="179" t="s">
        <v>504</v>
      </c>
      <c r="T632" s="180" t="s">
        <v>519</v>
      </c>
      <c r="U632" s="160">
        <v>0</v>
      </c>
      <c r="V632" s="160">
        <f>ROUND(E632*U632,2)</f>
        <v>0</v>
      </c>
      <c r="W632" s="160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 t="s">
        <v>175</v>
      </c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  <c r="AU632" s="151"/>
      <c r="AV632" s="151"/>
      <c r="AW632" s="151"/>
      <c r="AX632" s="151"/>
      <c r="AY632" s="151"/>
      <c r="AZ632" s="151"/>
      <c r="BA632" s="151"/>
      <c r="BB632" s="151"/>
      <c r="BC632" s="151"/>
      <c r="BD632" s="151"/>
      <c r="BE632" s="151"/>
      <c r="BF632" s="151"/>
      <c r="BG632" s="151"/>
      <c r="BH632" s="151"/>
    </row>
    <row r="633" spans="1:60" outlineLevel="1" x14ac:dyDescent="0.2">
      <c r="A633" s="158"/>
      <c r="B633" s="159"/>
      <c r="C633" s="185" t="s">
        <v>627</v>
      </c>
      <c r="D633" s="161"/>
      <c r="E633" s="162">
        <v>1</v>
      </c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 t="s">
        <v>179</v>
      </c>
      <c r="AH633" s="151">
        <v>0</v>
      </c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  <c r="BA633" s="151"/>
      <c r="BB633" s="151"/>
      <c r="BC633" s="151"/>
      <c r="BD633" s="151"/>
      <c r="BE633" s="151"/>
      <c r="BF633" s="151"/>
      <c r="BG633" s="151"/>
      <c r="BH633" s="151"/>
    </row>
    <row r="634" spans="1:60" outlineLevel="1" x14ac:dyDescent="0.2">
      <c r="A634" s="158"/>
      <c r="B634" s="159"/>
      <c r="C634" s="453"/>
      <c r="D634" s="454"/>
      <c r="E634" s="454"/>
      <c r="F634" s="454"/>
      <c r="G634" s="454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 t="s">
        <v>180</v>
      </c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  <c r="AU634" s="151"/>
      <c r="AV634" s="151"/>
      <c r="AW634" s="151"/>
      <c r="AX634" s="151"/>
      <c r="AY634" s="151"/>
      <c r="AZ634" s="151"/>
      <c r="BA634" s="151"/>
      <c r="BB634" s="151"/>
      <c r="BC634" s="151"/>
      <c r="BD634" s="151"/>
      <c r="BE634" s="151"/>
      <c r="BF634" s="151"/>
      <c r="BG634" s="151"/>
      <c r="BH634" s="151"/>
    </row>
    <row r="635" spans="1:60" outlineLevel="1" x14ac:dyDescent="0.2">
      <c r="A635" s="174">
        <v>87</v>
      </c>
      <c r="B635" s="175" t="s">
        <v>628</v>
      </c>
      <c r="C635" s="184" t="s">
        <v>629</v>
      </c>
      <c r="D635" s="176" t="s">
        <v>626</v>
      </c>
      <c r="E635" s="177">
        <v>1</v>
      </c>
      <c r="F635" s="178">
        <v>0</v>
      </c>
      <c r="G635" s="179">
        <f>ROUND(E635*F635,2)</f>
        <v>0</v>
      </c>
      <c r="H635" s="178">
        <v>0</v>
      </c>
      <c r="I635" s="179">
        <f>ROUND(E635*H635,2)</f>
        <v>0</v>
      </c>
      <c r="J635" s="178">
        <v>15000</v>
      </c>
      <c r="K635" s="179">
        <f>ROUND(E635*J635,2)</f>
        <v>15000</v>
      </c>
      <c r="L635" s="179">
        <v>21</v>
      </c>
      <c r="M635" s="179">
        <f>G635*(1+L635/100)</f>
        <v>0</v>
      </c>
      <c r="N635" s="179">
        <v>1.2099999999999999E-3</v>
      </c>
      <c r="O635" s="179">
        <f>ROUND(E635*N635,2)</f>
        <v>0</v>
      </c>
      <c r="P635" s="179">
        <v>0</v>
      </c>
      <c r="Q635" s="179">
        <f>ROUND(E635*P635,2)</f>
        <v>0</v>
      </c>
      <c r="R635" s="179"/>
      <c r="S635" s="179" t="s">
        <v>504</v>
      </c>
      <c r="T635" s="180" t="s">
        <v>519</v>
      </c>
      <c r="U635" s="160">
        <v>0</v>
      </c>
      <c r="V635" s="160">
        <f>ROUND(E635*U635,2)</f>
        <v>0</v>
      </c>
      <c r="W635" s="160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 t="s">
        <v>175</v>
      </c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  <c r="BA635" s="151"/>
      <c r="BB635" s="151"/>
      <c r="BC635" s="151"/>
      <c r="BD635" s="151"/>
      <c r="BE635" s="151"/>
      <c r="BF635" s="151"/>
      <c r="BG635" s="151"/>
      <c r="BH635" s="151"/>
    </row>
    <row r="636" spans="1:60" outlineLevel="1" x14ac:dyDescent="0.2">
      <c r="A636" s="158"/>
      <c r="B636" s="159"/>
      <c r="C636" s="457"/>
      <c r="D636" s="458"/>
      <c r="E636" s="458"/>
      <c r="F636" s="458"/>
      <c r="G636" s="458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 t="s">
        <v>180</v>
      </c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  <c r="BA636" s="151"/>
      <c r="BB636" s="151"/>
      <c r="BC636" s="151"/>
      <c r="BD636" s="151"/>
      <c r="BE636" s="151"/>
      <c r="BF636" s="151"/>
      <c r="BG636" s="151"/>
      <c r="BH636" s="151"/>
    </row>
    <row r="637" spans="1:60" outlineLevel="1" x14ac:dyDescent="0.2">
      <c r="A637" s="174">
        <v>88</v>
      </c>
      <c r="B637" s="175" t="s">
        <v>630</v>
      </c>
      <c r="C637" s="184" t="s">
        <v>631</v>
      </c>
      <c r="D637" s="176" t="s">
        <v>626</v>
      </c>
      <c r="E637" s="177">
        <v>1</v>
      </c>
      <c r="F637" s="178">
        <v>0</v>
      </c>
      <c r="G637" s="179">
        <f>ROUND(E637*F637,2)</f>
        <v>0</v>
      </c>
      <c r="H637" s="178">
        <v>0</v>
      </c>
      <c r="I637" s="179">
        <f>ROUND(E637*H637,2)</f>
        <v>0</v>
      </c>
      <c r="J637" s="178">
        <v>20000</v>
      </c>
      <c r="K637" s="179">
        <f>ROUND(E637*J637,2)</f>
        <v>20000</v>
      </c>
      <c r="L637" s="179">
        <v>21</v>
      </c>
      <c r="M637" s="179">
        <f>G637*(1+L637/100)</f>
        <v>0</v>
      </c>
      <c r="N637" s="179">
        <v>1.2099999999999999E-3</v>
      </c>
      <c r="O637" s="179">
        <f>ROUND(E637*N637,2)</f>
        <v>0</v>
      </c>
      <c r="P637" s="179">
        <v>0</v>
      </c>
      <c r="Q637" s="179">
        <f>ROUND(E637*P637,2)</f>
        <v>0</v>
      </c>
      <c r="R637" s="179"/>
      <c r="S637" s="179" t="s">
        <v>504</v>
      </c>
      <c r="T637" s="180" t="s">
        <v>519</v>
      </c>
      <c r="U637" s="160">
        <v>0</v>
      </c>
      <c r="V637" s="160">
        <f>ROUND(E637*U637,2)</f>
        <v>0</v>
      </c>
      <c r="W637" s="160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 t="s">
        <v>175</v>
      </c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  <c r="BA637" s="151"/>
      <c r="BB637" s="151"/>
      <c r="BC637" s="151"/>
      <c r="BD637" s="151"/>
      <c r="BE637" s="151"/>
      <c r="BF637" s="151"/>
      <c r="BG637" s="151"/>
      <c r="BH637" s="151"/>
    </row>
    <row r="638" spans="1:60" outlineLevel="1" x14ac:dyDescent="0.2">
      <c r="A638" s="158"/>
      <c r="B638" s="159"/>
      <c r="C638" s="185" t="s">
        <v>632</v>
      </c>
      <c r="D638" s="161"/>
      <c r="E638" s="162">
        <v>1</v>
      </c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 t="s">
        <v>179</v>
      </c>
      <c r="AH638" s="151">
        <v>0</v>
      </c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  <c r="BA638" s="151"/>
      <c r="BB638" s="151"/>
      <c r="BC638" s="151"/>
      <c r="BD638" s="151"/>
      <c r="BE638" s="151"/>
      <c r="BF638" s="151"/>
      <c r="BG638" s="151"/>
      <c r="BH638" s="151"/>
    </row>
    <row r="639" spans="1:60" outlineLevel="1" x14ac:dyDescent="0.2">
      <c r="A639" s="158"/>
      <c r="B639" s="159"/>
      <c r="C639" s="453"/>
      <c r="D639" s="454"/>
      <c r="E639" s="454"/>
      <c r="F639" s="454"/>
      <c r="G639" s="454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 t="s">
        <v>180</v>
      </c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  <c r="BA639" s="151"/>
      <c r="BB639" s="151"/>
      <c r="BC639" s="151"/>
      <c r="BD639" s="151"/>
      <c r="BE639" s="151"/>
      <c r="BF639" s="151"/>
      <c r="BG639" s="151"/>
      <c r="BH639" s="151"/>
    </row>
    <row r="640" spans="1:60" ht="22.5" outlineLevel="1" x14ac:dyDescent="0.2">
      <c r="A640" s="174">
        <v>89</v>
      </c>
      <c r="B640" s="175" t="s">
        <v>633</v>
      </c>
      <c r="C640" s="184" t="s">
        <v>634</v>
      </c>
      <c r="D640" s="176" t="s">
        <v>626</v>
      </c>
      <c r="E640" s="177">
        <v>1</v>
      </c>
      <c r="F640" s="178">
        <v>0</v>
      </c>
      <c r="G640" s="179">
        <f>ROUND(E640*F640,2)</f>
        <v>0</v>
      </c>
      <c r="H640" s="178">
        <v>0</v>
      </c>
      <c r="I640" s="179">
        <f>ROUND(E640*H640,2)</f>
        <v>0</v>
      </c>
      <c r="J640" s="178">
        <v>200000</v>
      </c>
      <c r="K640" s="179">
        <f>ROUND(E640*J640,2)</f>
        <v>200000</v>
      </c>
      <c r="L640" s="179">
        <v>21</v>
      </c>
      <c r="M640" s="179">
        <f>G640*(1+L640/100)</f>
        <v>0</v>
      </c>
      <c r="N640" s="179">
        <v>1.2099999999999999E-3</v>
      </c>
      <c r="O640" s="179">
        <f>ROUND(E640*N640,2)</f>
        <v>0</v>
      </c>
      <c r="P640" s="179">
        <v>0</v>
      </c>
      <c r="Q640" s="179">
        <f>ROUND(E640*P640,2)</f>
        <v>0</v>
      </c>
      <c r="R640" s="179"/>
      <c r="S640" s="179" t="s">
        <v>504</v>
      </c>
      <c r="T640" s="180" t="s">
        <v>519</v>
      </c>
      <c r="U640" s="160">
        <v>0</v>
      </c>
      <c r="V640" s="160">
        <f>ROUND(E640*U640,2)</f>
        <v>0</v>
      </c>
      <c r="W640" s="160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 t="s">
        <v>175</v>
      </c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  <c r="BA640" s="151"/>
      <c r="BB640" s="151"/>
      <c r="BC640" s="151"/>
      <c r="BD640" s="151"/>
      <c r="BE640" s="151"/>
      <c r="BF640" s="151"/>
      <c r="BG640" s="151"/>
      <c r="BH640" s="151"/>
    </row>
    <row r="641" spans="1:60" outlineLevel="1" x14ac:dyDescent="0.2">
      <c r="A641" s="158"/>
      <c r="B641" s="159"/>
      <c r="C641" s="185" t="s">
        <v>635</v>
      </c>
      <c r="D641" s="161"/>
      <c r="E641" s="162">
        <v>1</v>
      </c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 t="s">
        <v>179</v>
      </c>
      <c r="AH641" s="151">
        <v>0</v>
      </c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  <c r="BA641" s="151"/>
      <c r="BB641" s="151"/>
      <c r="BC641" s="151"/>
      <c r="BD641" s="151"/>
      <c r="BE641" s="151"/>
      <c r="BF641" s="151"/>
      <c r="BG641" s="151"/>
      <c r="BH641" s="151"/>
    </row>
    <row r="642" spans="1:60" outlineLevel="1" x14ac:dyDescent="0.2">
      <c r="A642" s="158"/>
      <c r="B642" s="159"/>
      <c r="C642" s="185" t="s">
        <v>636</v>
      </c>
      <c r="D642" s="161"/>
      <c r="E642" s="162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 t="s">
        <v>179</v>
      </c>
      <c r="AH642" s="151">
        <v>0</v>
      </c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  <c r="BA642" s="151"/>
      <c r="BB642" s="151"/>
      <c r="BC642" s="151"/>
      <c r="BD642" s="151"/>
      <c r="BE642" s="151"/>
      <c r="BF642" s="151"/>
      <c r="BG642" s="151"/>
      <c r="BH642" s="151"/>
    </row>
    <row r="643" spans="1:60" outlineLevel="1" x14ac:dyDescent="0.2">
      <c r="A643" s="158"/>
      <c r="B643" s="159"/>
      <c r="C643" s="453"/>
      <c r="D643" s="454"/>
      <c r="E643" s="454"/>
      <c r="F643" s="454"/>
      <c r="G643" s="454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 t="s">
        <v>180</v>
      </c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  <c r="BA643" s="151"/>
      <c r="BB643" s="151"/>
      <c r="BC643" s="151"/>
      <c r="BD643" s="151"/>
      <c r="BE643" s="151"/>
      <c r="BF643" s="151"/>
      <c r="BG643" s="151"/>
      <c r="BH643" s="151"/>
    </row>
    <row r="644" spans="1:60" x14ac:dyDescent="0.2">
      <c r="A644" s="168" t="s">
        <v>167</v>
      </c>
      <c r="B644" s="169" t="s">
        <v>89</v>
      </c>
      <c r="C644" s="183" t="s">
        <v>90</v>
      </c>
      <c r="D644" s="170"/>
      <c r="E644" s="171"/>
      <c r="F644" s="172"/>
      <c r="G644" s="172">
        <f>SUMIF(AG645:AG674,"&lt;&gt;NOR",G645:G674)</f>
        <v>0</v>
      </c>
      <c r="H644" s="172"/>
      <c r="I644" s="172">
        <f>SUM(I645:I674)</f>
        <v>1409.4</v>
      </c>
      <c r="J644" s="172"/>
      <c r="K644" s="172">
        <f>SUM(K645:K674)</f>
        <v>99505</v>
      </c>
      <c r="L644" s="172"/>
      <c r="M644" s="172">
        <f>SUM(M645:M674)</f>
        <v>0</v>
      </c>
      <c r="N644" s="172"/>
      <c r="O644" s="172">
        <f>SUM(O645:O674)</f>
        <v>0.04</v>
      </c>
      <c r="P644" s="172"/>
      <c r="Q644" s="172">
        <f>SUM(Q645:Q674)</f>
        <v>0</v>
      </c>
      <c r="R644" s="172"/>
      <c r="S644" s="172"/>
      <c r="T644" s="173"/>
      <c r="U644" s="167"/>
      <c r="V644" s="167">
        <f>SUM(V645:V674)</f>
        <v>299.38</v>
      </c>
      <c r="W644" s="167"/>
      <c r="AG644" t="s">
        <v>168</v>
      </c>
    </row>
    <row r="645" spans="1:60" ht="56.25" outlineLevel="1" x14ac:dyDescent="0.2">
      <c r="A645" s="174">
        <v>90</v>
      </c>
      <c r="B645" s="175" t="s">
        <v>637</v>
      </c>
      <c r="C645" s="184" t="s">
        <v>638</v>
      </c>
      <c r="D645" s="176" t="s">
        <v>185</v>
      </c>
      <c r="E645" s="177">
        <v>972</v>
      </c>
      <c r="F645" s="178">
        <v>0</v>
      </c>
      <c r="G645" s="179">
        <f>ROUND(E645*F645,2)</f>
        <v>0</v>
      </c>
      <c r="H645" s="178">
        <v>1.45</v>
      </c>
      <c r="I645" s="179">
        <f>ROUND(E645*H645,2)</f>
        <v>1409.4</v>
      </c>
      <c r="J645" s="178">
        <v>95.55</v>
      </c>
      <c r="K645" s="179">
        <f>ROUND(E645*J645,2)</f>
        <v>92874.6</v>
      </c>
      <c r="L645" s="179">
        <v>21</v>
      </c>
      <c r="M645" s="179">
        <f>G645*(1+L645/100)</f>
        <v>0</v>
      </c>
      <c r="N645" s="179">
        <v>4.0000000000000003E-5</v>
      </c>
      <c r="O645" s="179">
        <f>ROUND(E645*N645,2)</f>
        <v>0.04</v>
      </c>
      <c r="P645" s="179">
        <v>0</v>
      </c>
      <c r="Q645" s="179">
        <f>ROUND(E645*P645,2)</f>
        <v>0</v>
      </c>
      <c r="R645" s="179" t="s">
        <v>203</v>
      </c>
      <c r="S645" s="179" t="s">
        <v>173</v>
      </c>
      <c r="T645" s="180" t="s">
        <v>174</v>
      </c>
      <c r="U645" s="160">
        <v>0.308</v>
      </c>
      <c r="V645" s="160">
        <f>ROUND(E645*U645,2)</f>
        <v>299.38</v>
      </c>
      <c r="W645" s="160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 t="s">
        <v>175</v>
      </c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  <c r="BA645" s="151"/>
      <c r="BB645" s="151"/>
      <c r="BC645" s="151"/>
      <c r="BD645" s="151"/>
      <c r="BE645" s="151"/>
      <c r="BF645" s="151"/>
      <c r="BG645" s="151"/>
      <c r="BH645" s="151"/>
    </row>
    <row r="646" spans="1:60" outlineLevel="1" x14ac:dyDescent="0.2">
      <c r="A646" s="158"/>
      <c r="B646" s="159"/>
      <c r="C646" s="185" t="s">
        <v>639</v>
      </c>
      <c r="D646" s="161"/>
      <c r="E646" s="162">
        <v>404</v>
      </c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 t="s">
        <v>179</v>
      </c>
      <c r="AH646" s="151">
        <v>0</v>
      </c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</row>
    <row r="647" spans="1:60" outlineLevel="1" x14ac:dyDescent="0.2">
      <c r="A647" s="158"/>
      <c r="B647" s="159"/>
      <c r="C647" s="185" t="s">
        <v>640</v>
      </c>
      <c r="D647" s="161"/>
      <c r="E647" s="162">
        <v>568</v>
      </c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 t="s">
        <v>179</v>
      </c>
      <c r="AH647" s="151">
        <v>0</v>
      </c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  <c r="AU647" s="151"/>
      <c r="AV647" s="151"/>
      <c r="AW647" s="151"/>
      <c r="AX647" s="151"/>
      <c r="AY647" s="151"/>
      <c r="AZ647" s="151"/>
      <c r="BA647" s="151"/>
      <c r="BB647" s="151"/>
      <c r="BC647" s="151"/>
      <c r="BD647" s="151"/>
      <c r="BE647" s="151"/>
      <c r="BF647" s="151"/>
      <c r="BG647" s="151"/>
      <c r="BH647" s="151"/>
    </row>
    <row r="648" spans="1:60" outlineLevel="1" x14ac:dyDescent="0.2">
      <c r="A648" s="158"/>
      <c r="B648" s="159"/>
      <c r="C648" s="453"/>
      <c r="D648" s="454"/>
      <c r="E648" s="454"/>
      <c r="F648" s="454"/>
      <c r="G648" s="454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 t="s">
        <v>180</v>
      </c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  <c r="BA648" s="151"/>
      <c r="BB648" s="151"/>
      <c r="BC648" s="151"/>
      <c r="BD648" s="151"/>
      <c r="BE648" s="151"/>
      <c r="BF648" s="151"/>
      <c r="BG648" s="151"/>
      <c r="BH648" s="151"/>
    </row>
    <row r="649" spans="1:60" outlineLevel="1" x14ac:dyDescent="0.2">
      <c r="A649" s="174">
        <v>91</v>
      </c>
      <c r="B649" s="175" t="s">
        <v>641</v>
      </c>
      <c r="C649" s="184" t="s">
        <v>642</v>
      </c>
      <c r="D649" s="176" t="s">
        <v>185</v>
      </c>
      <c r="E649" s="177">
        <v>68.84</v>
      </c>
      <c r="F649" s="178">
        <v>0</v>
      </c>
      <c r="G649" s="179">
        <f>ROUND(E649*F649,2)</f>
        <v>0</v>
      </c>
      <c r="H649" s="178">
        <v>0</v>
      </c>
      <c r="I649" s="179">
        <f>ROUND(E649*H649,2)</f>
        <v>0</v>
      </c>
      <c r="J649" s="178">
        <v>60</v>
      </c>
      <c r="K649" s="179">
        <f>ROUND(E649*J649,2)</f>
        <v>4130.3999999999996</v>
      </c>
      <c r="L649" s="179">
        <v>21</v>
      </c>
      <c r="M649" s="179">
        <f>G649*(1+L649/100)</f>
        <v>0</v>
      </c>
      <c r="N649" s="179">
        <v>4.0000000000000003E-5</v>
      </c>
      <c r="O649" s="179">
        <f>ROUND(E649*N649,2)</f>
        <v>0</v>
      </c>
      <c r="P649" s="179">
        <v>0</v>
      </c>
      <c r="Q649" s="179">
        <f>ROUND(E649*P649,2)</f>
        <v>0</v>
      </c>
      <c r="R649" s="179"/>
      <c r="S649" s="179" t="s">
        <v>504</v>
      </c>
      <c r="T649" s="180" t="s">
        <v>505</v>
      </c>
      <c r="U649" s="160">
        <v>0</v>
      </c>
      <c r="V649" s="160">
        <f>ROUND(E649*U649,2)</f>
        <v>0</v>
      </c>
      <c r="W649" s="160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 t="s">
        <v>175</v>
      </c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  <c r="BA649" s="151"/>
      <c r="BB649" s="151"/>
      <c r="BC649" s="151"/>
      <c r="BD649" s="151"/>
      <c r="BE649" s="151"/>
      <c r="BF649" s="151"/>
      <c r="BG649" s="151"/>
      <c r="BH649" s="151"/>
    </row>
    <row r="650" spans="1:60" outlineLevel="1" x14ac:dyDescent="0.2">
      <c r="A650" s="158"/>
      <c r="B650" s="159"/>
      <c r="C650" s="185" t="s">
        <v>575</v>
      </c>
      <c r="D650" s="161"/>
      <c r="E650" s="162">
        <v>2.2000000000000002</v>
      </c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 t="s">
        <v>179</v>
      </c>
      <c r="AH650" s="151">
        <v>0</v>
      </c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  <c r="AU650" s="151"/>
      <c r="AV650" s="151"/>
      <c r="AW650" s="151"/>
      <c r="AX650" s="151"/>
      <c r="AY650" s="151"/>
      <c r="AZ650" s="151"/>
      <c r="BA650" s="151"/>
      <c r="BB650" s="151"/>
      <c r="BC650" s="151"/>
      <c r="BD650" s="151"/>
      <c r="BE650" s="151"/>
      <c r="BF650" s="151"/>
      <c r="BG650" s="151"/>
      <c r="BH650" s="151"/>
    </row>
    <row r="651" spans="1:60" outlineLevel="1" x14ac:dyDescent="0.2">
      <c r="A651" s="158"/>
      <c r="B651" s="159"/>
      <c r="C651" s="185" t="s">
        <v>576</v>
      </c>
      <c r="D651" s="161"/>
      <c r="E651" s="162">
        <v>2.64</v>
      </c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 t="s">
        <v>179</v>
      </c>
      <c r="AH651" s="151">
        <v>0</v>
      </c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  <c r="AU651" s="151"/>
      <c r="AV651" s="151"/>
      <c r="AW651" s="151"/>
      <c r="AX651" s="151"/>
      <c r="AY651" s="151"/>
      <c r="AZ651" s="151"/>
      <c r="BA651" s="151"/>
      <c r="BB651" s="151"/>
      <c r="BC651" s="151"/>
      <c r="BD651" s="151"/>
      <c r="BE651" s="151"/>
      <c r="BF651" s="151"/>
      <c r="BG651" s="151"/>
      <c r="BH651" s="151"/>
    </row>
    <row r="652" spans="1:60" outlineLevel="1" x14ac:dyDescent="0.2">
      <c r="A652" s="158"/>
      <c r="B652" s="159"/>
      <c r="C652" s="185" t="s">
        <v>577</v>
      </c>
      <c r="D652" s="161"/>
      <c r="E652" s="162">
        <v>2.2599999999999998</v>
      </c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 t="s">
        <v>179</v>
      </c>
      <c r="AH652" s="151">
        <v>0</v>
      </c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  <c r="AU652" s="151"/>
      <c r="AV652" s="151"/>
      <c r="AW652" s="151"/>
      <c r="AX652" s="151"/>
      <c r="AY652" s="151"/>
      <c r="AZ652" s="151"/>
      <c r="BA652" s="151"/>
      <c r="BB652" s="151"/>
      <c r="BC652" s="151"/>
      <c r="BD652" s="151"/>
      <c r="BE652" s="151"/>
      <c r="BF652" s="151"/>
      <c r="BG652" s="151"/>
      <c r="BH652" s="151"/>
    </row>
    <row r="653" spans="1:60" outlineLevel="1" x14ac:dyDescent="0.2">
      <c r="A653" s="158"/>
      <c r="B653" s="159"/>
      <c r="C653" s="185" t="s">
        <v>578</v>
      </c>
      <c r="D653" s="161"/>
      <c r="E653" s="162">
        <v>2.2799999999999998</v>
      </c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 t="s">
        <v>179</v>
      </c>
      <c r="AH653" s="151">
        <v>0</v>
      </c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  <c r="AU653" s="151"/>
      <c r="AV653" s="151"/>
      <c r="AW653" s="151"/>
      <c r="AX653" s="151"/>
      <c r="AY653" s="151"/>
      <c r="AZ653" s="151"/>
      <c r="BA653" s="151"/>
      <c r="BB653" s="151"/>
      <c r="BC653" s="151"/>
      <c r="BD653" s="151"/>
      <c r="BE653" s="151"/>
      <c r="BF653" s="151"/>
      <c r="BG653" s="151"/>
      <c r="BH653" s="151"/>
    </row>
    <row r="654" spans="1:60" outlineLevel="1" x14ac:dyDescent="0.2">
      <c r="A654" s="158"/>
      <c r="B654" s="159"/>
      <c r="C654" s="185" t="s">
        <v>579</v>
      </c>
      <c r="D654" s="161"/>
      <c r="E654" s="162">
        <v>2.2799999999999998</v>
      </c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 t="s">
        <v>179</v>
      </c>
      <c r="AH654" s="151">
        <v>0</v>
      </c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  <c r="BA654" s="151"/>
      <c r="BB654" s="151"/>
      <c r="BC654" s="151"/>
      <c r="BD654" s="151"/>
      <c r="BE654" s="151"/>
      <c r="BF654" s="151"/>
      <c r="BG654" s="151"/>
      <c r="BH654" s="151"/>
    </row>
    <row r="655" spans="1:60" outlineLevel="1" x14ac:dyDescent="0.2">
      <c r="A655" s="158"/>
      <c r="B655" s="159"/>
      <c r="C655" s="185" t="s">
        <v>580</v>
      </c>
      <c r="D655" s="161"/>
      <c r="E655" s="162">
        <v>2.64</v>
      </c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 t="s">
        <v>179</v>
      </c>
      <c r="AH655" s="151">
        <v>0</v>
      </c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  <c r="BA655" s="151"/>
      <c r="BB655" s="151"/>
      <c r="BC655" s="151"/>
      <c r="BD655" s="151"/>
      <c r="BE655" s="151"/>
      <c r="BF655" s="151"/>
      <c r="BG655" s="151"/>
      <c r="BH655" s="151"/>
    </row>
    <row r="656" spans="1:60" outlineLevel="1" x14ac:dyDescent="0.2">
      <c r="A656" s="158"/>
      <c r="B656" s="159"/>
      <c r="C656" s="185" t="s">
        <v>581</v>
      </c>
      <c r="D656" s="161"/>
      <c r="E656" s="162">
        <v>2.2400000000000002</v>
      </c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 t="s">
        <v>179</v>
      </c>
      <c r="AH656" s="151">
        <v>0</v>
      </c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  <c r="BA656" s="151"/>
      <c r="BB656" s="151"/>
      <c r="BC656" s="151"/>
      <c r="BD656" s="151"/>
      <c r="BE656" s="151"/>
      <c r="BF656" s="151"/>
      <c r="BG656" s="151"/>
      <c r="BH656" s="151"/>
    </row>
    <row r="657" spans="1:60" outlineLevel="1" x14ac:dyDescent="0.2">
      <c r="A657" s="158"/>
      <c r="B657" s="159"/>
      <c r="C657" s="185" t="s">
        <v>582</v>
      </c>
      <c r="D657" s="161"/>
      <c r="E657" s="162">
        <v>6.3</v>
      </c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 t="s">
        <v>179</v>
      </c>
      <c r="AH657" s="151">
        <v>0</v>
      </c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  <c r="BA657" s="151"/>
      <c r="BB657" s="151"/>
      <c r="BC657" s="151"/>
      <c r="BD657" s="151"/>
      <c r="BE657" s="151"/>
      <c r="BF657" s="151"/>
      <c r="BG657" s="151"/>
      <c r="BH657" s="151"/>
    </row>
    <row r="658" spans="1:60" outlineLevel="1" x14ac:dyDescent="0.2">
      <c r="A658" s="158"/>
      <c r="B658" s="159"/>
      <c r="C658" s="185" t="s">
        <v>583</v>
      </c>
      <c r="D658" s="161"/>
      <c r="E658" s="162">
        <v>4.16</v>
      </c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 t="s">
        <v>179</v>
      </c>
      <c r="AH658" s="151">
        <v>0</v>
      </c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151"/>
      <c r="BH658" s="151"/>
    </row>
    <row r="659" spans="1:60" outlineLevel="1" x14ac:dyDescent="0.2">
      <c r="A659" s="158"/>
      <c r="B659" s="159"/>
      <c r="C659" s="185" t="s">
        <v>584</v>
      </c>
      <c r="D659" s="161"/>
      <c r="E659" s="162">
        <v>20.7</v>
      </c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 t="s">
        <v>179</v>
      </c>
      <c r="AH659" s="151">
        <v>0</v>
      </c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</row>
    <row r="660" spans="1:60" outlineLevel="1" x14ac:dyDescent="0.2">
      <c r="A660" s="158"/>
      <c r="B660" s="159"/>
      <c r="C660" s="185" t="s">
        <v>585</v>
      </c>
      <c r="D660" s="161"/>
      <c r="E660" s="162">
        <v>1.1599999999999999</v>
      </c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 t="s">
        <v>179</v>
      </c>
      <c r="AH660" s="151">
        <v>0</v>
      </c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</row>
    <row r="661" spans="1:60" outlineLevel="1" x14ac:dyDescent="0.2">
      <c r="A661" s="158"/>
      <c r="B661" s="159"/>
      <c r="C661" s="185" t="s">
        <v>586</v>
      </c>
      <c r="D661" s="161"/>
      <c r="E661" s="162">
        <v>2.34</v>
      </c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 t="s">
        <v>179</v>
      </c>
      <c r="AH661" s="151">
        <v>0</v>
      </c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</row>
    <row r="662" spans="1:60" outlineLevel="1" x14ac:dyDescent="0.2">
      <c r="A662" s="158"/>
      <c r="B662" s="159"/>
      <c r="C662" s="185" t="s">
        <v>587</v>
      </c>
      <c r="D662" s="161"/>
      <c r="E662" s="162">
        <v>1.5</v>
      </c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 t="s">
        <v>179</v>
      </c>
      <c r="AH662" s="151">
        <v>0</v>
      </c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</row>
    <row r="663" spans="1:60" outlineLevel="1" x14ac:dyDescent="0.2">
      <c r="A663" s="158"/>
      <c r="B663" s="159"/>
      <c r="C663" s="185" t="s">
        <v>588</v>
      </c>
      <c r="D663" s="161"/>
      <c r="E663" s="162">
        <v>1.91</v>
      </c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 t="s">
        <v>179</v>
      </c>
      <c r="AH663" s="151">
        <v>0</v>
      </c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</row>
    <row r="664" spans="1:60" outlineLevel="1" x14ac:dyDescent="0.2">
      <c r="A664" s="158"/>
      <c r="B664" s="159"/>
      <c r="C664" s="188" t="s">
        <v>299</v>
      </c>
      <c r="D664" s="165"/>
      <c r="E664" s="166">
        <v>54.61</v>
      </c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 t="s">
        <v>179</v>
      </c>
      <c r="AH664" s="151">
        <v>1</v>
      </c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</row>
    <row r="665" spans="1:60" outlineLevel="1" x14ac:dyDescent="0.2">
      <c r="A665" s="158"/>
      <c r="B665" s="159"/>
      <c r="C665" s="185" t="s">
        <v>589</v>
      </c>
      <c r="D665" s="161"/>
      <c r="E665" s="162">
        <v>0.97</v>
      </c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 t="s">
        <v>179</v>
      </c>
      <c r="AH665" s="151">
        <v>0</v>
      </c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</row>
    <row r="666" spans="1:60" outlineLevel="1" x14ac:dyDescent="0.2">
      <c r="A666" s="158"/>
      <c r="B666" s="159"/>
      <c r="C666" s="185" t="s">
        <v>590</v>
      </c>
      <c r="D666" s="161"/>
      <c r="E666" s="162">
        <v>0.9</v>
      </c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 t="s">
        <v>179</v>
      </c>
      <c r="AH666" s="151">
        <v>0</v>
      </c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</row>
    <row r="667" spans="1:60" outlineLevel="1" x14ac:dyDescent="0.2">
      <c r="A667" s="158"/>
      <c r="B667" s="159"/>
      <c r="C667" s="185" t="s">
        <v>591</v>
      </c>
      <c r="D667" s="161"/>
      <c r="E667" s="162">
        <v>0.6</v>
      </c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 t="s">
        <v>179</v>
      </c>
      <c r="AH667" s="151">
        <v>0</v>
      </c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151"/>
      <c r="BH667" s="151"/>
    </row>
    <row r="668" spans="1:60" outlineLevel="1" x14ac:dyDescent="0.2">
      <c r="A668" s="158"/>
      <c r="B668" s="159"/>
      <c r="C668" s="188" t="s">
        <v>299</v>
      </c>
      <c r="D668" s="165"/>
      <c r="E668" s="166">
        <v>2.4700000000000002</v>
      </c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 t="s">
        <v>179</v>
      </c>
      <c r="AH668" s="151">
        <v>1</v>
      </c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  <c r="BA668" s="151"/>
      <c r="BB668" s="151"/>
      <c r="BC668" s="151"/>
      <c r="BD668" s="151"/>
      <c r="BE668" s="151"/>
      <c r="BF668" s="151"/>
      <c r="BG668" s="151"/>
      <c r="BH668" s="151"/>
    </row>
    <row r="669" spans="1:60" outlineLevel="1" x14ac:dyDescent="0.2">
      <c r="A669" s="158"/>
      <c r="B669" s="159"/>
      <c r="C669" s="185" t="s">
        <v>592</v>
      </c>
      <c r="D669" s="161"/>
      <c r="E669" s="162">
        <v>5.88</v>
      </c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 t="s">
        <v>179</v>
      </c>
      <c r="AH669" s="151">
        <v>0</v>
      </c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  <c r="BA669" s="151"/>
      <c r="BB669" s="151"/>
      <c r="BC669" s="151"/>
      <c r="BD669" s="151"/>
      <c r="BE669" s="151"/>
      <c r="BF669" s="151"/>
      <c r="BG669" s="151"/>
      <c r="BH669" s="151"/>
    </row>
    <row r="670" spans="1:60" outlineLevel="1" x14ac:dyDescent="0.2">
      <c r="A670" s="158"/>
      <c r="B670" s="159"/>
      <c r="C670" s="185" t="s">
        <v>643</v>
      </c>
      <c r="D670" s="161"/>
      <c r="E670" s="162">
        <v>5.88</v>
      </c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 t="s">
        <v>179</v>
      </c>
      <c r="AH670" s="151">
        <v>0</v>
      </c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  <c r="BA670" s="151"/>
      <c r="BB670" s="151"/>
      <c r="BC670" s="151"/>
      <c r="BD670" s="151"/>
      <c r="BE670" s="151"/>
      <c r="BF670" s="151"/>
      <c r="BG670" s="151"/>
      <c r="BH670" s="151"/>
    </row>
    <row r="671" spans="1:60" outlineLevel="1" x14ac:dyDescent="0.2">
      <c r="A671" s="158"/>
      <c r="B671" s="159"/>
      <c r="C671" s="188" t="s">
        <v>299</v>
      </c>
      <c r="D671" s="165"/>
      <c r="E671" s="166">
        <v>11.76</v>
      </c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 t="s">
        <v>179</v>
      </c>
      <c r="AH671" s="151">
        <v>1</v>
      </c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  <c r="BA671" s="151"/>
      <c r="BB671" s="151"/>
      <c r="BC671" s="151"/>
      <c r="BD671" s="151"/>
      <c r="BE671" s="151"/>
      <c r="BF671" s="151"/>
      <c r="BG671" s="151"/>
      <c r="BH671" s="151"/>
    </row>
    <row r="672" spans="1:60" outlineLevel="1" x14ac:dyDescent="0.2">
      <c r="A672" s="158"/>
      <c r="B672" s="159"/>
      <c r="C672" s="453"/>
      <c r="D672" s="454"/>
      <c r="E672" s="454"/>
      <c r="F672" s="454"/>
      <c r="G672" s="454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 t="s">
        <v>180</v>
      </c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  <c r="BA672" s="151"/>
      <c r="BB672" s="151"/>
      <c r="BC672" s="151"/>
      <c r="BD672" s="151"/>
      <c r="BE672" s="151"/>
      <c r="BF672" s="151"/>
      <c r="BG672" s="151"/>
      <c r="BH672" s="151"/>
    </row>
    <row r="673" spans="1:60" outlineLevel="1" x14ac:dyDescent="0.2">
      <c r="A673" s="174">
        <v>92</v>
      </c>
      <c r="B673" s="175" t="s">
        <v>644</v>
      </c>
      <c r="C673" s="184" t="s">
        <v>645</v>
      </c>
      <c r="D673" s="176" t="s">
        <v>252</v>
      </c>
      <c r="E673" s="177">
        <v>5</v>
      </c>
      <c r="F673" s="178">
        <v>0</v>
      </c>
      <c r="G673" s="179">
        <f>ROUND(E673*F673,2)</f>
        <v>0</v>
      </c>
      <c r="H673" s="178">
        <v>0</v>
      </c>
      <c r="I673" s="179">
        <f>ROUND(E673*H673,2)</f>
        <v>0</v>
      </c>
      <c r="J673" s="178">
        <v>500</v>
      </c>
      <c r="K673" s="179">
        <f>ROUND(E673*J673,2)</f>
        <v>2500</v>
      </c>
      <c r="L673" s="179">
        <v>21</v>
      </c>
      <c r="M673" s="179">
        <f>G673*(1+L673/100)</f>
        <v>0</v>
      </c>
      <c r="N673" s="179">
        <v>0</v>
      </c>
      <c r="O673" s="179">
        <f>ROUND(E673*N673,2)</f>
        <v>0</v>
      </c>
      <c r="P673" s="179">
        <v>0</v>
      </c>
      <c r="Q673" s="179">
        <f>ROUND(E673*P673,2)</f>
        <v>0</v>
      </c>
      <c r="R673" s="179"/>
      <c r="S673" s="179" t="s">
        <v>504</v>
      </c>
      <c r="T673" s="180" t="s">
        <v>505</v>
      </c>
      <c r="U673" s="160">
        <v>0</v>
      </c>
      <c r="V673" s="160">
        <f>ROUND(E673*U673,2)</f>
        <v>0</v>
      </c>
      <c r="W673" s="160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 t="s">
        <v>175</v>
      </c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  <c r="BA673" s="151"/>
      <c r="BB673" s="151"/>
      <c r="BC673" s="151"/>
      <c r="BD673" s="151"/>
      <c r="BE673" s="151"/>
      <c r="BF673" s="151"/>
      <c r="BG673" s="151"/>
      <c r="BH673" s="151"/>
    </row>
    <row r="674" spans="1:60" outlineLevel="1" x14ac:dyDescent="0.2">
      <c r="A674" s="158"/>
      <c r="B674" s="159"/>
      <c r="C674" s="457"/>
      <c r="D674" s="458"/>
      <c r="E674" s="458"/>
      <c r="F674" s="458"/>
      <c r="G674" s="458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 t="s">
        <v>180</v>
      </c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  <c r="BA674" s="151"/>
      <c r="BB674" s="151"/>
      <c r="BC674" s="151"/>
      <c r="BD674" s="151"/>
      <c r="BE674" s="151"/>
      <c r="BF674" s="151"/>
      <c r="BG674" s="151"/>
      <c r="BH674" s="151"/>
    </row>
    <row r="675" spans="1:60" x14ac:dyDescent="0.2">
      <c r="A675" s="168" t="s">
        <v>167</v>
      </c>
      <c r="B675" s="169" t="s">
        <v>91</v>
      </c>
      <c r="C675" s="183" t="s">
        <v>92</v>
      </c>
      <c r="D675" s="170"/>
      <c r="E675" s="171"/>
      <c r="F675" s="172"/>
      <c r="G675" s="172">
        <f>SUMIF(AG676:AG735,"&lt;&gt;NOR",G676:G735)</f>
        <v>0</v>
      </c>
      <c r="H675" s="172"/>
      <c r="I675" s="172">
        <f>SUM(I676:I735)</f>
        <v>171.36</v>
      </c>
      <c r="J675" s="172"/>
      <c r="K675" s="172">
        <f>SUM(K676:K735)</f>
        <v>45371.57</v>
      </c>
      <c r="L675" s="172"/>
      <c r="M675" s="172">
        <f>SUM(M676:M735)</f>
        <v>0</v>
      </c>
      <c r="N675" s="172"/>
      <c r="O675" s="172">
        <f>SUM(O676:O735)</f>
        <v>0.13</v>
      </c>
      <c r="P675" s="172"/>
      <c r="Q675" s="172">
        <f>SUM(Q676:Q735)</f>
        <v>29.84</v>
      </c>
      <c r="R675" s="172"/>
      <c r="S675" s="172"/>
      <c r="T675" s="173"/>
      <c r="U675" s="167"/>
      <c r="V675" s="167">
        <f>SUM(V676:V735)</f>
        <v>93.300000000000011</v>
      </c>
      <c r="W675" s="167"/>
      <c r="AG675" t="s">
        <v>168</v>
      </c>
    </row>
    <row r="676" spans="1:60" outlineLevel="1" x14ac:dyDescent="0.2">
      <c r="A676" s="174">
        <v>93</v>
      </c>
      <c r="B676" s="175" t="s">
        <v>646</v>
      </c>
      <c r="C676" s="184" t="s">
        <v>647</v>
      </c>
      <c r="D676" s="176" t="s">
        <v>185</v>
      </c>
      <c r="E676" s="177">
        <v>10.818</v>
      </c>
      <c r="F676" s="178">
        <v>0</v>
      </c>
      <c r="G676" s="179">
        <f>ROUND(E676*F676,2)</f>
        <v>0</v>
      </c>
      <c r="H676" s="178">
        <v>15.84</v>
      </c>
      <c r="I676" s="179">
        <f>ROUND(E676*H676,2)</f>
        <v>171.36</v>
      </c>
      <c r="J676" s="178">
        <v>86.66</v>
      </c>
      <c r="K676" s="179">
        <f>ROUND(E676*J676,2)</f>
        <v>937.49</v>
      </c>
      <c r="L676" s="179">
        <v>21</v>
      </c>
      <c r="M676" s="179">
        <f>G676*(1+L676/100)</f>
        <v>0</v>
      </c>
      <c r="N676" s="179">
        <v>6.7000000000000002E-4</v>
      </c>
      <c r="O676" s="179">
        <f>ROUND(E676*N676,2)</f>
        <v>0.01</v>
      </c>
      <c r="P676" s="179">
        <v>0.184</v>
      </c>
      <c r="Q676" s="179">
        <f>ROUND(E676*P676,2)</f>
        <v>1.99</v>
      </c>
      <c r="R676" s="179" t="s">
        <v>648</v>
      </c>
      <c r="S676" s="179" t="s">
        <v>173</v>
      </c>
      <c r="T676" s="180" t="s">
        <v>174</v>
      </c>
      <c r="U676" s="160">
        <v>0.22700000000000001</v>
      </c>
      <c r="V676" s="160">
        <f>ROUND(E676*U676,2)</f>
        <v>2.46</v>
      </c>
      <c r="W676" s="160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 t="s">
        <v>199</v>
      </c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  <c r="BA676" s="151"/>
      <c r="BB676" s="151"/>
      <c r="BC676" s="151"/>
      <c r="BD676" s="151"/>
      <c r="BE676" s="151"/>
      <c r="BF676" s="151"/>
      <c r="BG676" s="151"/>
      <c r="BH676" s="151"/>
    </row>
    <row r="677" spans="1:60" ht="22.5" outlineLevel="1" x14ac:dyDescent="0.2">
      <c r="A677" s="158"/>
      <c r="B677" s="159"/>
      <c r="C677" s="451" t="s">
        <v>649</v>
      </c>
      <c r="D677" s="452"/>
      <c r="E677" s="452"/>
      <c r="F677" s="452"/>
      <c r="G677" s="452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 t="s">
        <v>177</v>
      </c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  <c r="BA677" s="181" t="str">
        <f>C677</f>
        <v>nebo vybourání otvorů průřezové plochy přes 4 m2 v příčkách, včetně pomocného lešení o výšce podlahy do 1900 mm a pro zatížení do 1,5 kPa  (150 kg/m2),</v>
      </c>
      <c r="BB677" s="151"/>
      <c r="BC677" s="151"/>
      <c r="BD677" s="151"/>
      <c r="BE677" s="151"/>
      <c r="BF677" s="151"/>
      <c r="BG677" s="151"/>
      <c r="BH677" s="151"/>
    </row>
    <row r="678" spans="1:60" outlineLevel="1" x14ac:dyDescent="0.2">
      <c r="A678" s="158"/>
      <c r="B678" s="159"/>
      <c r="C678" s="185" t="s">
        <v>487</v>
      </c>
      <c r="D678" s="161"/>
      <c r="E678" s="162">
        <v>10.818</v>
      </c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 t="s">
        <v>179</v>
      </c>
      <c r="AH678" s="151">
        <v>0</v>
      </c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  <c r="BA678" s="151"/>
      <c r="BB678" s="151"/>
      <c r="BC678" s="151"/>
      <c r="BD678" s="151"/>
      <c r="BE678" s="151"/>
      <c r="BF678" s="151"/>
      <c r="BG678" s="151"/>
      <c r="BH678" s="151"/>
    </row>
    <row r="679" spans="1:60" outlineLevel="1" x14ac:dyDescent="0.2">
      <c r="A679" s="158"/>
      <c r="B679" s="159"/>
      <c r="C679" s="453"/>
      <c r="D679" s="454"/>
      <c r="E679" s="454"/>
      <c r="F679" s="454"/>
      <c r="G679" s="454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 t="s">
        <v>180</v>
      </c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  <c r="BA679" s="151"/>
      <c r="BB679" s="151"/>
      <c r="BC679" s="151"/>
      <c r="BD679" s="151"/>
      <c r="BE679" s="151"/>
      <c r="BF679" s="151"/>
      <c r="BG679" s="151"/>
      <c r="BH679" s="151"/>
    </row>
    <row r="680" spans="1:60" ht="22.5" outlineLevel="1" x14ac:dyDescent="0.2">
      <c r="A680" s="174">
        <v>94</v>
      </c>
      <c r="B680" s="175" t="s">
        <v>650</v>
      </c>
      <c r="C680" s="184" t="s">
        <v>651</v>
      </c>
      <c r="D680" s="176" t="s">
        <v>171</v>
      </c>
      <c r="E680" s="177">
        <v>2.0087600000000001</v>
      </c>
      <c r="F680" s="178">
        <v>0</v>
      </c>
      <c r="G680" s="179">
        <f>ROUND(E680*F680,2)</f>
        <v>0</v>
      </c>
      <c r="H680" s="178">
        <v>0</v>
      </c>
      <c r="I680" s="179">
        <f>ROUND(E680*H680,2)</f>
        <v>0</v>
      </c>
      <c r="J680" s="178">
        <v>912</v>
      </c>
      <c r="K680" s="179">
        <f>ROUND(E680*J680,2)</f>
        <v>1831.99</v>
      </c>
      <c r="L680" s="179">
        <v>21</v>
      </c>
      <c r="M680" s="179">
        <f>G680*(1+L680/100)</f>
        <v>0</v>
      </c>
      <c r="N680" s="179">
        <v>0</v>
      </c>
      <c r="O680" s="179">
        <f>ROUND(E680*N680,2)</f>
        <v>0</v>
      </c>
      <c r="P680" s="179">
        <v>1.671</v>
      </c>
      <c r="Q680" s="179">
        <f>ROUND(E680*P680,2)</f>
        <v>3.36</v>
      </c>
      <c r="R680" s="179" t="s">
        <v>648</v>
      </c>
      <c r="S680" s="179" t="s">
        <v>173</v>
      </c>
      <c r="T680" s="180" t="s">
        <v>174</v>
      </c>
      <c r="U680" s="160">
        <v>2.79</v>
      </c>
      <c r="V680" s="160">
        <f>ROUND(E680*U680,2)</f>
        <v>5.6</v>
      </c>
      <c r="W680" s="160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 t="s">
        <v>199</v>
      </c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  <c r="BA680" s="151"/>
      <c r="BB680" s="151"/>
      <c r="BC680" s="151"/>
      <c r="BD680" s="151"/>
      <c r="BE680" s="151"/>
      <c r="BF680" s="151"/>
      <c r="BG680" s="151"/>
      <c r="BH680" s="151"/>
    </row>
    <row r="681" spans="1:60" ht="22.5" outlineLevel="1" x14ac:dyDescent="0.2">
      <c r="A681" s="158"/>
      <c r="B681" s="159"/>
      <c r="C681" s="451" t="s">
        <v>652</v>
      </c>
      <c r="D681" s="452"/>
      <c r="E681" s="452"/>
      <c r="F681" s="452"/>
      <c r="G681" s="452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 t="s">
        <v>177</v>
      </c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  <c r="BA681" s="181" t="str">
        <f>C681</f>
        <v>nebo vybourání otvorů průřezové plochy přes 4 m2 ve zdivu nadzákladovém, včetně pomocného lešení o výšce podlahy do 1900 mm a pro zatížení do 1,5 kPa  (150 kg/m2)</v>
      </c>
      <c r="BB681" s="151"/>
      <c r="BC681" s="151"/>
      <c r="BD681" s="151"/>
      <c r="BE681" s="151"/>
      <c r="BF681" s="151"/>
      <c r="BG681" s="151"/>
      <c r="BH681" s="151"/>
    </row>
    <row r="682" spans="1:60" outlineLevel="1" x14ac:dyDescent="0.2">
      <c r="A682" s="158"/>
      <c r="B682" s="159"/>
      <c r="C682" s="185" t="s">
        <v>242</v>
      </c>
      <c r="D682" s="161"/>
      <c r="E682" s="162">
        <v>1.5087600000000001</v>
      </c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 t="s">
        <v>179</v>
      </c>
      <c r="AH682" s="151">
        <v>0</v>
      </c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  <c r="BA682" s="151"/>
      <c r="BB682" s="151"/>
      <c r="BC682" s="151"/>
      <c r="BD682" s="151"/>
      <c r="BE682" s="151"/>
      <c r="BF682" s="151"/>
      <c r="BG682" s="151"/>
      <c r="BH682" s="151"/>
    </row>
    <row r="683" spans="1:60" outlineLevel="1" x14ac:dyDescent="0.2">
      <c r="A683" s="158"/>
      <c r="B683" s="159"/>
      <c r="C683" s="185" t="s">
        <v>243</v>
      </c>
      <c r="D683" s="161"/>
      <c r="E683" s="162">
        <v>0.5</v>
      </c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 t="s">
        <v>179</v>
      </c>
      <c r="AH683" s="151">
        <v>0</v>
      </c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  <c r="BA683" s="151"/>
      <c r="BB683" s="151"/>
      <c r="BC683" s="151"/>
      <c r="BD683" s="151"/>
      <c r="BE683" s="151"/>
      <c r="BF683" s="151"/>
      <c r="BG683" s="151"/>
      <c r="BH683" s="151"/>
    </row>
    <row r="684" spans="1:60" outlineLevel="1" x14ac:dyDescent="0.2">
      <c r="A684" s="158"/>
      <c r="B684" s="159"/>
      <c r="C684" s="453"/>
      <c r="D684" s="454"/>
      <c r="E684" s="454"/>
      <c r="F684" s="454"/>
      <c r="G684" s="454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 t="s">
        <v>180</v>
      </c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  <c r="BA684" s="151"/>
      <c r="BB684" s="151"/>
      <c r="BC684" s="151"/>
      <c r="BD684" s="151"/>
      <c r="BE684" s="151"/>
      <c r="BF684" s="151"/>
      <c r="BG684" s="151"/>
      <c r="BH684" s="151"/>
    </row>
    <row r="685" spans="1:60" ht="22.5" outlineLevel="1" x14ac:dyDescent="0.2">
      <c r="A685" s="174">
        <v>95</v>
      </c>
      <c r="B685" s="175" t="s">
        <v>653</v>
      </c>
      <c r="C685" s="184" t="s">
        <v>654</v>
      </c>
      <c r="D685" s="176" t="s">
        <v>185</v>
      </c>
      <c r="E685" s="177">
        <v>87.650999999999996</v>
      </c>
      <c r="F685" s="178">
        <v>0</v>
      </c>
      <c r="G685" s="179">
        <f>ROUND(E685*F685,2)</f>
        <v>0</v>
      </c>
      <c r="H685" s="178">
        <v>0</v>
      </c>
      <c r="I685" s="179">
        <f>ROUND(E685*H685,2)</f>
        <v>0</v>
      </c>
      <c r="J685" s="178">
        <v>112.5</v>
      </c>
      <c r="K685" s="179">
        <f>ROUND(E685*J685,2)</f>
        <v>9860.74</v>
      </c>
      <c r="L685" s="179">
        <v>21</v>
      </c>
      <c r="M685" s="179">
        <f>G685*(1+L685/100)</f>
        <v>0</v>
      </c>
      <c r="N685" s="179">
        <v>0</v>
      </c>
      <c r="O685" s="179">
        <f>ROUND(E685*N685,2)</f>
        <v>0</v>
      </c>
      <c r="P685" s="179">
        <v>5.5E-2</v>
      </c>
      <c r="Q685" s="179">
        <f>ROUND(E685*P685,2)</f>
        <v>4.82</v>
      </c>
      <c r="R685" s="179" t="s">
        <v>648</v>
      </c>
      <c r="S685" s="179" t="s">
        <v>173</v>
      </c>
      <c r="T685" s="180" t="s">
        <v>174</v>
      </c>
      <c r="U685" s="160">
        <v>0.42499999999999999</v>
      </c>
      <c r="V685" s="160">
        <f>ROUND(E685*U685,2)</f>
        <v>37.25</v>
      </c>
      <c r="W685" s="160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 t="s">
        <v>175</v>
      </c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  <c r="BA685" s="151"/>
      <c r="BB685" s="151"/>
      <c r="BC685" s="151"/>
      <c r="BD685" s="151"/>
      <c r="BE685" s="151"/>
      <c r="BF685" s="151"/>
      <c r="BG685" s="151"/>
      <c r="BH685" s="151"/>
    </row>
    <row r="686" spans="1:60" ht="22.5" outlineLevel="1" x14ac:dyDescent="0.2">
      <c r="A686" s="158"/>
      <c r="B686" s="159"/>
      <c r="C686" s="451" t="s">
        <v>655</v>
      </c>
      <c r="D686" s="452"/>
      <c r="E686" s="452"/>
      <c r="F686" s="452"/>
      <c r="G686" s="452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 t="s">
        <v>177</v>
      </c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  <c r="AU686" s="151"/>
      <c r="AV686" s="151"/>
      <c r="AW686" s="151"/>
      <c r="AX686" s="151"/>
      <c r="AY686" s="151"/>
      <c r="AZ686" s="151"/>
      <c r="BA686" s="181" t="str">
        <f>C686</f>
        <v>bez odstupu, po hrubém vybourání otvorů v jakémkoliv zdivu cihelném, včetně pomocného lešení o výšce podlahy do 1900 mm a pro zatížení do 1,5 kPa  (150 kg/m2),</v>
      </c>
      <c r="BB686" s="151"/>
      <c r="BC686" s="151"/>
      <c r="BD686" s="151"/>
      <c r="BE686" s="151"/>
      <c r="BF686" s="151"/>
      <c r="BG686" s="151"/>
      <c r="BH686" s="151"/>
    </row>
    <row r="687" spans="1:60" outlineLevel="1" x14ac:dyDescent="0.2">
      <c r="A687" s="158"/>
      <c r="B687" s="159"/>
      <c r="C687" s="186" t="s">
        <v>288</v>
      </c>
      <c r="D687" s="163"/>
      <c r="E687" s="164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 t="s">
        <v>179</v>
      </c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  <c r="AU687" s="151"/>
      <c r="AV687" s="151"/>
      <c r="AW687" s="151"/>
      <c r="AX687" s="151"/>
      <c r="AY687" s="151"/>
      <c r="AZ687" s="151"/>
      <c r="BA687" s="151"/>
      <c r="BB687" s="151"/>
      <c r="BC687" s="151"/>
      <c r="BD687" s="151"/>
      <c r="BE687" s="151"/>
      <c r="BF687" s="151"/>
      <c r="BG687" s="151"/>
      <c r="BH687" s="151"/>
    </row>
    <row r="688" spans="1:60" outlineLevel="1" x14ac:dyDescent="0.2">
      <c r="A688" s="158"/>
      <c r="B688" s="159"/>
      <c r="C688" s="187" t="s">
        <v>352</v>
      </c>
      <c r="D688" s="163"/>
      <c r="E688" s="164">
        <v>5.76</v>
      </c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 t="s">
        <v>179</v>
      </c>
      <c r="AH688" s="151">
        <v>2</v>
      </c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  <c r="BA688" s="151"/>
      <c r="BB688" s="151"/>
      <c r="BC688" s="151"/>
      <c r="BD688" s="151"/>
      <c r="BE688" s="151"/>
      <c r="BF688" s="151"/>
      <c r="BG688" s="151"/>
      <c r="BH688" s="151"/>
    </row>
    <row r="689" spans="1:60" outlineLevel="1" x14ac:dyDescent="0.2">
      <c r="A689" s="158"/>
      <c r="B689" s="159"/>
      <c r="C689" s="187" t="s">
        <v>353</v>
      </c>
      <c r="D689" s="163"/>
      <c r="E689" s="164">
        <v>6.2</v>
      </c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 t="s">
        <v>179</v>
      </c>
      <c r="AH689" s="151">
        <v>2</v>
      </c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  <c r="BA689" s="151"/>
      <c r="BB689" s="151"/>
      <c r="BC689" s="151"/>
      <c r="BD689" s="151"/>
      <c r="BE689" s="151"/>
      <c r="BF689" s="151"/>
      <c r="BG689" s="151"/>
      <c r="BH689" s="151"/>
    </row>
    <row r="690" spans="1:60" outlineLevel="1" x14ac:dyDescent="0.2">
      <c r="A690" s="158"/>
      <c r="B690" s="159"/>
      <c r="C690" s="187" t="s">
        <v>354</v>
      </c>
      <c r="D690" s="163"/>
      <c r="E690" s="164">
        <v>5.82</v>
      </c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 t="s">
        <v>179</v>
      </c>
      <c r="AH690" s="151">
        <v>2</v>
      </c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  <c r="BA690" s="151"/>
      <c r="BB690" s="151"/>
      <c r="BC690" s="151"/>
      <c r="BD690" s="151"/>
      <c r="BE690" s="151"/>
      <c r="BF690" s="151"/>
      <c r="BG690" s="151"/>
      <c r="BH690" s="151"/>
    </row>
    <row r="691" spans="1:60" outlineLevel="1" x14ac:dyDescent="0.2">
      <c r="A691" s="158"/>
      <c r="B691" s="159"/>
      <c r="C691" s="187" t="s">
        <v>355</v>
      </c>
      <c r="D691" s="163"/>
      <c r="E691" s="164">
        <v>5.84</v>
      </c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 t="s">
        <v>179</v>
      </c>
      <c r="AH691" s="151">
        <v>2</v>
      </c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  <c r="BA691" s="151"/>
      <c r="BB691" s="151"/>
      <c r="BC691" s="151"/>
      <c r="BD691" s="151"/>
      <c r="BE691" s="151"/>
      <c r="BF691" s="151"/>
      <c r="BG691" s="151"/>
      <c r="BH691" s="151"/>
    </row>
    <row r="692" spans="1:60" outlineLevel="1" x14ac:dyDescent="0.2">
      <c r="A692" s="158"/>
      <c r="B692" s="159"/>
      <c r="C692" s="187" t="s">
        <v>356</v>
      </c>
      <c r="D692" s="163"/>
      <c r="E692" s="164">
        <v>5.84</v>
      </c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 t="s">
        <v>179</v>
      </c>
      <c r="AH692" s="151">
        <v>2</v>
      </c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  <c r="BA692" s="151"/>
      <c r="BB692" s="151"/>
      <c r="BC692" s="151"/>
      <c r="BD692" s="151"/>
      <c r="BE692" s="151"/>
      <c r="BF692" s="151"/>
      <c r="BG692" s="151"/>
      <c r="BH692" s="151"/>
    </row>
    <row r="693" spans="1:60" outlineLevel="1" x14ac:dyDescent="0.2">
      <c r="A693" s="158"/>
      <c r="B693" s="159"/>
      <c r="C693" s="187" t="s">
        <v>357</v>
      </c>
      <c r="D693" s="163"/>
      <c r="E693" s="164">
        <v>6.2</v>
      </c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 t="s">
        <v>179</v>
      </c>
      <c r="AH693" s="151">
        <v>2</v>
      </c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  <c r="BA693" s="151"/>
      <c r="BB693" s="151"/>
      <c r="BC693" s="151"/>
      <c r="BD693" s="151"/>
      <c r="BE693" s="151"/>
      <c r="BF693" s="151"/>
      <c r="BG693" s="151"/>
      <c r="BH693" s="151"/>
    </row>
    <row r="694" spans="1:60" outlineLevel="1" x14ac:dyDescent="0.2">
      <c r="A694" s="158"/>
      <c r="B694" s="159"/>
      <c r="C694" s="187" t="s">
        <v>358</v>
      </c>
      <c r="D694" s="163"/>
      <c r="E694" s="164">
        <v>5.8</v>
      </c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 t="s">
        <v>179</v>
      </c>
      <c r="AH694" s="151">
        <v>2</v>
      </c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  <c r="BA694" s="151"/>
      <c r="BB694" s="151"/>
      <c r="BC694" s="151"/>
      <c r="BD694" s="151"/>
      <c r="BE694" s="151"/>
      <c r="BF694" s="151"/>
      <c r="BG694" s="151"/>
      <c r="BH694" s="151"/>
    </row>
    <row r="695" spans="1:60" outlineLevel="1" x14ac:dyDescent="0.2">
      <c r="A695" s="158"/>
      <c r="B695" s="159"/>
      <c r="C695" s="187" t="s">
        <v>359</v>
      </c>
      <c r="D695" s="163"/>
      <c r="E695" s="164">
        <v>15.3</v>
      </c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 t="s">
        <v>179</v>
      </c>
      <c r="AH695" s="151">
        <v>2</v>
      </c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  <c r="BA695" s="151"/>
      <c r="BB695" s="151"/>
      <c r="BC695" s="151"/>
      <c r="BD695" s="151"/>
      <c r="BE695" s="151"/>
      <c r="BF695" s="151"/>
      <c r="BG695" s="151"/>
      <c r="BH695" s="151"/>
    </row>
    <row r="696" spans="1:60" outlineLevel="1" x14ac:dyDescent="0.2">
      <c r="A696" s="158"/>
      <c r="B696" s="159"/>
      <c r="C696" s="187" t="s">
        <v>360</v>
      </c>
      <c r="D696" s="163"/>
      <c r="E696" s="164">
        <v>10.16</v>
      </c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 t="s">
        <v>179</v>
      </c>
      <c r="AH696" s="151">
        <v>2</v>
      </c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151"/>
      <c r="BH696" s="151"/>
    </row>
    <row r="697" spans="1:60" outlineLevel="1" x14ac:dyDescent="0.2">
      <c r="A697" s="158"/>
      <c r="B697" s="159"/>
      <c r="C697" s="187" t="s">
        <v>361</v>
      </c>
      <c r="D697" s="163"/>
      <c r="E697" s="164">
        <v>50.7</v>
      </c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 t="s">
        <v>179</v>
      </c>
      <c r="AH697" s="151">
        <v>2</v>
      </c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  <c r="BA697" s="151"/>
      <c r="BB697" s="151"/>
      <c r="BC697" s="151"/>
      <c r="BD697" s="151"/>
      <c r="BE697" s="151"/>
      <c r="BF697" s="151"/>
      <c r="BG697" s="151"/>
      <c r="BH697" s="151"/>
    </row>
    <row r="698" spans="1:60" outlineLevel="1" x14ac:dyDescent="0.2">
      <c r="A698" s="158"/>
      <c r="B698" s="159"/>
      <c r="C698" s="187" t="s">
        <v>362</v>
      </c>
      <c r="D698" s="163"/>
      <c r="E698" s="164">
        <v>4.0599999999999996</v>
      </c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 t="s">
        <v>179</v>
      </c>
      <c r="AH698" s="151">
        <v>2</v>
      </c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  <c r="BA698" s="151"/>
      <c r="BB698" s="151"/>
      <c r="BC698" s="151"/>
      <c r="BD698" s="151"/>
      <c r="BE698" s="151"/>
      <c r="BF698" s="151"/>
      <c r="BG698" s="151"/>
      <c r="BH698" s="151"/>
    </row>
    <row r="699" spans="1:60" outlineLevel="1" x14ac:dyDescent="0.2">
      <c r="A699" s="158"/>
      <c r="B699" s="159"/>
      <c r="C699" s="187" t="s">
        <v>363</v>
      </c>
      <c r="D699" s="163"/>
      <c r="E699" s="164">
        <v>8.2200000000000006</v>
      </c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 t="s">
        <v>179</v>
      </c>
      <c r="AH699" s="151">
        <v>2</v>
      </c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151"/>
      <c r="BH699" s="151"/>
    </row>
    <row r="700" spans="1:60" outlineLevel="1" x14ac:dyDescent="0.2">
      <c r="A700" s="158"/>
      <c r="B700" s="159"/>
      <c r="C700" s="187" t="s">
        <v>656</v>
      </c>
      <c r="D700" s="163"/>
      <c r="E700" s="164">
        <v>4.42</v>
      </c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 t="s">
        <v>179</v>
      </c>
      <c r="AH700" s="151">
        <v>2</v>
      </c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  <c r="BA700" s="151"/>
      <c r="BB700" s="151"/>
      <c r="BC700" s="151"/>
      <c r="BD700" s="151"/>
      <c r="BE700" s="151"/>
      <c r="BF700" s="151"/>
      <c r="BG700" s="151"/>
      <c r="BH700" s="151"/>
    </row>
    <row r="701" spans="1:60" outlineLevel="1" x14ac:dyDescent="0.2">
      <c r="A701" s="158"/>
      <c r="B701" s="159"/>
      <c r="C701" s="187" t="s">
        <v>365</v>
      </c>
      <c r="D701" s="163"/>
      <c r="E701" s="164">
        <v>3.89</v>
      </c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 t="s">
        <v>179</v>
      </c>
      <c r="AH701" s="151">
        <v>2</v>
      </c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  <c r="BA701" s="151"/>
      <c r="BB701" s="151"/>
      <c r="BC701" s="151"/>
      <c r="BD701" s="151"/>
      <c r="BE701" s="151"/>
      <c r="BF701" s="151"/>
      <c r="BG701" s="151"/>
      <c r="BH701" s="151"/>
    </row>
    <row r="702" spans="1:60" outlineLevel="1" x14ac:dyDescent="0.2">
      <c r="A702" s="158"/>
      <c r="B702" s="159"/>
      <c r="C702" s="187" t="s">
        <v>366</v>
      </c>
      <c r="D702" s="163"/>
      <c r="E702" s="164">
        <v>3.87</v>
      </c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 t="s">
        <v>179</v>
      </c>
      <c r="AH702" s="151">
        <v>2</v>
      </c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  <c r="BA702" s="151"/>
      <c r="BB702" s="151"/>
      <c r="BC702" s="151"/>
      <c r="BD702" s="151"/>
      <c r="BE702" s="151"/>
      <c r="BF702" s="151"/>
      <c r="BG702" s="151"/>
      <c r="BH702" s="151"/>
    </row>
    <row r="703" spans="1:60" outlineLevel="1" x14ac:dyDescent="0.2">
      <c r="A703" s="158"/>
      <c r="B703" s="159"/>
      <c r="C703" s="187" t="s">
        <v>367</v>
      </c>
      <c r="D703" s="163"/>
      <c r="E703" s="164">
        <v>3.82</v>
      </c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 t="s">
        <v>179</v>
      </c>
      <c r="AH703" s="151">
        <v>2</v>
      </c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  <c r="AU703" s="151"/>
      <c r="AV703" s="151"/>
      <c r="AW703" s="151"/>
      <c r="AX703" s="151"/>
      <c r="AY703" s="151"/>
      <c r="AZ703" s="151"/>
      <c r="BA703" s="151"/>
      <c r="BB703" s="151"/>
      <c r="BC703" s="151"/>
      <c r="BD703" s="151"/>
      <c r="BE703" s="151"/>
      <c r="BF703" s="151"/>
      <c r="BG703" s="151"/>
      <c r="BH703" s="151"/>
    </row>
    <row r="704" spans="1:60" outlineLevel="1" x14ac:dyDescent="0.2">
      <c r="A704" s="158"/>
      <c r="B704" s="159"/>
      <c r="C704" s="187" t="s">
        <v>368</v>
      </c>
      <c r="D704" s="163"/>
      <c r="E704" s="164">
        <v>3.52</v>
      </c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 t="s">
        <v>179</v>
      </c>
      <c r="AH704" s="151">
        <v>2</v>
      </c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  <c r="AU704" s="151"/>
      <c r="AV704" s="151"/>
      <c r="AW704" s="151"/>
      <c r="AX704" s="151"/>
      <c r="AY704" s="151"/>
      <c r="AZ704" s="151"/>
      <c r="BA704" s="151"/>
      <c r="BB704" s="151"/>
      <c r="BC704" s="151"/>
      <c r="BD704" s="151"/>
      <c r="BE704" s="151"/>
      <c r="BF704" s="151"/>
      <c r="BG704" s="151"/>
      <c r="BH704" s="151"/>
    </row>
    <row r="705" spans="1:60" outlineLevel="1" x14ac:dyDescent="0.2">
      <c r="A705" s="158"/>
      <c r="B705" s="159"/>
      <c r="C705" s="187" t="s">
        <v>369</v>
      </c>
      <c r="D705" s="163"/>
      <c r="E705" s="164">
        <v>14.4</v>
      </c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 t="s">
        <v>179</v>
      </c>
      <c r="AH705" s="151">
        <v>2</v>
      </c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  <c r="AU705" s="151"/>
      <c r="AV705" s="151"/>
      <c r="AW705" s="151"/>
      <c r="AX705" s="151"/>
      <c r="AY705" s="151"/>
      <c r="AZ705" s="151"/>
      <c r="BA705" s="151"/>
      <c r="BB705" s="151"/>
      <c r="BC705" s="151"/>
      <c r="BD705" s="151"/>
      <c r="BE705" s="151"/>
      <c r="BF705" s="151"/>
      <c r="BG705" s="151"/>
      <c r="BH705" s="151"/>
    </row>
    <row r="706" spans="1:60" outlineLevel="1" x14ac:dyDescent="0.2">
      <c r="A706" s="158"/>
      <c r="B706" s="159"/>
      <c r="C706" s="187" t="s">
        <v>657</v>
      </c>
      <c r="D706" s="163"/>
      <c r="E706" s="164">
        <v>12.9</v>
      </c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 t="s">
        <v>179</v>
      </c>
      <c r="AH706" s="151">
        <v>2</v>
      </c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  <c r="BA706" s="151"/>
      <c r="BB706" s="151"/>
      <c r="BC706" s="151"/>
      <c r="BD706" s="151"/>
      <c r="BE706" s="151"/>
      <c r="BF706" s="151"/>
      <c r="BG706" s="151"/>
      <c r="BH706" s="151"/>
    </row>
    <row r="707" spans="1:60" outlineLevel="1" x14ac:dyDescent="0.2">
      <c r="A707" s="158"/>
      <c r="B707" s="159"/>
      <c r="C707" s="187" t="s">
        <v>371</v>
      </c>
      <c r="D707" s="163"/>
      <c r="E707" s="164">
        <v>4.74</v>
      </c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 t="s">
        <v>179</v>
      </c>
      <c r="AH707" s="151">
        <v>2</v>
      </c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  <c r="AU707" s="151"/>
      <c r="AV707" s="151"/>
      <c r="AW707" s="151"/>
      <c r="AX707" s="151"/>
      <c r="AY707" s="151"/>
      <c r="AZ707" s="151"/>
      <c r="BA707" s="151"/>
      <c r="BB707" s="151"/>
      <c r="BC707" s="151"/>
      <c r="BD707" s="151"/>
      <c r="BE707" s="151"/>
      <c r="BF707" s="151"/>
      <c r="BG707" s="151"/>
      <c r="BH707" s="151"/>
    </row>
    <row r="708" spans="1:60" outlineLevel="1" x14ac:dyDescent="0.2">
      <c r="A708" s="158"/>
      <c r="B708" s="159"/>
      <c r="C708" s="187" t="s">
        <v>372</v>
      </c>
      <c r="D708" s="163"/>
      <c r="E708" s="164">
        <v>5.72</v>
      </c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 t="s">
        <v>179</v>
      </c>
      <c r="AH708" s="151">
        <v>2</v>
      </c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  <c r="BA708" s="151"/>
      <c r="BB708" s="151"/>
      <c r="BC708" s="151"/>
      <c r="BD708" s="151"/>
      <c r="BE708" s="151"/>
      <c r="BF708" s="151"/>
      <c r="BG708" s="151"/>
      <c r="BH708" s="151"/>
    </row>
    <row r="709" spans="1:60" outlineLevel="1" x14ac:dyDescent="0.2">
      <c r="A709" s="158"/>
      <c r="B709" s="159"/>
      <c r="C709" s="187" t="s">
        <v>373</v>
      </c>
      <c r="D709" s="163"/>
      <c r="E709" s="164">
        <v>7.6</v>
      </c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 t="s">
        <v>179</v>
      </c>
      <c r="AH709" s="151">
        <v>2</v>
      </c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  <c r="BA709" s="151"/>
      <c r="BB709" s="151"/>
      <c r="BC709" s="151"/>
      <c r="BD709" s="151"/>
      <c r="BE709" s="151"/>
      <c r="BF709" s="151"/>
      <c r="BG709" s="151"/>
      <c r="BH709" s="151"/>
    </row>
    <row r="710" spans="1:60" outlineLevel="1" x14ac:dyDescent="0.2">
      <c r="A710" s="158"/>
      <c r="B710" s="159"/>
      <c r="C710" s="186" t="s">
        <v>293</v>
      </c>
      <c r="D710" s="163"/>
      <c r="E710" s="164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 t="s">
        <v>179</v>
      </c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  <c r="BA710" s="151"/>
      <c r="BB710" s="151"/>
      <c r="BC710" s="151"/>
      <c r="BD710" s="151"/>
      <c r="BE710" s="151"/>
      <c r="BF710" s="151"/>
      <c r="BG710" s="151"/>
      <c r="BH710" s="151"/>
    </row>
    <row r="711" spans="1:60" outlineLevel="1" x14ac:dyDescent="0.2">
      <c r="A711" s="158"/>
      <c r="B711" s="159"/>
      <c r="C711" s="185" t="s">
        <v>658</v>
      </c>
      <c r="D711" s="161"/>
      <c r="E711" s="162">
        <v>87.650999999999996</v>
      </c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 t="s">
        <v>179</v>
      </c>
      <c r="AH711" s="151">
        <v>0</v>
      </c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  <c r="BA711" s="151"/>
      <c r="BB711" s="151"/>
      <c r="BC711" s="151"/>
      <c r="BD711" s="151"/>
      <c r="BE711" s="151"/>
      <c r="BF711" s="151"/>
      <c r="BG711" s="151"/>
      <c r="BH711" s="151"/>
    </row>
    <row r="712" spans="1:60" outlineLevel="1" x14ac:dyDescent="0.2">
      <c r="A712" s="158"/>
      <c r="B712" s="159"/>
      <c r="C712" s="453"/>
      <c r="D712" s="454"/>
      <c r="E712" s="454"/>
      <c r="F712" s="454"/>
      <c r="G712" s="454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 t="s">
        <v>180</v>
      </c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  <c r="BA712" s="151"/>
      <c r="BB712" s="151"/>
      <c r="BC712" s="151"/>
      <c r="BD712" s="151"/>
      <c r="BE712" s="151"/>
      <c r="BF712" s="151"/>
      <c r="BG712" s="151"/>
      <c r="BH712" s="151"/>
    </row>
    <row r="713" spans="1:60" ht="33.75" outlineLevel="1" x14ac:dyDescent="0.2">
      <c r="A713" s="174">
        <v>96</v>
      </c>
      <c r="B713" s="175" t="s">
        <v>659</v>
      </c>
      <c r="C713" s="184" t="s">
        <v>660</v>
      </c>
      <c r="D713" s="176" t="s">
        <v>185</v>
      </c>
      <c r="E713" s="177">
        <v>632.27610000000004</v>
      </c>
      <c r="F713" s="178">
        <v>0</v>
      </c>
      <c r="G713" s="179">
        <f>ROUND(E713*F713,2)</f>
        <v>0</v>
      </c>
      <c r="H713" s="178">
        <v>0</v>
      </c>
      <c r="I713" s="179">
        <f>ROUND(E713*H713,2)</f>
        <v>0</v>
      </c>
      <c r="J713" s="178">
        <v>15.9</v>
      </c>
      <c r="K713" s="179">
        <f>ROUND(E713*J713,2)</f>
        <v>10053.19</v>
      </c>
      <c r="L713" s="179">
        <v>21</v>
      </c>
      <c r="M713" s="179">
        <f>G713*(1+L713/100)</f>
        <v>0</v>
      </c>
      <c r="N713" s="179">
        <v>0</v>
      </c>
      <c r="O713" s="179">
        <f>ROUND(E713*N713,2)</f>
        <v>0</v>
      </c>
      <c r="P713" s="179">
        <v>1.6E-2</v>
      </c>
      <c r="Q713" s="179">
        <f>ROUND(E713*P713,2)</f>
        <v>10.119999999999999</v>
      </c>
      <c r="R713" s="179" t="s">
        <v>648</v>
      </c>
      <c r="S713" s="179" t="s">
        <v>173</v>
      </c>
      <c r="T713" s="180" t="s">
        <v>174</v>
      </c>
      <c r="U713" s="160">
        <v>0.06</v>
      </c>
      <c r="V713" s="160">
        <f>ROUND(E713*U713,2)</f>
        <v>37.94</v>
      </c>
      <c r="W713" s="160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 t="s">
        <v>175</v>
      </c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  <c r="BA713" s="151"/>
      <c r="BB713" s="151"/>
      <c r="BC713" s="151"/>
      <c r="BD713" s="151"/>
      <c r="BE713" s="151"/>
      <c r="BF713" s="151"/>
      <c r="BG713" s="151"/>
      <c r="BH713" s="151"/>
    </row>
    <row r="714" spans="1:60" outlineLevel="1" x14ac:dyDescent="0.2">
      <c r="A714" s="158"/>
      <c r="B714" s="159"/>
      <c r="C714" s="185" t="s">
        <v>470</v>
      </c>
      <c r="D714" s="161"/>
      <c r="E714" s="162">
        <v>71.488</v>
      </c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 t="s">
        <v>179</v>
      </c>
      <c r="AH714" s="151">
        <v>0</v>
      </c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  <c r="BA714" s="151"/>
      <c r="BB714" s="151"/>
      <c r="BC714" s="151"/>
      <c r="BD714" s="151"/>
      <c r="BE714" s="151"/>
      <c r="BF714" s="151"/>
      <c r="BG714" s="151"/>
      <c r="BH714" s="151"/>
    </row>
    <row r="715" spans="1:60" outlineLevel="1" x14ac:dyDescent="0.2">
      <c r="A715" s="158"/>
      <c r="B715" s="159"/>
      <c r="C715" s="185" t="s">
        <v>471</v>
      </c>
      <c r="D715" s="161"/>
      <c r="E715" s="162">
        <v>560.78809999999999</v>
      </c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 t="s">
        <v>179</v>
      </c>
      <c r="AH715" s="151">
        <v>0</v>
      </c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  <c r="BA715" s="151"/>
      <c r="BB715" s="151"/>
      <c r="BC715" s="151"/>
      <c r="BD715" s="151"/>
      <c r="BE715" s="151"/>
      <c r="BF715" s="151"/>
      <c r="BG715" s="151"/>
      <c r="BH715" s="151"/>
    </row>
    <row r="716" spans="1:60" outlineLevel="1" x14ac:dyDescent="0.2">
      <c r="A716" s="158"/>
      <c r="B716" s="159"/>
      <c r="C716" s="453"/>
      <c r="D716" s="454"/>
      <c r="E716" s="454"/>
      <c r="F716" s="454"/>
      <c r="G716" s="454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 t="s">
        <v>180</v>
      </c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  <c r="BA716" s="151"/>
      <c r="BB716" s="151"/>
      <c r="BC716" s="151"/>
      <c r="BD716" s="151"/>
      <c r="BE716" s="151"/>
      <c r="BF716" s="151"/>
      <c r="BG716" s="151"/>
      <c r="BH716" s="151"/>
    </row>
    <row r="717" spans="1:60" ht="33.75" outlineLevel="1" x14ac:dyDescent="0.2">
      <c r="A717" s="174">
        <v>97</v>
      </c>
      <c r="B717" s="175" t="s">
        <v>661</v>
      </c>
      <c r="C717" s="184" t="s">
        <v>662</v>
      </c>
      <c r="D717" s="176" t="s">
        <v>185</v>
      </c>
      <c r="E717" s="177">
        <v>25.875</v>
      </c>
      <c r="F717" s="178">
        <v>0</v>
      </c>
      <c r="G717" s="179">
        <f>ROUND(E717*F717,2)</f>
        <v>0</v>
      </c>
      <c r="H717" s="178">
        <v>0</v>
      </c>
      <c r="I717" s="179">
        <f>ROUND(E717*H717,2)</f>
        <v>0</v>
      </c>
      <c r="J717" s="178">
        <v>53</v>
      </c>
      <c r="K717" s="179">
        <f>ROUND(E717*J717,2)</f>
        <v>1371.38</v>
      </c>
      <c r="L717" s="179">
        <v>21</v>
      </c>
      <c r="M717" s="179">
        <f>G717*(1+L717/100)</f>
        <v>0</v>
      </c>
      <c r="N717" s="179">
        <v>0</v>
      </c>
      <c r="O717" s="179">
        <f>ROUND(E717*N717,2)</f>
        <v>0</v>
      </c>
      <c r="P717" s="179">
        <v>5.8999999999999997E-2</v>
      </c>
      <c r="Q717" s="179">
        <f>ROUND(E717*P717,2)</f>
        <v>1.53</v>
      </c>
      <c r="R717" s="179" t="s">
        <v>648</v>
      </c>
      <c r="S717" s="179" t="s">
        <v>173</v>
      </c>
      <c r="T717" s="180" t="s">
        <v>174</v>
      </c>
      <c r="U717" s="160">
        <v>0.2</v>
      </c>
      <c r="V717" s="160">
        <f>ROUND(E717*U717,2)</f>
        <v>5.18</v>
      </c>
      <c r="W717" s="160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 t="s">
        <v>199</v>
      </c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  <c r="BA717" s="151"/>
      <c r="BB717" s="151"/>
      <c r="BC717" s="151"/>
      <c r="BD717" s="151"/>
      <c r="BE717" s="151"/>
      <c r="BF717" s="151"/>
      <c r="BG717" s="151"/>
      <c r="BH717" s="151"/>
    </row>
    <row r="718" spans="1:60" outlineLevel="1" x14ac:dyDescent="0.2">
      <c r="A718" s="158"/>
      <c r="B718" s="159"/>
      <c r="C718" s="185" t="s">
        <v>487</v>
      </c>
      <c r="D718" s="161"/>
      <c r="E718" s="162">
        <v>10.818</v>
      </c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 t="s">
        <v>179</v>
      </c>
      <c r="AH718" s="151">
        <v>0</v>
      </c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  <c r="BA718" s="151"/>
      <c r="BB718" s="151"/>
      <c r="BC718" s="151"/>
      <c r="BD718" s="151"/>
      <c r="BE718" s="151"/>
      <c r="BF718" s="151"/>
      <c r="BG718" s="151"/>
      <c r="BH718" s="151"/>
    </row>
    <row r="719" spans="1:60" outlineLevel="1" x14ac:dyDescent="0.2">
      <c r="A719" s="158"/>
      <c r="B719" s="159"/>
      <c r="C719" s="185" t="s">
        <v>488</v>
      </c>
      <c r="D719" s="161"/>
      <c r="E719" s="162">
        <v>7.8719999999999999</v>
      </c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 t="s">
        <v>179</v>
      </c>
      <c r="AH719" s="151">
        <v>0</v>
      </c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  <c r="BA719" s="151"/>
      <c r="BB719" s="151"/>
      <c r="BC719" s="151"/>
      <c r="BD719" s="151"/>
      <c r="BE719" s="151"/>
      <c r="BF719" s="151"/>
      <c r="BG719" s="151"/>
      <c r="BH719" s="151"/>
    </row>
    <row r="720" spans="1:60" outlineLevel="1" x14ac:dyDescent="0.2">
      <c r="A720" s="158"/>
      <c r="B720" s="159"/>
      <c r="C720" s="185" t="s">
        <v>489</v>
      </c>
      <c r="D720" s="161"/>
      <c r="E720" s="162">
        <v>7.1849999999999996</v>
      </c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 t="s">
        <v>179</v>
      </c>
      <c r="AH720" s="151">
        <v>0</v>
      </c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  <c r="BA720" s="151"/>
      <c r="BB720" s="151"/>
      <c r="BC720" s="151"/>
      <c r="BD720" s="151"/>
      <c r="BE720" s="151"/>
      <c r="BF720" s="151"/>
      <c r="BG720" s="151"/>
      <c r="BH720" s="151"/>
    </row>
    <row r="721" spans="1:60" outlineLevel="1" x14ac:dyDescent="0.2">
      <c r="A721" s="158"/>
      <c r="B721" s="159"/>
      <c r="C721" s="453"/>
      <c r="D721" s="454"/>
      <c r="E721" s="454"/>
      <c r="F721" s="454"/>
      <c r="G721" s="454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 t="s">
        <v>180</v>
      </c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  <c r="BA721" s="151"/>
      <c r="BB721" s="151"/>
      <c r="BC721" s="151"/>
      <c r="BD721" s="151"/>
      <c r="BE721" s="151"/>
      <c r="BF721" s="151"/>
      <c r="BG721" s="151"/>
      <c r="BH721" s="151"/>
    </row>
    <row r="722" spans="1:60" outlineLevel="1" x14ac:dyDescent="0.2">
      <c r="A722" s="174">
        <v>98</v>
      </c>
      <c r="B722" s="175" t="s">
        <v>663</v>
      </c>
      <c r="C722" s="184" t="s">
        <v>664</v>
      </c>
      <c r="D722" s="176" t="s">
        <v>185</v>
      </c>
      <c r="E722" s="177">
        <v>10.818</v>
      </c>
      <c r="F722" s="178">
        <v>0</v>
      </c>
      <c r="G722" s="179">
        <f>ROUND(E722*F722,2)</f>
        <v>0</v>
      </c>
      <c r="H722" s="178">
        <v>0</v>
      </c>
      <c r="I722" s="179">
        <f>ROUND(E722*H722,2)</f>
        <v>0</v>
      </c>
      <c r="J722" s="178">
        <v>131.5</v>
      </c>
      <c r="K722" s="179">
        <f>ROUND(E722*J722,2)</f>
        <v>1422.57</v>
      </c>
      <c r="L722" s="179">
        <v>21</v>
      </c>
      <c r="M722" s="179">
        <f>G722*(1+L722/100)</f>
        <v>0</v>
      </c>
      <c r="N722" s="179">
        <v>0</v>
      </c>
      <c r="O722" s="179">
        <f>ROUND(E722*N722,2)</f>
        <v>0</v>
      </c>
      <c r="P722" s="179">
        <v>7.2999999999999995E-2</v>
      </c>
      <c r="Q722" s="179">
        <f>ROUND(E722*P722,2)</f>
        <v>0.79</v>
      </c>
      <c r="R722" s="179" t="s">
        <v>648</v>
      </c>
      <c r="S722" s="179" t="s">
        <v>173</v>
      </c>
      <c r="T722" s="180" t="s">
        <v>174</v>
      </c>
      <c r="U722" s="160">
        <v>0.45</v>
      </c>
      <c r="V722" s="160">
        <f>ROUND(E722*U722,2)</f>
        <v>4.87</v>
      </c>
      <c r="W722" s="160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 t="s">
        <v>199</v>
      </c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  <c r="AU722" s="151"/>
      <c r="AV722" s="151"/>
      <c r="AW722" s="151"/>
      <c r="AX722" s="151"/>
      <c r="AY722" s="151"/>
      <c r="AZ722" s="151"/>
      <c r="BA722" s="151"/>
      <c r="BB722" s="151"/>
      <c r="BC722" s="151"/>
      <c r="BD722" s="151"/>
      <c r="BE722" s="151"/>
      <c r="BF722" s="151"/>
      <c r="BG722" s="151"/>
      <c r="BH722" s="151"/>
    </row>
    <row r="723" spans="1:60" outlineLevel="1" x14ac:dyDescent="0.2">
      <c r="A723" s="158"/>
      <c r="B723" s="159"/>
      <c r="C723" s="185" t="s">
        <v>487</v>
      </c>
      <c r="D723" s="161"/>
      <c r="E723" s="162">
        <v>10.818</v>
      </c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 t="s">
        <v>179</v>
      </c>
      <c r="AH723" s="151">
        <v>0</v>
      </c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  <c r="AU723" s="151"/>
      <c r="AV723" s="151"/>
      <c r="AW723" s="151"/>
      <c r="AX723" s="151"/>
      <c r="AY723" s="151"/>
      <c r="AZ723" s="151"/>
      <c r="BA723" s="151"/>
      <c r="BB723" s="151"/>
      <c r="BC723" s="151"/>
      <c r="BD723" s="151"/>
      <c r="BE723" s="151"/>
      <c r="BF723" s="151"/>
      <c r="BG723" s="151"/>
      <c r="BH723" s="151"/>
    </row>
    <row r="724" spans="1:60" outlineLevel="1" x14ac:dyDescent="0.2">
      <c r="A724" s="158"/>
      <c r="B724" s="159"/>
      <c r="C724" s="453"/>
      <c r="D724" s="454"/>
      <c r="E724" s="454"/>
      <c r="F724" s="454"/>
      <c r="G724" s="454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 t="s">
        <v>180</v>
      </c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  <c r="BA724" s="151"/>
      <c r="BB724" s="151"/>
      <c r="BC724" s="151"/>
      <c r="BD724" s="151"/>
      <c r="BE724" s="151"/>
      <c r="BF724" s="151"/>
      <c r="BG724" s="151"/>
      <c r="BH724" s="151"/>
    </row>
    <row r="725" spans="1:60" outlineLevel="1" x14ac:dyDescent="0.2">
      <c r="A725" s="174">
        <v>99</v>
      </c>
      <c r="B725" s="175" t="s">
        <v>665</v>
      </c>
      <c r="C725" s="184" t="s">
        <v>666</v>
      </c>
      <c r="D725" s="176" t="s">
        <v>185</v>
      </c>
      <c r="E725" s="177">
        <v>116.6816</v>
      </c>
      <c r="F725" s="178">
        <v>0</v>
      </c>
      <c r="G725" s="179">
        <f>ROUND(E725*F725,2)</f>
        <v>0</v>
      </c>
      <c r="H725" s="178">
        <v>0</v>
      </c>
      <c r="I725" s="179">
        <f>ROUND(E725*H725,2)</f>
        <v>0</v>
      </c>
      <c r="J725" s="178">
        <v>170.5</v>
      </c>
      <c r="K725" s="179">
        <f>ROUND(E725*J725,2)</f>
        <v>19894.21</v>
      </c>
      <c r="L725" s="179">
        <v>21</v>
      </c>
      <c r="M725" s="179">
        <f>G725*(1+L725/100)</f>
        <v>0</v>
      </c>
      <c r="N725" s="179">
        <v>1E-3</v>
      </c>
      <c r="O725" s="179">
        <f>ROUND(E725*N725,2)</f>
        <v>0.12</v>
      </c>
      <c r="P725" s="179">
        <v>6.2E-2</v>
      </c>
      <c r="Q725" s="179">
        <f>ROUND(E725*P725,2)</f>
        <v>7.23</v>
      </c>
      <c r="R725" s="179"/>
      <c r="S725" s="179" t="s">
        <v>504</v>
      </c>
      <c r="T725" s="180" t="s">
        <v>505</v>
      </c>
      <c r="U725" s="160">
        <v>0</v>
      </c>
      <c r="V725" s="160">
        <f>ROUND(E725*U725,2)</f>
        <v>0</v>
      </c>
      <c r="W725" s="160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 t="s">
        <v>175</v>
      </c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  <c r="BA725" s="151"/>
      <c r="BB725" s="151"/>
      <c r="BC725" s="151"/>
      <c r="BD725" s="151"/>
      <c r="BE725" s="151"/>
      <c r="BF725" s="151"/>
      <c r="BG725" s="151"/>
      <c r="BH725" s="151"/>
    </row>
    <row r="726" spans="1:60" outlineLevel="1" x14ac:dyDescent="0.2">
      <c r="A726" s="158"/>
      <c r="B726" s="159"/>
      <c r="C726" s="185" t="s">
        <v>667</v>
      </c>
      <c r="D726" s="161"/>
      <c r="E726" s="162">
        <v>85.383899999999997</v>
      </c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 t="s">
        <v>179</v>
      </c>
      <c r="AH726" s="151">
        <v>0</v>
      </c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  <c r="BA726" s="151"/>
      <c r="BB726" s="151"/>
      <c r="BC726" s="151"/>
      <c r="BD726" s="151"/>
      <c r="BE726" s="151"/>
      <c r="BF726" s="151"/>
      <c r="BG726" s="151"/>
      <c r="BH726" s="151"/>
    </row>
    <row r="727" spans="1:60" outlineLevel="1" x14ac:dyDescent="0.2">
      <c r="A727" s="158"/>
      <c r="B727" s="159"/>
      <c r="C727" s="185" t="s">
        <v>305</v>
      </c>
      <c r="D727" s="161"/>
      <c r="E727" s="162">
        <v>3.5964999999999998</v>
      </c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 t="s">
        <v>179</v>
      </c>
      <c r="AH727" s="151">
        <v>0</v>
      </c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  <c r="BA727" s="151"/>
      <c r="BB727" s="151"/>
      <c r="BC727" s="151"/>
      <c r="BD727" s="151"/>
      <c r="BE727" s="151"/>
      <c r="BF727" s="151"/>
      <c r="BG727" s="151"/>
      <c r="BH727" s="151"/>
    </row>
    <row r="728" spans="1:60" outlineLevel="1" x14ac:dyDescent="0.2">
      <c r="A728" s="158"/>
      <c r="B728" s="159"/>
      <c r="C728" s="185" t="s">
        <v>378</v>
      </c>
      <c r="D728" s="161"/>
      <c r="E728" s="162">
        <v>1.2</v>
      </c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 t="s">
        <v>179</v>
      </c>
      <c r="AH728" s="151">
        <v>0</v>
      </c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  <c r="BA728" s="151"/>
      <c r="BB728" s="151"/>
      <c r="BC728" s="151"/>
      <c r="BD728" s="151"/>
      <c r="BE728" s="151"/>
      <c r="BF728" s="151"/>
      <c r="BG728" s="151"/>
      <c r="BH728" s="151"/>
    </row>
    <row r="729" spans="1:60" outlineLevel="1" x14ac:dyDescent="0.2">
      <c r="A729" s="158"/>
      <c r="B729" s="159"/>
      <c r="C729" s="185" t="s">
        <v>668</v>
      </c>
      <c r="D729" s="161"/>
      <c r="E729" s="162">
        <v>15.229200000000001</v>
      </c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 t="s">
        <v>179</v>
      </c>
      <c r="AH729" s="151">
        <v>0</v>
      </c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  <c r="BA729" s="151"/>
      <c r="BB729" s="151"/>
      <c r="BC729" s="151"/>
      <c r="BD729" s="151"/>
      <c r="BE729" s="151"/>
      <c r="BF729" s="151"/>
      <c r="BG729" s="151"/>
      <c r="BH729" s="151"/>
    </row>
    <row r="730" spans="1:60" outlineLevel="1" x14ac:dyDescent="0.2">
      <c r="A730" s="158"/>
      <c r="B730" s="159"/>
      <c r="C730" s="188" t="s">
        <v>299</v>
      </c>
      <c r="D730" s="165"/>
      <c r="E730" s="166">
        <v>105.4096</v>
      </c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 t="s">
        <v>179</v>
      </c>
      <c r="AH730" s="151">
        <v>1</v>
      </c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  <c r="BA730" s="151"/>
      <c r="BB730" s="151"/>
      <c r="BC730" s="151"/>
      <c r="BD730" s="151"/>
      <c r="BE730" s="151"/>
      <c r="BF730" s="151"/>
      <c r="BG730" s="151"/>
      <c r="BH730" s="151"/>
    </row>
    <row r="731" spans="1:60" outlineLevel="1" x14ac:dyDescent="0.2">
      <c r="A731" s="158"/>
      <c r="B731" s="159"/>
      <c r="C731" s="185" t="s">
        <v>307</v>
      </c>
      <c r="D731" s="161"/>
      <c r="E731" s="162">
        <v>1.5760000000000001</v>
      </c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 t="s">
        <v>179</v>
      </c>
      <c r="AH731" s="151">
        <v>0</v>
      </c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  <c r="BA731" s="151"/>
      <c r="BB731" s="151"/>
      <c r="BC731" s="151"/>
      <c r="BD731" s="151"/>
      <c r="BE731" s="151"/>
      <c r="BF731" s="151"/>
      <c r="BG731" s="151"/>
      <c r="BH731" s="151"/>
    </row>
    <row r="732" spans="1:60" outlineLevel="1" x14ac:dyDescent="0.2">
      <c r="A732" s="158"/>
      <c r="B732" s="159"/>
      <c r="C732" s="185" t="s">
        <v>308</v>
      </c>
      <c r="D732" s="161"/>
      <c r="E732" s="162">
        <v>3.3210000000000002</v>
      </c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 t="s">
        <v>179</v>
      </c>
      <c r="AH732" s="151">
        <v>0</v>
      </c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  <c r="BA732" s="151"/>
      <c r="BB732" s="151"/>
      <c r="BC732" s="151"/>
      <c r="BD732" s="151"/>
      <c r="BE732" s="151"/>
      <c r="BF732" s="151"/>
      <c r="BG732" s="151"/>
      <c r="BH732" s="151"/>
    </row>
    <row r="733" spans="1:60" outlineLevel="1" x14ac:dyDescent="0.2">
      <c r="A733" s="158"/>
      <c r="B733" s="159"/>
      <c r="C733" s="185" t="s">
        <v>309</v>
      </c>
      <c r="D733" s="161"/>
      <c r="E733" s="162">
        <v>6.375</v>
      </c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 t="s">
        <v>179</v>
      </c>
      <c r="AH733" s="151">
        <v>0</v>
      </c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  <c r="BA733" s="151"/>
      <c r="BB733" s="151"/>
      <c r="BC733" s="151"/>
      <c r="BD733" s="151"/>
      <c r="BE733" s="151"/>
      <c r="BF733" s="151"/>
      <c r="BG733" s="151"/>
      <c r="BH733" s="151"/>
    </row>
    <row r="734" spans="1:60" outlineLevel="1" x14ac:dyDescent="0.2">
      <c r="A734" s="158"/>
      <c r="B734" s="159"/>
      <c r="C734" s="188" t="s">
        <v>299</v>
      </c>
      <c r="D734" s="165"/>
      <c r="E734" s="166">
        <v>11.272</v>
      </c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 t="s">
        <v>179</v>
      </c>
      <c r="AH734" s="151">
        <v>1</v>
      </c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151"/>
      <c r="BH734" s="151"/>
    </row>
    <row r="735" spans="1:60" outlineLevel="1" x14ac:dyDescent="0.2">
      <c r="A735" s="158"/>
      <c r="B735" s="159"/>
      <c r="C735" s="453"/>
      <c r="D735" s="454"/>
      <c r="E735" s="454"/>
      <c r="F735" s="454"/>
      <c r="G735" s="454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 t="s">
        <v>180</v>
      </c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  <c r="BA735" s="151"/>
      <c r="BB735" s="151"/>
      <c r="BC735" s="151"/>
      <c r="BD735" s="151"/>
      <c r="BE735" s="151"/>
      <c r="BF735" s="151"/>
      <c r="BG735" s="151"/>
      <c r="BH735" s="151"/>
    </row>
    <row r="736" spans="1:60" x14ac:dyDescent="0.2">
      <c r="A736" s="168" t="s">
        <v>167</v>
      </c>
      <c r="B736" s="169" t="s">
        <v>93</v>
      </c>
      <c r="C736" s="183" t="s">
        <v>94</v>
      </c>
      <c r="D736" s="170"/>
      <c r="E736" s="171"/>
      <c r="F736" s="172"/>
      <c r="G736" s="172">
        <f>SUMIF(AG737:AG740,"&lt;&gt;NOR",G737:G740)</f>
        <v>0</v>
      </c>
      <c r="H736" s="172"/>
      <c r="I736" s="172">
        <f>SUM(I737:I740)</f>
        <v>195.3</v>
      </c>
      <c r="J736" s="172"/>
      <c r="K736" s="172">
        <f>SUM(K737:K740)</f>
        <v>6621.39</v>
      </c>
      <c r="L736" s="172"/>
      <c r="M736" s="172">
        <f>SUM(M737:M740)</f>
        <v>0</v>
      </c>
      <c r="N736" s="172"/>
      <c r="O736" s="172">
        <f>SUM(O737:O740)</f>
        <v>0.02</v>
      </c>
      <c r="P736" s="172"/>
      <c r="Q736" s="172">
        <f>SUM(Q737:Q740)</f>
        <v>9.34</v>
      </c>
      <c r="R736" s="172"/>
      <c r="S736" s="172"/>
      <c r="T736" s="173"/>
      <c r="U736" s="167"/>
      <c r="V736" s="167">
        <f>SUM(V737:V740)</f>
        <v>16.22</v>
      </c>
      <c r="W736" s="167"/>
      <c r="AG736" t="s">
        <v>168</v>
      </c>
    </row>
    <row r="737" spans="1:60" ht="33.75" outlineLevel="1" x14ac:dyDescent="0.2">
      <c r="A737" s="174">
        <v>100</v>
      </c>
      <c r="B737" s="175" t="s">
        <v>669</v>
      </c>
      <c r="C737" s="184" t="s">
        <v>670</v>
      </c>
      <c r="D737" s="176" t="s">
        <v>171</v>
      </c>
      <c r="E737" s="177">
        <v>26.6798</v>
      </c>
      <c r="F737" s="178">
        <v>0</v>
      </c>
      <c r="G737" s="179">
        <f>ROUND(E737*F737,2)</f>
        <v>0</v>
      </c>
      <c r="H737" s="178">
        <v>7.32</v>
      </c>
      <c r="I737" s="179">
        <f>ROUND(E737*H737,2)</f>
        <v>195.3</v>
      </c>
      <c r="J737" s="178">
        <v>248.18</v>
      </c>
      <c r="K737" s="179">
        <f>ROUND(E737*J737,2)</f>
        <v>6621.39</v>
      </c>
      <c r="L737" s="179">
        <v>21</v>
      </c>
      <c r="M737" s="179">
        <f>G737*(1+L737/100)</f>
        <v>0</v>
      </c>
      <c r="N737" s="179">
        <v>8.1999999999999998E-4</v>
      </c>
      <c r="O737" s="179">
        <f>ROUND(E737*N737,2)</f>
        <v>0.02</v>
      </c>
      <c r="P737" s="179">
        <v>0.35</v>
      </c>
      <c r="Q737" s="179">
        <f>ROUND(E737*P737,2)</f>
        <v>9.34</v>
      </c>
      <c r="R737" s="179" t="s">
        <v>671</v>
      </c>
      <c r="S737" s="179" t="s">
        <v>173</v>
      </c>
      <c r="T737" s="180" t="s">
        <v>174</v>
      </c>
      <c r="U737" s="160">
        <v>0.60799999999999998</v>
      </c>
      <c r="V737" s="160">
        <f>ROUND(E737*U737,2)</f>
        <v>16.22</v>
      </c>
      <c r="W737" s="160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 t="s">
        <v>199</v>
      </c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  <c r="BA737" s="151"/>
      <c r="BB737" s="151"/>
      <c r="BC737" s="151"/>
      <c r="BD737" s="151"/>
      <c r="BE737" s="151"/>
      <c r="BF737" s="151"/>
      <c r="BG737" s="151"/>
      <c r="BH737" s="151"/>
    </row>
    <row r="738" spans="1:60" outlineLevel="1" x14ac:dyDescent="0.2">
      <c r="A738" s="158"/>
      <c r="B738" s="159"/>
      <c r="C738" s="459" t="s">
        <v>672</v>
      </c>
      <c r="D738" s="460"/>
      <c r="E738" s="460"/>
      <c r="F738" s="460"/>
      <c r="G738" s="4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  <c r="W738" s="160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 t="s">
        <v>194</v>
      </c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  <c r="BA738" s="151"/>
      <c r="BB738" s="151"/>
      <c r="BC738" s="151"/>
      <c r="BD738" s="151"/>
      <c r="BE738" s="151"/>
      <c r="BF738" s="151"/>
      <c r="BG738" s="151"/>
      <c r="BH738" s="151"/>
    </row>
    <row r="739" spans="1:60" outlineLevel="1" x14ac:dyDescent="0.2">
      <c r="A739" s="158"/>
      <c r="B739" s="159"/>
      <c r="C739" s="185" t="s">
        <v>673</v>
      </c>
      <c r="D739" s="161"/>
      <c r="E739" s="162">
        <v>26.6798</v>
      </c>
      <c r="F739" s="160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  <c r="W739" s="160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 t="s">
        <v>179</v>
      </c>
      <c r="AH739" s="151">
        <v>0</v>
      </c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  <c r="BA739" s="151"/>
      <c r="BB739" s="151"/>
      <c r="BC739" s="151"/>
      <c r="BD739" s="151"/>
      <c r="BE739" s="151"/>
      <c r="BF739" s="151"/>
      <c r="BG739" s="151"/>
      <c r="BH739" s="151"/>
    </row>
    <row r="740" spans="1:60" outlineLevel="1" x14ac:dyDescent="0.2">
      <c r="A740" s="158"/>
      <c r="B740" s="159"/>
      <c r="C740" s="453"/>
      <c r="D740" s="454"/>
      <c r="E740" s="454"/>
      <c r="F740" s="454"/>
      <c r="G740" s="454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  <c r="W740" s="160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 t="s">
        <v>180</v>
      </c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  <c r="BA740" s="151"/>
      <c r="BB740" s="151"/>
      <c r="BC740" s="151"/>
      <c r="BD740" s="151"/>
      <c r="BE740" s="151"/>
      <c r="BF740" s="151"/>
      <c r="BG740" s="151"/>
      <c r="BH740" s="151"/>
    </row>
    <row r="741" spans="1:60" x14ac:dyDescent="0.2">
      <c r="A741" s="168" t="s">
        <v>167</v>
      </c>
      <c r="B741" s="169" t="s">
        <v>95</v>
      </c>
      <c r="C741" s="183" t="s">
        <v>96</v>
      </c>
      <c r="D741" s="170"/>
      <c r="E741" s="171"/>
      <c r="F741" s="172"/>
      <c r="G741" s="172">
        <f>SUMIF(AG742:AG744,"&lt;&gt;NOR",G742:G744)</f>
        <v>0</v>
      </c>
      <c r="H741" s="172"/>
      <c r="I741" s="172">
        <f>SUM(I742:I744)</f>
        <v>0</v>
      </c>
      <c r="J741" s="172"/>
      <c r="K741" s="172">
        <f>SUM(K742:K744)</f>
        <v>74933.42</v>
      </c>
      <c r="L741" s="172"/>
      <c r="M741" s="172">
        <f>SUM(M742:M744)</f>
        <v>0</v>
      </c>
      <c r="N741" s="172"/>
      <c r="O741" s="172">
        <f>SUM(O742:O744)</f>
        <v>0</v>
      </c>
      <c r="P741" s="172"/>
      <c r="Q741" s="172">
        <f>SUM(Q742:Q744)</f>
        <v>0</v>
      </c>
      <c r="R741" s="172"/>
      <c r="S741" s="172"/>
      <c r="T741" s="173"/>
      <c r="U741" s="167"/>
      <c r="V741" s="167">
        <f>SUM(V742:V744)</f>
        <v>220.56</v>
      </c>
      <c r="W741" s="167"/>
      <c r="AG741" t="s">
        <v>168</v>
      </c>
    </row>
    <row r="742" spans="1:60" ht="33.75" outlineLevel="1" x14ac:dyDescent="0.2">
      <c r="A742" s="174">
        <v>101</v>
      </c>
      <c r="B742" s="175" t="s">
        <v>674</v>
      </c>
      <c r="C742" s="184" t="s">
        <v>675</v>
      </c>
      <c r="D742" s="176" t="s">
        <v>208</v>
      </c>
      <c r="E742" s="177">
        <v>117.81984</v>
      </c>
      <c r="F742" s="178">
        <v>0</v>
      </c>
      <c r="G742" s="179">
        <f>ROUND(E742*F742,2)</f>
        <v>0</v>
      </c>
      <c r="H742" s="178">
        <v>0</v>
      </c>
      <c r="I742" s="179">
        <f>ROUND(E742*H742,2)</f>
        <v>0</v>
      </c>
      <c r="J742" s="178">
        <v>636</v>
      </c>
      <c r="K742" s="179">
        <f>ROUND(E742*J742,2)</f>
        <v>74933.42</v>
      </c>
      <c r="L742" s="179">
        <v>21</v>
      </c>
      <c r="M742" s="179">
        <f>G742*(1+L742/100)</f>
        <v>0</v>
      </c>
      <c r="N742" s="179">
        <v>0</v>
      </c>
      <c r="O742" s="179">
        <f>ROUND(E742*N742,2)</f>
        <v>0</v>
      </c>
      <c r="P742" s="179">
        <v>0</v>
      </c>
      <c r="Q742" s="179">
        <f>ROUND(E742*P742,2)</f>
        <v>0</v>
      </c>
      <c r="R742" s="179" t="s">
        <v>214</v>
      </c>
      <c r="S742" s="179" t="s">
        <v>173</v>
      </c>
      <c r="T742" s="180" t="s">
        <v>174</v>
      </c>
      <c r="U742" s="160">
        <v>1.8720000000000001</v>
      </c>
      <c r="V742" s="160">
        <f>ROUND(E742*U742,2)</f>
        <v>220.56</v>
      </c>
      <c r="W742" s="160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 t="s">
        <v>676</v>
      </c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  <c r="BA742" s="151"/>
      <c r="BB742" s="151"/>
      <c r="BC742" s="151"/>
      <c r="BD742" s="151"/>
      <c r="BE742" s="151"/>
      <c r="BF742" s="151"/>
      <c r="BG742" s="151"/>
      <c r="BH742" s="151"/>
    </row>
    <row r="743" spans="1:60" outlineLevel="1" x14ac:dyDescent="0.2">
      <c r="A743" s="158"/>
      <c r="B743" s="159"/>
      <c r="C743" s="451" t="s">
        <v>677</v>
      </c>
      <c r="D743" s="452"/>
      <c r="E743" s="452"/>
      <c r="F743" s="452"/>
      <c r="G743" s="452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  <c r="W743" s="160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 t="s">
        <v>177</v>
      </c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  <c r="AU743" s="151"/>
      <c r="AV743" s="151"/>
      <c r="AW743" s="151"/>
      <c r="AX743" s="151"/>
      <c r="AY743" s="151"/>
      <c r="AZ743" s="151"/>
      <c r="BA743" s="151"/>
      <c r="BB743" s="151"/>
      <c r="BC743" s="151"/>
      <c r="BD743" s="151"/>
      <c r="BE743" s="151"/>
      <c r="BF743" s="151"/>
      <c r="BG743" s="151"/>
      <c r="BH743" s="151"/>
    </row>
    <row r="744" spans="1:60" outlineLevel="1" x14ac:dyDescent="0.2">
      <c r="A744" s="158"/>
      <c r="B744" s="159"/>
      <c r="C744" s="453"/>
      <c r="D744" s="454"/>
      <c r="E744" s="454"/>
      <c r="F744" s="454"/>
      <c r="G744" s="454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 t="s">
        <v>180</v>
      </c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  <c r="AU744" s="151"/>
      <c r="AV744" s="151"/>
      <c r="AW744" s="151"/>
      <c r="AX744" s="151"/>
      <c r="AY744" s="151"/>
      <c r="AZ744" s="151"/>
      <c r="BA744" s="151"/>
      <c r="BB744" s="151"/>
      <c r="BC744" s="151"/>
      <c r="BD744" s="151"/>
      <c r="BE744" s="151"/>
      <c r="BF744" s="151"/>
      <c r="BG744" s="151"/>
      <c r="BH744" s="151"/>
    </row>
    <row r="745" spans="1:60" x14ac:dyDescent="0.2">
      <c r="A745" s="168" t="s">
        <v>167</v>
      </c>
      <c r="B745" s="169" t="s">
        <v>97</v>
      </c>
      <c r="C745" s="183" t="s">
        <v>98</v>
      </c>
      <c r="D745" s="170"/>
      <c r="E745" s="171"/>
      <c r="F745" s="172"/>
      <c r="G745" s="172">
        <f>SUMIF(AG746:AG767,"&lt;&gt;NOR",G746:G767)</f>
        <v>0</v>
      </c>
      <c r="H745" s="172"/>
      <c r="I745" s="172">
        <f>SUM(I746:I767)</f>
        <v>7383.6500000000005</v>
      </c>
      <c r="J745" s="172"/>
      <c r="K745" s="172">
        <f>SUM(K746:K767)</f>
        <v>5283.86</v>
      </c>
      <c r="L745" s="172"/>
      <c r="M745" s="172">
        <f>SUM(M746:M767)</f>
        <v>0</v>
      </c>
      <c r="N745" s="172"/>
      <c r="O745" s="172">
        <f>SUM(O746:O767)</f>
        <v>0.18000000000000002</v>
      </c>
      <c r="P745" s="172"/>
      <c r="Q745" s="172">
        <f>SUM(Q746:Q767)</f>
        <v>0</v>
      </c>
      <c r="R745" s="172"/>
      <c r="S745" s="172"/>
      <c r="T745" s="173"/>
      <c r="U745" s="167"/>
      <c r="V745" s="167">
        <f>SUM(V746:V767)</f>
        <v>13.629999999999999</v>
      </c>
      <c r="W745" s="167"/>
      <c r="AG745" t="s">
        <v>168</v>
      </c>
    </row>
    <row r="746" spans="1:60" ht="33.75" outlineLevel="1" x14ac:dyDescent="0.2">
      <c r="A746" s="174">
        <v>102</v>
      </c>
      <c r="B746" s="175" t="s">
        <v>678</v>
      </c>
      <c r="C746" s="184" t="s">
        <v>679</v>
      </c>
      <c r="D746" s="176" t="s">
        <v>185</v>
      </c>
      <c r="E746" s="177">
        <v>25.875</v>
      </c>
      <c r="F746" s="178">
        <v>0</v>
      </c>
      <c r="G746" s="179">
        <f>ROUND(E746*F746,2)</f>
        <v>0</v>
      </c>
      <c r="H746" s="178">
        <v>18.47</v>
      </c>
      <c r="I746" s="179">
        <f>ROUND(E746*H746,2)</f>
        <v>477.91</v>
      </c>
      <c r="J746" s="178">
        <v>18.13</v>
      </c>
      <c r="K746" s="179">
        <f>ROUND(E746*J746,2)</f>
        <v>469.11</v>
      </c>
      <c r="L746" s="179">
        <v>21</v>
      </c>
      <c r="M746" s="179">
        <f>G746*(1+L746/100)</f>
        <v>0</v>
      </c>
      <c r="N746" s="179">
        <v>5.1999999999999995E-4</v>
      </c>
      <c r="O746" s="179">
        <f>ROUND(E746*N746,2)</f>
        <v>0.01</v>
      </c>
      <c r="P746" s="179">
        <v>0</v>
      </c>
      <c r="Q746" s="179">
        <f>ROUND(E746*P746,2)</f>
        <v>0</v>
      </c>
      <c r="R746" s="179" t="s">
        <v>680</v>
      </c>
      <c r="S746" s="179" t="s">
        <v>173</v>
      </c>
      <c r="T746" s="180" t="s">
        <v>174</v>
      </c>
      <c r="U746" s="160">
        <v>4.9000000000000002E-2</v>
      </c>
      <c r="V746" s="160">
        <f>ROUND(E746*U746,2)</f>
        <v>1.27</v>
      </c>
      <c r="W746" s="160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 t="s">
        <v>199</v>
      </c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  <c r="AU746" s="151"/>
      <c r="AV746" s="151"/>
      <c r="AW746" s="151"/>
      <c r="AX746" s="151"/>
      <c r="AY746" s="151"/>
      <c r="AZ746" s="151"/>
      <c r="BA746" s="151"/>
      <c r="BB746" s="151"/>
      <c r="BC746" s="151"/>
      <c r="BD746" s="151"/>
      <c r="BE746" s="151"/>
      <c r="BF746" s="151"/>
      <c r="BG746" s="151"/>
      <c r="BH746" s="151"/>
    </row>
    <row r="747" spans="1:60" outlineLevel="1" x14ac:dyDescent="0.2">
      <c r="A747" s="158"/>
      <c r="B747" s="159"/>
      <c r="C747" s="185" t="s">
        <v>487</v>
      </c>
      <c r="D747" s="161"/>
      <c r="E747" s="162">
        <v>10.818</v>
      </c>
      <c r="F747" s="160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 t="s">
        <v>179</v>
      </c>
      <c r="AH747" s="151">
        <v>0</v>
      </c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  <c r="AU747" s="151"/>
      <c r="AV747" s="151"/>
      <c r="AW747" s="151"/>
      <c r="AX747" s="151"/>
      <c r="AY747" s="151"/>
      <c r="AZ747" s="151"/>
      <c r="BA747" s="151"/>
      <c r="BB747" s="151"/>
      <c r="BC747" s="151"/>
      <c r="BD747" s="151"/>
      <c r="BE747" s="151"/>
      <c r="BF747" s="151"/>
      <c r="BG747" s="151"/>
      <c r="BH747" s="151"/>
    </row>
    <row r="748" spans="1:60" outlineLevel="1" x14ac:dyDescent="0.2">
      <c r="A748" s="158"/>
      <c r="B748" s="159"/>
      <c r="C748" s="185" t="s">
        <v>488</v>
      </c>
      <c r="D748" s="161"/>
      <c r="E748" s="162">
        <v>7.8719999999999999</v>
      </c>
      <c r="F748" s="160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51"/>
      <c r="Y748" s="151"/>
      <c r="Z748" s="151"/>
      <c r="AA748" s="151"/>
      <c r="AB748" s="151"/>
      <c r="AC748" s="151"/>
      <c r="AD748" s="151"/>
      <c r="AE748" s="151"/>
      <c r="AF748" s="151"/>
      <c r="AG748" s="151" t="s">
        <v>179</v>
      </c>
      <c r="AH748" s="151">
        <v>0</v>
      </c>
      <c r="AI748" s="151"/>
      <c r="AJ748" s="151"/>
      <c r="AK748" s="151"/>
      <c r="AL748" s="151"/>
      <c r="AM748" s="151"/>
      <c r="AN748" s="151"/>
      <c r="AO748" s="151"/>
      <c r="AP748" s="151"/>
      <c r="AQ748" s="151"/>
      <c r="AR748" s="151"/>
      <c r="AS748" s="151"/>
      <c r="AT748" s="151"/>
      <c r="AU748" s="151"/>
      <c r="AV748" s="151"/>
      <c r="AW748" s="151"/>
      <c r="AX748" s="151"/>
      <c r="AY748" s="151"/>
      <c r="AZ748" s="151"/>
      <c r="BA748" s="151"/>
      <c r="BB748" s="151"/>
      <c r="BC748" s="151"/>
      <c r="BD748" s="151"/>
      <c r="BE748" s="151"/>
      <c r="BF748" s="151"/>
      <c r="BG748" s="151"/>
      <c r="BH748" s="151"/>
    </row>
    <row r="749" spans="1:60" outlineLevel="1" x14ac:dyDescent="0.2">
      <c r="A749" s="158"/>
      <c r="B749" s="159"/>
      <c r="C749" s="185" t="s">
        <v>489</v>
      </c>
      <c r="D749" s="161"/>
      <c r="E749" s="162">
        <v>7.1849999999999996</v>
      </c>
      <c r="F749" s="160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51"/>
      <c r="Y749" s="151"/>
      <c r="Z749" s="151"/>
      <c r="AA749" s="151"/>
      <c r="AB749" s="151"/>
      <c r="AC749" s="151"/>
      <c r="AD749" s="151"/>
      <c r="AE749" s="151"/>
      <c r="AF749" s="151"/>
      <c r="AG749" s="151" t="s">
        <v>179</v>
      </c>
      <c r="AH749" s="151">
        <v>0</v>
      </c>
      <c r="AI749" s="151"/>
      <c r="AJ749" s="151"/>
      <c r="AK749" s="151"/>
      <c r="AL749" s="151"/>
      <c r="AM749" s="151"/>
      <c r="AN749" s="151"/>
      <c r="AO749" s="151"/>
      <c r="AP749" s="151"/>
      <c r="AQ749" s="151"/>
      <c r="AR749" s="151"/>
      <c r="AS749" s="151"/>
      <c r="AT749" s="151"/>
      <c r="AU749" s="151"/>
      <c r="AV749" s="151"/>
      <c r="AW749" s="151"/>
      <c r="AX749" s="151"/>
      <c r="AY749" s="151"/>
      <c r="AZ749" s="151"/>
      <c r="BA749" s="151"/>
      <c r="BB749" s="151"/>
      <c r="BC749" s="151"/>
      <c r="BD749" s="151"/>
      <c r="BE749" s="151"/>
      <c r="BF749" s="151"/>
      <c r="BG749" s="151"/>
      <c r="BH749" s="151"/>
    </row>
    <row r="750" spans="1:60" outlineLevel="1" x14ac:dyDescent="0.2">
      <c r="A750" s="158"/>
      <c r="B750" s="159"/>
      <c r="C750" s="453"/>
      <c r="D750" s="454"/>
      <c r="E750" s="454"/>
      <c r="F750" s="454"/>
      <c r="G750" s="454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51"/>
      <c r="Y750" s="151"/>
      <c r="Z750" s="151"/>
      <c r="AA750" s="151"/>
      <c r="AB750" s="151"/>
      <c r="AC750" s="151"/>
      <c r="AD750" s="151"/>
      <c r="AE750" s="151"/>
      <c r="AF750" s="151"/>
      <c r="AG750" s="151" t="s">
        <v>180</v>
      </c>
      <c r="AH750" s="151"/>
      <c r="AI750" s="151"/>
      <c r="AJ750" s="151"/>
      <c r="AK750" s="151"/>
      <c r="AL750" s="151"/>
      <c r="AM750" s="151"/>
      <c r="AN750" s="151"/>
      <c r="AO750" s="151"/>
      <c r="AP750" s="151"/>
      <c r="AQ750" s="151"/>
      <c r="AR750" s="151"/>
      <c r="AS750" s="151"/>
      <c r="AT750" s="151"/>
      <c r="AU750" s="151"/>
      <c r="AV750" s="151"/>
      <c r="AW750" s="151"/>
      <c r="AX750" s="151"/>
      <c r="AY750" s="151"/>
      <c r="AZ750" s="151"/>
      <c r="BA750" s="151"/>
      <c r="BB750" s="151"/>
      <c r="BC750" s="151"/>
      <c r="BD750" s="151"/>
      <c r="BE750" s="151"/>
      <c r="BF750" s="151"/>
      <c r="BG750" s="151"/>
      <c r="BH750" s="151"/>
    </row>
    <row r="751" spans="1:60" ht="22.5" outlineLevel="1" x14ac:dyDescent="0.2">
      <c r="A751" s="174">
        <v>103</v>
      </c>
      <c r="B751" s="175" t="s">
        <v>681</v>
      </c>
      <c r="C751" s="184" t="s">
        <v>682</v>
      </c>
      <c r="D751" s="176" t="s">
        <v>185</v>
      </c>
      <c r="E751" s="177">
        <v>10.818</v>
      </c>
      <c r="F751" s="178">
        <v>0</v>
      </c>
      <c r="G751" s="179">
        <f>ROUND(E751*F751,2)</f>
        <v>0</v>
      </c>
      <c r="H751" s="178">
        <v>75.98</v>
      </c>
      <c r="I751" s="179">
        <f>ROUND(E751*H751,2)</f>
        <v>821.95</v>
      </c>
      <c r="J751" s="178">
        <v>136.02000000000001</v>
      </c>
      <c r="K751" s="179">
        <f>ROUND(E751*J751,2)</f>
        <v>1471.46</v>
      </c>
      <c r="L751" s="179">
        <v>21</v>
      </c>
      <c r="M751" s="179">
        <f>G751*(1+L751/100)</f>
        <v>0</v>
      </c>
      <c r="N751" s="179">
        <v>8.0000000000000007E-5</v>
      </c>
      <c r="O751" s="179">
        <f>ROUND(E751*N751,2)</f>
        <v>0</v>
      </c>
      <c r="P751" s="179">
        <v>0</v>
      </c>
      <c r="Q751" s="179">
        <f>ROUND(E751*P751,2)</f>
        <v>0</v>
      </c>
      <c r="R751" s="179" t="s">
        <v>680</v>
      </c>
      <c r="S751" s="179" t="s">
        <v>173</v>
      </c>
      <c r="T751" s="180" t="s">
        <v>174</v>
      </c>
      <c r="U751" s="160">
        <v>0.34</v>
      </c>
      <c r="V751" s="160">
        <f>ROUND(E751*U751,2)</f>
        <v>3.68</v>
      </c>
      <c r="W751" s="160"/>
      <c r="X751" s="151"/>
      <c r="Y751" s="151"/>
      <c r="Z751" s="151"/>
      <c r="AA751" s="151"/>
      <c r="AB751" s="151"/>
      <c r="AC751" s="151"/>
      <c r="AD751" s="151"/>
      <c r="AE751" s="151"/>
      <c r="AF751" s="151"/>
      <c r="AG751" s="151" t="s">
        <v>683</v>
      </c>
      <c r="AH751" s="151"/>
      <c r="AI751" s="151"/>
      <c r="AJ751" s="151"/>
      <c r="AK751" s="151"/>
      <c r="AL751" s="151"/>
      <c r="AM751" s="151"/>
      <c r="AN751" s="151"/>
      <c r="AO751" s="151"/>
      <c r="AP751" s="151"/>
      <c r="AQ751" s="151"/>
      <c r="AR751" s="151"/>
      <c r="AS751" s="151"/>
      <c r="AT751" s="151"/>
      <c r="AU751" s="151"/>
      <c r="AV751" s="151"/>
      <c r="AW751" s="151"/>
      <c r="AX751" s="151"/>
      <c r="AY751" s="151"/>
      <c r="AZ751" s="151"/>
      <c r="BA751" s="151"/>
      <c r="BB751" s="151"/>
      <c r="BC751" s="151"/>
      <c r="BD751" s="151"/>
      <c r="BE751" s="151"/>
      <c r="BF751" s="151"/>
      <c r="BG751" s="151"/>
      <c r="BH751" s="151"/>
    </row>
    <row r="752" spans="1:60" outlineLevel="1" x14ac:dyDescent="0.2">
      <c r="A752" s="158"/>
      <c r="B752" s="159"/>
      <c r="C752" s="185" t="s">
        <v>487</v>
      </c>
      <c r="D752" s="161"/>
      <c r="E752" s="162">
        <v>10.818</v>
      </c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51"/>
      <c r="Y752" s="151"/>
      <c r="Z752" s="151"/>
      <c r="AA752" s="151"/>
      <c r="AB752" s="151"/>
      <c r="AC752" s="151"/>
      <c r="AD752" s="151"/>
      <c r="AE752" s="151"/>
      <c r="AF752" s="151"/>
      <c r="AG752" s="151" t="s">
        <v>179</v>
      </c>
      <c r="AH752" s="151">
        <v>0</v>
      </c>
      <c r="AI752" s="151"/>
      <c r="AJ752" s="151"/>
      <c r="AK752" s="151"/>
      <c r="AL752" s="151"/>
      <c r="AM752" s="151"/>
      <c r="AN752" s="151"/>
      <c r="AO752" s="151"/>
      <c r="AP752" s="151"/>
      <c r="AQ752" s="151"/>
      <c r="AR752" s="151"/>
      <c r="AS752" s="151"/>
      <c r="AT752" s="151"/>
      <c r="AU752" s="151"/>
      <c r="AV752" s="151"/>
      <c r="AW752" s="151"/>
      <c r="AX752" s="151"/>
      <c r="AY752" s="151"/>
      <c r="AZ752" s="151"/>
      <c r="BA752" s="151"/>
      <c r="BB752" s="151"/>
      <c r="BC752" s="151"/>
      <c r="BD752" s="151"/>
      <c r="BE752" s="151"/>
      <c r="BF752" s="151"/>
      <c r="BG752" s="151"/>
      <c r="BH752" s="151"/>
    </row>
    <row r="753" spans="1:60" outlineLevel="1" x14ac:dyDescent="0.2">
      <c r="A753" s="158"/>
      <c r="B753" s="159"/>
      <c r="C753" s="453"/>
      <c r="D753" s="454"/>
      <c r="E753" s="454"/>
      <c r="F753" s="454"/>
      <c r="G753" s="454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  <c r="X753" s="151"/>
      <c r="Y753" s="151"/>
      <c r="Z753" s="151"/>
      <c r="AA753" s="151"/>
      <c r="AB753" s="151"/>
      <c r="AC753" s="151"/>
      <c r="AD753" s="151"/>
      <c r="AE753" s="151"/>
      <c r="AF753" s="151"/>
      <c r="AG753" s="151" t="s">
        <v>180</v>
      </c>
      <c r="AH753" s="151"/>
      <c r="AI753" s="151"/>
      <c r="AJ753" s="151"/>
      <c r="AK753" s="151"/>
      <c r="AL753" s="151"/>
      <c r="AM753" s="151"/>
      <c r="AN753" s="151"/>
      <c r="AO753" s="151"/>
      <c r="AP753" s="151"/>
      <c r="AQ753" s="151"/>
      <c r="AR753" s="151"/>
      <c r="AS753" s="151"/>
      <c r="AT753" s="151"/>
      <c r="AU753" s="151"/>
      <c r="AV753" s="151"/>
      <c r="AW753" s="151"/>
      <c r="AX753" s="151"/>
      <c r="AY753" s="151"/>
      <c r="AZ753" s="151"/>
      <c r="BA753" s="151"/>
      <c r="BB753" s="151"/>
      <c r="BC753" s="151"/>
      <c r="BD753" s="151"/>
      <c r="BE753" s="151"/>
      <c r="BF753" s="151"/>
      <c r="BG753" s="151"/>
      <c r="BH753" s="151"/>
    </row>
    <row r="754" spans="1:60" ht="22.5" outlineLevel="1" x14ac:dyDescent="0.2">
      <c r="A754" s="174">
        <v>104</v>
      </c>
      <c r="B754" s="175" t="s">
        <v>684</v>
      </c>
      <c r="C754" s="184" t="s">
        <v>685</v>
      </c>
      <c r="D754" s="176" t="s">
        <v>185</v>
      </c>
      <c r="E754" s="177">
        <v>25.875</v>
      </c>
      <c r="F754" s="178">
        <v>0</v>
      </c>
      <c r="G754" s="179">
        <f>ROUND(E754*F754,2)</f>
        <v>0</v>
      </c>
      <c r="H754" s="178">
        <v>194.38</v>
      </c>
      <c r="I754" s="179">
        <f>ROUND(E754*H754,2)</f>
        <v>5029.58</v>
      </c>
      <c r="J754" s="178">
        <v>99.62</v>
      </c>
      <c r="K754" s="179">
        <f>ROUND(E754*J754,2)</f>
        <v>2577.67</v>
      </c>
      <c r="L754" s="179">
        <v>21</v>
      </c>
      <c r="M754" s="179">
        <f>G754*(1+L754/100)</f>
        <v>0</v>
      </c>
      <c r="N754" s="179">
        <v>5.9800000000000001E-3</v>
      </c>
      <c r="O754" s="179">
        <f>ROUND(E754*N754,2)</f>
        <v>0.15</v>
      </c>
      <c r="P754" s="179">
        <v>0</v>
      </c>
      <c r="Q754" s="179">
        <f>ROUND(E754*P754,2)</f>
        <v>0</v>
      </c>
      <c r="R754" s="179" t="s">
        <v>680</v>
      </c>
      <c r="S754" s="179" t="s">
        <v>173</v>
      </c>
      <c r="T754" s="180" t="s">
        <v>174</v>
      </c>
      <c r="U754" s="160">
        <v>0.26600000000000001</v>
      </c>
      <c r="V754" s="160">
        <f>ROUND(E754*U754,2)</f>
        <v>6.88</v>
      </c>
      <c r="W754" s="160"/>
      <c r="X754" s="151"/>
      <c r="Y754" s="151"/>
      <c r="Z754" s="151"/>
      <c r="AA754" s="151"/>
      <c r="AB754" s="151"/>
      <c r="AC754" s="151"/>
      <c r="AD754" s="151"/>
      <c r="AE754" s="151"/>
      <c r="AF754" s="151"/>
      <c r="AG754" s="151" t="s">
        <v>199</v>
      </c>
      <c r="AH754" s="151"/>
      <c r="AI754" s="151"/>
      <c r="AJ754" s="151"/>
      <c r="AK754" s="151"/>
      <c r="AL754" s="151"/>
      <c r="AM754" s="151"/>
      <c r="AN754" s="151"/>
      <c r="AO754" s="151"/>
      <c r="AP754" s="151"/>
      <c r="AQ754" s="151"/>
      <c r="AR754" s="151"/>
      <c r="AS754" s="151"/>
      <c r="AT754" s="151"/>
      <c r="AU754" s="151"/>
      <c r="AV754" s="151"/>
      <c r="AW754" s="151"/>
      <c r="AX754" s="151"/>
      <c r="AY754" s="151"/>
      <c r="AZ754" s="151"/>
      <c r="BA754" s="151"/>
      <c r="BB754" s="151"/>
      <c r="BC754" s="151"/>
      <c r="BD754" s="151"/>
      <c r="BE754" s="151"/>
      <c r="BF754" s="151"/>
      <c r="BG754" s="151"/>
      <c r="BH754" s="151"/>
    </row>
    <row r="755" spans="1:60" outlineLevel="1" x14ac:dyDescent="0.2">
      <c r="A755" s="158"/>
      <c r="B755" s="159"/>
      <c r="C755" s="185" t="s">
        <v>487</v>
      </c>
      <c r="D755" s="161"/>
      <c r="E755" s="162">
        <v>10.818</v>
      </c>
      <c r="F755" s="160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  <c r="X755" s="151"/>
      <c r="Y755" s="151"/>
      <c r="Z755" s="151"/>
      <c r="AA755" s="151"/>
      <c r="AB755" s="151"/>
      <c r="AC755" s="151"/>
      <c r="AD755" s="151"/>
      <c r="AE755" s="151"/>
      <c r="AF755" s="151"/>
      <c r="AG755" s="151" t="s">
        <v>179</v>
      </c>
      <c r="AH755" s="151">
        <v>0</v>
      </c>
      <c r="AI755" s="151"/>
      <c r="AJ755" s="151"/>
      <c r="AK755" s="151"/>
      <c r="AL755" s="151"/>
      <c r="AM755" s="151"/>
      <c r="AN755" s="151"/>
      <c r="AO755" s="151"/>
      <c r="AP755" s="151"/>
      <c r="AQ755" s="151"/>
      <c r="AR755" s="151"/>
      <c r="AS755" s="151"/>
      <c r="AT755" s="151"/>
      <c r="AU755" s="151"/>
      <c r="AV755" s="151"/>
      <c r="AW755" s="151"/>
      <c r="AX755" s="151"/>
      <c r="AY755" s="151"/>
      <c r="AZ755" s="151"/>
      <c r="BA755" s="151"/>
      <c r="BB755" s="151"/>
      <c r="BC755" s="151"/>
      <c r="BD755" s="151"/>
      <c r="BE755" s="151"/>
      <c r="BF755" s="151"/>
      <c r="BG755" s="151"/>
      <c r="BH755" s="151"/>
    </row>
    <row r="756" spans="1:60" outlineLevel="1" x14ac:dyDescent="0.2">
      <c r="A756" s="158"/>
      <c r="B756" s="159"/>
      <c r="C756" s="185" t="s">
        <v>488</v>
      </c>
      <c r="D756" s="161"/>
      <c r="E756" s="162">
        <v>7.8719999999999999</v>
      </c>
      <c r="F756" s="160"/>
      <c r="G756" s="160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  <c r="W756" s="160"/>
      <c r="X756" s="151"/>
      <c r="Y756" s="151"/>
      <c r="Z756" s="151"/>
      <c r="AA756" s="151"/>
      <c r="AB756" s="151"/>
      <c r="AC756" s="151"/>
      <c r="AD756" s="151"/>
      <c r="AE756" s="151"/>
      <c r="AF756" s="151"/>
      <c r="AG756" s="151" t="s">
        <v>179</v>
      </c>
      <c r="AH756" s="151">
        <v>0</v>
      </c>
      <c r="AI756" s="151"/>
      <c r="AJ756" s="151"/>
      <c r="AK756" s="151"/>
      <c r="AL756" s="151"/>
      <c r="AM756" s="151"/>
      <c r="AN756" s="151"/>
      <c r="AO756" s="151"/>
      <c r="AP756" s="151"/>
      <c r="AQ756" s="151"/>
      <c r="AR756" s="151"/>
      <c r="AS756" s="151"/>
      <c r="AT756" s="151"/>
      <c r="AU756" s="151"/>
      <c r="AV756" s="151"/>
      <c r="AW756" s="151"/>
      <c r="AX756" s="151"/>
      <c r="AY756" s="151"/>
      <c r="AZ756" s="151"/>
      <c r="BA756" s="151"/>
      <c r="BB756" s="151"/>
      <c r="BC756" s="151"/>
      <c r="BD756" s="151"/>
      <c r="BE756" s="151"/>
      <c r="BF756" s="151"/>
      <c r="BG756" s="151"/>
      <c r="BH756" s="151"/>
    </row>
    <row r="757" spans="1:60" outlineLevel="1" x14ac:dyDescent="0.2">
      <c r="A757" s="158"/>
      <c r="B757" s="159"/>
      <c r="C757" s="185" t="s">
        <v>489</v>
      </c>
      <c r="D757" s="161"/>
      <c r="E757" s="162">
        <v>7.1849999999999996</v>
      </c>
      <c r="F757" s="160"/>
      <c r="G757" s="160"/>
      <c r="H757" s="160"/>
      <c r="I757" s="160"/>
      <c r="J757" s="160"/>
      <c r="K757" s="160"/>
      <c r="L757" s="160"/>
      <c r="M757" s="160"/>
      <c r="N757" s="160"/>
      <c r="O757" s="160"/>
      <c r="P757" s="160"/>
      <c r="Q757" s="160"/>
      <c r="R757" s="160"/>
      <c r="S757" s="160"/>
      <c r="T757" s="160"/>
      <c r="U757" s="160"/>
      <c r="V757" s="160"/>
      <c r="W757" s="160"/>
      <c r="X757" s="151"/>
      <c r="Y757" s="151"/>
      <c r="Z757" s="151"/>
      <c r="AA757" s="151"/>
      <c r="AB757" s="151"/>
      <c r="AC757" s="151"/>
      <c r="AD757" s="151"/>
      <c r="AE757" s="151"/>
      <c r="AF757" s="151"/>
      <c r="AG757" s="151" t="s">
        <v>179</v>
      </c>
      <c r="AH757" s="151">
        <v>0</v>
      </c>
      <c r="AI757" s="151"/>
      <c r="AJ757" s="151"/>
      <c r="AK757" s="151"/>
      <c r="AL757" s="151"/>
      <c r="AM757" s="151"/>
      <c r="AN757" s="151"/>
      <c r="AO757" s="151"/>
      <c r="AP757" s="151"/>
      <c r="AQ757" s="151"/>
      <c r="AR757" s="151"/>
      <c r="AS757" s="151"/>
      <c r="AT757" s="151"/>
      <c r="AU757" s="151"/>
      <c r="AV757" s="151"/>
      <c r="AW757" s="151"/>
      <c r="AX757" s="151"/>
      <c r="AY757" s="151"/>
      <c r="AZ757" s="151"/>
      <c r="BA757" s="151"/>
      <c r="BB757" s="151"/>
      <c r="BC757" s="151"/>
      <c r="BD757" s="151"/>
      <c r="BE757" s="151"/>
      <c r="BF757" s="151"/>
      <c r="BG757" s="151"/>
      <c r="BH757" s="151"/>
    </row>
    <row r="758" spans="1:60" outlineLevel="1" x14ac:dyDescent="0.2">
      <c r="A758" s="158"/>
      <c r="B758" s="159"/>
      <c r="C758" s="453"/>
      <c r="D758" s="454"/>
      <c r="E758" s="454"/>
      <c r="F758" s="454"/>
      <c r="G758" s="454"/>
      <c r="H758" s="160"/>
      <c r="I758" s="160"/>
      <c r="J758" s="160"/>
      <c r="K758" s="160"/>
      <c r="L758" s="160"/>
      <c r="M758" s="160"/>
      <c r="N758" s="160"/>
      <c r="O758" s="160"/>
      <c r="P758" s="160"/>
      <c r="Q758" s="160"/>
      <c r="R758" s="160"/>
      <c r="S758" s="160"/>
      <c r="T758" s="160"/>
      <c r="U758" s="160"/>
      <c r="V758" s="160"/>
      <c r="W758" s="160"/>
      <c r="X758" s="151"/>
      <c r="Y758" s="151"/>
      <c r="Z758" s="151"/>
      <c r="AA758" s="151"/>
      <c r="AB758" s="151"/>
      <c r="AC758" s="151"/>
      <c r="AD758" s="151"/>
      <c r="AE758" s="151"/>
      <c r="AF758" s="151"/>
      <c r="AG758" s="151" t="s">
        <v>180</v>
      </c>
      <c r="AH758" s="151"/>
      <c r="AI758" s="151"/>
      <c r="AJ758" s="151"/>
      <c r="AK758" s="151"/>
      <c r="AL758" s="151"/>
      <c r="AM758" s="151"/>
      <c r="AN758" s="151"/>
      <c r="AO758" s="151"/>
      <c r="AP758" s="151"/>
      <c r="AQ758" s="151"/>
      <c r="AR758" s="151"/>
      <c r="AS758" s="151"/>
      <c r="AT758" s="151"/>
      <c r="AU758" s="151"/>
      <c r="AV758" s="151"/>
      <c r="AW758" s="151"/>
      <c r="AX758" s="151"/>
      <c r="AY758" s="151"/>
      <c r="AZ758" s="151"/>
      <c r="BA758" s="151"/>
      <c r="BB758" s="151"/>
      <c r="BC758" s="151"/>
      <c r="BD758" s="151"/>
      <c r="BE758" s="151"/>
      <c r="BF758" s="151"/>
      <c r="BG758" s="151"/>
      <c r="BH758" s="151"/>
    </row>
    <row r="759" spans="1:60" outlineLevel="1" x14ac:dyDescent="0.2">
      <c r="A759" s="174">
        <v>105</v>
      </c>
      <c r="B759" s="175" t="s">
        <v>686</v>
      </c>
      <c r="C759" s="184" t="s">
        <v>687</v>
      </c>
      <c r="D759" s="176" t="s">
        <v>185</v>
      </c>
      <c r="E759" s="177">
        <v>10.818</v>
      </c>
      <c r="F759" s="178">
        <v>0</v>
      </c>
      <c r="G759" s="179">
        <f>ROUND(E759*F759,2)</f>
        <v>0</v>
      </c>
      <c r="H759" s="178">
        <v>41.79</v>
      </c>
      <c r="I759" s="179">
        <f>ROUND(E759*H759,2)</f>
        <v>452.08</v>
      </c>
      <c r="J759" s="178">
        <v>56.01</v>
      </c>
      <c r="K759" s="179">
        <f>ROUND(E759*J759,2)</f>
        <v>605.91999999999996</v>
      </c>
      <c r="L759" s="179">
        <v>21</v>
      </c>
      <c r="M759" s="179">
        <f>G759*(1+L759/100)</f>
        <v>0</v>
      </c>
      <c r="N759" s="179">
        <v>6.4999999999999997E-4</v>
      </c>
      <c r="O759" s="179">
        <f>ROUND(E759*N759,2)</f>
        <v>0.01</v>
      </c>
      <c r="P759" s="179">
        <v>0</v>
      </c>
      <c r="Q759" s="179">
        <f>ROUND(E759*P759,2)</f>
        <v>0</v>
      </c>
      <c r="R759" s="179" t="s">
        <v>680</v>
      </c>
      <c r="S759" s="179" t="s">
        <v>173</v>
      </c>
      <c r="T759" s="180" t="s">
        <v>174</v>
      </c>
      <c r="U759" s="160">
        <v>0.14000000000000001</v>
      </c>
      <c r="V759" s="160">
        <f>ROUND(E759*U759,2)</f>
        <v>1.51</v>
      </c>
      <c r="W759" s="160"/>
      <c r="X759" s="151"/>
      <c r="Y759" s="151"/>
      <c r="Z759" s="151"/>
      <c r="AA759" s="151"/>
      <c r="AB759" s="151"/>
      <c r="AC759" s="151"/>
      <c r="AD759" s="151"/>
      <c r="AE759" s="151"/>
      <c r="AF759" s="151"/>
      <c r="AG759" s="151" t="s">
        <v>688</v>
      </c>
      <c r="AH759" s="151"/>
      <c r="AI759" s="151"/>
      <c r="AJ759" s="151"/>
      <c r="AK759" s="151"/>
      <c r="AL759" s="151"/>
      <c r="AM759" s="151"/>
      <c r="AN759" s="151"/>
      <c r="AO759" s="151"/>
      <c r="AP759" s="151"/>
      <c r="AQ759" s="151"/>
      <c r="AR759" s="151"/>
      <c r="AS759" s="151"/>
      <c r="AT759" s="151"/>
      <c r="AU759" s="151"/>
      <c r="AV759" s="151"/>
      <c r="AW759" s="151"/>
      <c r="AX759" s="151"/>
      <c r="AY759" s="151"/>
      <c r="AZ759" s="151"/>
      <c r="BA759" s="151"/>
      <c r="BB759" s="151"/>
      <c r="BC759" s="151"/>
      <c r="BD759" s="151"/>
      <c r="BE759" s="151"/>
      <c r="BF759" s="151"/>
      <c r="BG759" s="151"/>
      <c r="BH759" s="151"/>
    </row>
    <row r="760" spans="1:60" outlineLevel="1" x14ac:dyDescent="0.2">
      <c r="A760" s="158"/>
      <c r="B760" s="159"/>
      <c r="C760" s="185" t="s">
        <v>487</v>
      </c>
      <c r="D760" s="161"/>
      <c r="E760" s="162">
        <v>10.818</v>
      </c>
      <c r="F760" s="160"/>
      <c r="G760" s="160"/>
      <c r="H760" s="160"/>
      <c r="I760" s="160"/>
      <c r="J760" s="160"/>
      <c r="K760" s="160"/>
      <c r="L760" s="160"/>
      <c r="M760" s="160"/>
      <c r="N760" s="160"/>
      <c r="O760" s="160"/>
      <c r="P760" s="160"/>
      <c r="Q760" s="160"/>
      <c r="R760" s="160"/>
      <c r="S760" s="160"/>
      <c r="T760" s="160"/>
      <c r="U760" s="160"/>
      <c r="V760" s="160"/>
      <c r="W760" s="160"/>
      <c r="X760" s="151"/>
      <c r="Y760" s="151"/>
      <c r="Z760" s="151"/>
      <c r="AA760" s="151"/>
      <c r="AB760" s="151"/>
      <c r="AC760" s="151"/>
      <c r="AD760" s="151"/>
      <c r="AE760" s="151"/>
      <c r="AF760" s="151"/>
      <c r="AG760" s="151" t="s">
        <v>179</v>
      </c>
      <c r="AH760" s="151">
        <v>0</v>
      </c>
      <c r="AI760" s="151"/>
      <c r="AJ760" s="151"/>
      <c r="AK760" s="151"/>
      <c r="AL760" s="151"/>
      <c r="AM760" s="151"/>
      <c r="AN760" s="151"/>
      <c r="AO760" s="151"/>
      <c r="AP760" s="151"/>
      <c r="AQ760" s="151"/>
      <c r="AR760" s="151"/>
      <c r="AS760" s="151"/>
      <c r="AT760" s="151"/>
      <c r="AU760" s="151"/>
      <c r="AV760" s="151"/>
      <c r="AW760" s="151"/>
      <c r="AX760" s="151"/>
      <c r="AY760" s="151"/>
      <c r="AZ760" s="151"/>
      <c r="BA760" s="151"/>
      <c r="BB760" s="151"/>
      <c r="BC760" s="151"/>
      <c r="BD760" s="151"/>
      <c r="BE760" s="151"/>
      <c r="BF760" s="151"/>
      <c r="BG760" s="151"/>
      <c r="BH760" s="151"/>
    </row>
    <row r="761" spans="1:60" outlineLevel="1" x14ac:dyDescent="0.2">
      <c r="A761" s="158"/>
      <c r="B761" s="159"/>
      <c r="C761" s="453"/>
      <c r="D761" s="454"/>
      <c r="E761" s="454"/>
      <c r="F761" s="454"/>
      <c r="G761" s="454"/>
      <c r="H761" s="160"/>
      <c r="I761" s="160"/>
      <c r="J761" s="160"/>
      <c r="K761" s="160"/>
      <c r="L761" s="160"/>
      <c r="M761" s="160"/>
      <c r="N761" s="160"/>
      <c r="O761" s="160"/>
      <c r="P761" s="160"/>
      <c r="Q761" s="160"/>
      <c r="R761" s="160"/>
      <c r="S761" s="160"/>
      <c r="T761" s="160"/>
      <c r="U761" s="160"/>
      <c r="V761" s="160"/>
      <c r="W761" s="160"/>
      <c r="X761" s="151"/>
      <c r="Y761" s="151"/>
      <c r="Z761" s="151"/>
      <c r="AA761" s="151"/>
      <c r="AB761" s="151"/>
      <c r="AC761" s="151"/>
      <c r="AD761" s="151"/>
      <c r="AE761" s="151"/>
      <c r="AF761" s="151"/>
      <c r="AG761" s="151" t="s">
        <v>180</v>
      </c>
      <c r="AH761" s="151"/>
      <c r="AI761" s="151"/>
      <c r="AJ761" s="151"/>
      <c r="AK761" s="151"/>
      <c r="AL761" s="151"/>
      <c r="AM761" s="151"/>
      <c r="AN761" s="151"/>
      <c r="AO761" s="151"/>
      <c r="AP761" s="151"/>
      <c r="AQ761" s="151"/>
      <c r="AR761" s="151"/>
      <c r="AS761" s="151"/>
      <c r="AT761" s="151"/>
      <c r="AU761" s="151"/>
      <c r="AV761" s="151"/>
      <c r="AW761" s="151"/>
      <c r="AX761" s="151"/>
      <c r="AY761" s="151"/>
      <c r="AZ761" s="151"/>
      <c r="BA761" s="151"/>
      <c r="BB761" s="151"/>
      <c r="BC761" s="151"/>
      <c r="BD761" s="151"/>
      <c r="BE761" s="151"/>
      <c r="BF761" s="151"/>
      <c r="BG761" s="151"/>
      <c r="BH761" s="151"/>
    </row>
    <row r="762" spans="1:60" ht="22.5" outlineLevel="1" x14ac:dyDescent="0.2">
      <c r="A762" s="174">
        <v>106</v>
      </c>
      <c r="B762" s="175" t="s">
        <v>689</v>
      </c>
      <c r="C762" s="184" t="s">
        <v>690</v>
      </c>
      <c r="D762" s="176" t="s">
        <v>185</v>
      </c>
      <c r="E762" s="177">
        <v>12.4407</v>
      </c>
      <c r="F762" s="178">
        <v>0</v>
      </c>
      <c r="G762" s="179">
        <f>ROUND(E762*F762,2)</f>
        <v>0</v>
      </c>
      <c r="H762" s="178">
        <v>48.4</v>
      </c>
      <c r="I762" s="179">
        <f>ROUND(E762*H762,2)</f>
        <v>602.13</v>
      </c>
      <c r="J762" s="178">
        <v>0</v>
      </c>
      <c r="K762" s="179">
        <f>ROUND(E762*J762,2)</f>
        <v>0</v>
      </c>
      <c r="L762" s="179">
        <v>21</v>
      </c>
      <c r="M762" s="179">
        <f>G762*(1+L762/100)</f>
        <v>0</v>
      </c>
      <c r="N762" s="179">
        <v>5.5000000000000003E-4</v>
      </c>
      <c r="O762" s="179">
        <f>ROUND(E762*N762,2)</f>
        <v>0.01</v>
      </c>
      <c r="P762" s="179">
        <v>0</v>
      </c>
      <c r="Q762" s="179">
        <f>ROUND(E762*P762,2)</f>
        <v>0</v>
      </c>
      <c r="R762" s="179" t="s">
        <v>297</v>
      </c>
      <c r="S762" s="179" t="s">
        <v>173</v>
      </c>
      <c r="T762" s="180" t="s">
        <v>174</v>
      </c>
      <c r="U762" s="160">
        <v>0</v>
      </c>
      <c r="V762" s="160">
        <f>ROUND(E762*U762,2)</f>
        <v>0</v>
      </c>
      <c r="W762" s="160"/>
      <c r="X762" s="151"/>
      <c r="Y762" s="151"/>
      <c r="Z762" s="151"/>
      <c r="AA762" s="151"/>
      <c r="AB762" s="151"/>
      <c r="AC762" s="151"/>
      <c r="AD762" s="151"/>
      <c r="AE762" s="151"/>
      <c r="AF762" s="151"/>
      <c r="AG762" s="151" t="s">
        <v>298</v>
      </c>
      <c r="AH762" s="151"/>
      <c r="AI762" s="151"/>
      <c r="AJ762" s="151"/>
      <c r="AK762" s="151"/>
      <c r="AL762" s="151"/>
      <c r="AM762" s="151"/>
      <c r="AN762" s="151"/>
      <c r="AO762" s="151"/>
      <c r="AP762" s="151"/>
      <c r="AQ762" s="151"/>
      <c r="AR762" s="151"/>
      <c r="AS762" s="151"/>
      <c r="AT762" s="151"/>
      <c r="AU762" s="151"/>
      <c r="AV762" s="151"/>
      <c r="AW762" s="151"/>
      <c r="AX762" s="151"/>
      <c r="AY762" s="151"/>
      <c r="AZ762" s="151"/>
      <c r="BA762" s="151"/>
      <c r="BB762" s="151"/>
      <c r="BC762" s="151"/>
      <c r="BD762" s="151"/>
      <c r="BE762" s="151"/>
      <c r="BF762" s="151"/>
      <c r="BG762" s="151"/>
      <c r="BH762" s="151"/>
    </row>
    <row r="763" spans="1:60" outlineLevel="1" x14ac:dyDescent="0.2">
      <c r="A763" s="158"/>
      <c r="B763" s="159"/>
      <c r="C763" s="185" t="s">
        <v>691</v>
      </c>
      <c r="D763" s="161"/>
      <c r="E763" s="162">
        <v>12.4407</v>
      </c>
      <c r="F763" s="160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  <c r="W763" s="160"/>
      <c r="X763" s="151"/>
      <c r="Y763" s="151"/>
      <c r="Z763" s="151"/>
      <c r="AA763" s="151"/>
      <c r="AB763" s="151"/>
      <c r="AC763" s="151"/>
      <c r="AD763" s="151"/>
      <c r="AE763" s="151"/>
      <c r="AF763" s="151"/>
      <c r="AG763" s="151" t="s">
        <v>179</v>
      </c>
      <c r="AH763" s="151">
        <v>0</v>
      </c>
      <c r="AI763" s="151"/>
      <c r="AJ763" s="151"/>
      <c r="AK763" s="151"/>
      <c r="AL763" s="151"/>
      <c r="AM763" s="151"/>
      <c r="AN763" s="151"/>
      <c r="AO763" s="151"/>
      <c r="AP763" s="151"/>
      <c r="AQ763" s="151"/>
      <c r="AR763" s="151"/>
      <c r="AS763" s="151"/>
      <c r="AT763" s="151"/>
      <c r="AU763" s="151"/>
      <c r="AV763" s="151"/>
      <c r="AW763" s="151"/>
      <c r="AX763" s="151"/>
      <c r="AY763" s="151"/>
      <c r="AZ763" s="151"/>
      <c r="BA763" s="151"/>
      <c r="BB763" s="151"/>
      <c r="BC763" s="151"/>
      <c r="BD763" s="151"/>
      <c r="BE763" s="151"/>
      <c r="BF763" s="151"/>
      <c r="BG763" s="151"/>
      <c r="BH763" s="151"/>
    </row>
    <row r="764" spans="1:60" outlineLevel="1" x14ac:dyDescent="0.2">
      <c r="A764" s="158"/>
      <c r="B764" s="159"/>
      <c r="C764" s="453"/>
      <c r="D764" s="454"/>
      <c r="E764" s="454"/>
      <c r="F764" s="454"/>
      <c r="G764" s="454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  <c r="W764" s="160"/>
      <c r="X764" s="151"/>
      <c r="Y764" s="151"/>
      <c r="Z764" s="151"/>
      <c r="AA764" s="151"/>
      <c r="AB764" s="151"/>
      <c r="AC764" s="151"/>
      <c r="AD764" s="151"/>
      <c r="AE764" s="151"/>
      <c r="AF764" s="151"/>
      <c r="AG764" s="151" t="s">
        <v>180</v>
      </c>
      <c r="AH764" s="151"/>
      <c r="AI764" s="151"/>
      <c r="AJ764" s="151"/>
      <c r="AK764" s="151"/>
      <c r="AL764" s="151"/>
      <c r="AM764" s="151"/>
      <c r="AN764" s="151"/>
      <c r="AO764" s="151"/>
      <c r="AP764" s="151"/>
      <c r="AQ764" s="151"/>
      <c r="AR764" s="151"/>
      <c r="AS764" s="151"/>
      <c r="AT764" s="151"/>
      <c r="AU764" s="151"/>
      <c r="AV764" s="151"/>
      <c r="AW764" s="151"/>
      <c r="AX764" s="151"/>
      <c r="AY764" s="151"/>
      <c r="AZ764" s="151"/>
      <c r="BA764" s="151"/>
      <c r="BB764" s="151"/>
      <c r="BC764" s="151"/>
      <c r="BD764" s="151"/>
      <c r="BE764" s="151"/>
      <c r="BF764" s="151"/>
      <c r="BG764" s="151"/>
      <c r="BH764" s="151"/>
    </row>
    <row r="765" spans="1:60" outlineLevel="1" x14ac:dyDescent="0.2">
      <c r="A765" s="174">
        <v>107</v>
      </c>
      <c r="B765" s="175" t="s">
        <v>692</v>
      </c>
      <c r="C765" s="184" t="s">
        <v>693</v>
      </c>
      <c r="D765" s="176" t="s">
        <v>208</v>
      </c>
      <c r="E765" s="177">
        <v>0.18293000000000001</v>
      </c>
      <c r="F765" s="178">
        <v>0</v>
      </c>
      <c r="G765" s="179">
        <f>ROUND(E765*F765,2)</f>
        <v>0</v>
      </c>
      <c r="H765" s="178">
        <v>0</v>
      </c>
      <c r="I765" s="179">
        <f>ROUND(E765*H765,2)</f>
        <v>0</v>
      </c>
      <c r="J765" s="178">
        <v>873</v>
      </c>
      <c r="K765" s="179">
        <f>ROUND(E765*J765,2)</f>
        <v>159.69999999999999</v>
      </c>
      <c r="L765" s="179">
        <v>21</v>
      </c>
      <c r="M765" s="179">
        <f>G765*(1+L765/100)</f>
        <v>0</v>
      </c>
      <c r="N765" s="179">
        <v>0</v>
      </c>
      <c r="O765" s="179">
        <f>ROUND(E765*N765,2)</f>
        <v>0</v>
      </c>
      <c r="P765" s="179">
        <v>0</v>
      </c>
      <c r="Q765" s="179">
        <f>ROUND(E765*P765,2)</f>
        <v>0</v>
      </c>
      <c r="R765" s="179" t="s">
        <v>680</v>
      </c>
      <c r="S765" s="179" t="s">
        <v>173</v>
      </c>
      <c r="T765" s="180" t="s">
        <v>174</v>
      </c>
      <c r="U765" s="160">
        <v>1.5669999999999999</v>
      </c>
      <c r="V765" s="160">
        <f>ROUND(E765*U765,2)</f>
        <v>0.28999999999999998</v>
      </c>
      <c r="W765" s="160"/>
      <c r="X765" s="151"/>
      <c r="Y765" s="151"/>
      <c r="Z765" s="151"/>
      <c r="AA765" s="151"/>
      <c r="AB765" s="151"/>
      <c r="AC765" s="151"/>
      <c r="AD765" s="151"/>
      <c r="AE765" s="151"/>
      <c r="AF765" s="151"/>
      <c r="AG765" s="151" t="s">
        <v>676</v>
      </c>
      <c r="AH765" s="151"/>
      <c r="AI765" s="151"/>
      <c r="AJ765" s="151"/>
      <c r="AK765" s="151"/>
      <c r="AL765" s="151"/>
      <c r="AM765" s="151"/>
      <c r="AN765" s="151"/>
      <c r="AO765" s="151"/>
      <c r="AP765" s="151"/>
      <c r="AQ765" s="151"/>
      <c r="AR765" s="151"/>
      <c r="AS765" s="151"/>
      <c r="AT765" s="151"/>
      <c r="AU765" s="151"/>
      <c r="AV765" s="151"/>
      <c r="AW765" s="151"/>
      <c r="AX765" s="151"/>
      <c r="AY765" s="151"/>
      <c r="AZ765" s="151"/>
      <c r="BA765" s="151"/>
      <c r="BB765" s="151"/>
      <c r="BC765" s="151"/>
      <c r="BD765" s="151"/>
      <c r="BE765" s="151"/>
      <c r="BF765" s="151"/>
      <c r="BG765" s="151"/>
      <c r="BH765" s="151"/>
    </row>
    <row r="766" spans="1:60" outlineLevel="1" x14ac:dyDescent="0.2">
      <c r="A766" s="158"/>
      <c r="B766" s="159"/>
      <c r="C766" s="451" t="s">
        <v>694</v>
      </c>
      <c r="D766" s="452"/>
      <c r="E766" s="452"/>
      <c r="F766" s="452"/>
      <c r="G766" s="452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  <c r="W766" s="160"/>
      <c r="X766" s="151"/>
      <c r="Y766" s="151"/>
      <c r="Z766" s="151"/>
      <c r="AA766" s="151"/>
      <c r="AB766" s="151"/>
      <c r="AC766" s="151"/>
      <c r="AD766" s="151"/>
      <c r="AE766" s="151"/>
      <c r="AF766" s="151"/>
      <c r="AG766" s="151" t="s">
        <v>177</v>
      </c>
      <c r="AH766" s="151"/>
      <c r="AI766" s="151"/>
      <c r="AJ766" s="151"/>
      <c r="AK766" s="151"/>
      <c r="AL766" s="151"/>
      <c r="AM766" s="151"/>
      <c r="AN766" s="151"/>
      <c r="AO766" s="151"/>
      <c r="AP766" s="151"/>
      <c r="AQ766" s="151"/>
      <c r="AR766" s="151"/>
      <c r="AS766" s="151"/>
      <c r="AT766" s="151"/>
      <c r="AU766" s="151"/>
      <c r="AV766" s="151"/>
      <c r="AW766" s="151"/>
      <c r="AX766" s="151"/>
      <c r="AY766" s="151"/>
      <c r="AZ766" s="151"/>
      <c r="BA766" s="151"/>
      <c r="BB766" s="151"/>
      <c r="BC766" s="151"/>
      <c r="BD766" s="151"/>
      <c r="BE766" s="151"/>
      <c r="BF766" s="151"/>
      <c r="BG766" s="151"/>
      <c r="BH766" s="151"/>
    </row>
    <row r="767" spans="1:60" outlineLevel="1" x14ac:dyDescent="0.2">
      <c r="A767" s="158"/>
      <c r="B767" s="159"/>
      <c r="C767" s="453"/>
      <c r="D767" s="454"/>
      <c r="E767" s="454"/>
      <c r="F767" s="454"/>
      <c r="G767" s="454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  <c r="X767" s="151"/>
      <c r="Y767" s="151"/>
      <c r="Z767" s="151"/>
      <c r="AA767" s="151"/>
      <c r="AB767" s="151"/>
      <c r="AC767" s="151"/>
      <c r="AD767" s="151"/>
      <c r="AE767" s="151"/>
      <c r="AF767" s="151"/>
      <c r="AG767" s="151" t="s">
        <v>180</v>
      </c>
      <c r="AH767" s="151"/>
      <c r="AI767" s="151"/>
      <c r="AJ767" s="151"/>
      <c r="AK767" s="151"/>
      <c r="AL767" s="151"/>
      <c r="AM767" s="151"/>
      <c r="AN767" s="151"/>
      <c r="AO767" s="151"/>
      <c r="AP767" s="151"/>
      <c r="AQ767" s="151"/>
      <c r="AR767" s="151"/>
      <c r="AS767" s="151"/>
      <c r="AT767" s="151"/>
      <c r="AU767" s="151"/>
      <c r="AV767" s="151"/>
      <c r="AW767" s="151"/>
      <c r="AX767" s="151"/>
      <c r="AY767" s="151"/>
      <c r="AZ767" s="151"/>
      <c r="BA767" s="151"/>
      <c r="BB767" s="151"/>
      <c r="BC767" s="151"/>
      <c r="BD767" s="151"/>
      <c r="BE767" s="151"/>
      <c r="BF767" s="151"/>
      <c r="BG767" s="151"/>
      <c r="BH767" s="151"/>
    </row>
    <row r="768" spans="1:60" x14ac:dyDescent="0.2">
      <c r="A768" s="168" t="s">
        <v>167</v>
      </c>
      <c r="B768" s="169" t="s">
        <v>99</v>
      </c>
      <c r="C768" s="183" t="s">
        <v>100</v>
      </c>
      <c r="D768" s="170"/>
      <c r="E768" s="171"/>
      <c r="F768" s="172"/>
      <c r="G768" s="172">
        <f>SUMIF(AG769:AG788,"&lt;&gt;NOR",G769:G788)</f>
        <v>0</v>
      </c>
      <c r="H768" s="172"/>
      <c r="I768" s="172">
        <f>SUM(I769:I788)</f>
        <v>172876.87</v>
      </c>
      <c r="J768" s="172"/>
      <c r="K768" s="172">
        <f>SUM(K769:K788)</f>
        <v>42297.43</v>
      </c>
      <c r="L768" s="172"/>
      <c r="M768" s="172">
        <f>SUM(M769:M788)</f>
        <v>0</v>
      </c>
      <c r="N768" s="172"/>
      <c r="O768" s="172">
        <f>SUM(O769:O788)</f>
        <v>3.37</v>
      </c>
      <c r="P768" s="172"/>
      <c r="Q768" s="172">
        <f>SUM(Q769:Q788)</f>
        <v>4.26</v>
      </c>
      <c r="R768" s="172"/>
      <c r="S768" s="172"/>
      <c r="T768" s="173"/>
      <c r="U768" s="167"/>
      <c r="V768" s="167">
        <f>SUM(V769:V788)</f>
        <v>115.54999999999998</v>
      </c>
      <c r="W768" s="167"/>
      <c r="AG768" t="s">
        <v>168</v>
      </c>
    </row>
    <row r="769" spans="1:60" ht="22.5" outlineLevel="1" x14ac:dyDescent="0.2">
      <c r="A769" s="174">
        <v>108</v>
      </c>
      <c r="B769" s="175" t="s">
        <v>695</v>
      </c>
      <c r="C769" s="184" t="s">
        <v>696</v>
      </c>
      <c r="D769" s="176" t="s">
        <v>185</v>
      </c>
      <c r="E769" s="177">
        <v>304.2</v>
      </c>
      <c r="F769" s="178">
        <v>0</v>
      </c>
      <c r="G769" s="179">
        <f>ROUND(E769*F769,2)</f>
        <v>0</v>
      </c>
      <c r="H769" s="178">
        <v>0</v>
      </c>
      <c r="I769" s="179">
        <f>ROUND(E769*H769,2)</f>
        <v>0</v>
      </c>
      <c r="J769" s="178">
        <v>20.9</v>
      </c>
      <c r="K769" s="179">
        <f>ROUND(E769*J769,2)</f>
        <v>6357.78</v>
      </c>
      <c r="L769" s="179">
        <v>21</v>
      </c>
      <c r="M769" s="179">
        <f>G769*(1+L769/100)</f>
        <v>0</v>
      </c>
      <c r="N769" s="179">
        <v>0</v>
      </c>
      <c r="O769" s="179">
        <f>ROUND(E769*N769,2)</f>
        <v>0</v>
      </c>
      <c r="P769" s="179">
        <v>1.4E-2</v>
      </c>
      <c r="Q769" s="179">
        <f>ROUND(E769*P769,2)</f>
        <v>4.26</v>
      </c>
      <c r="R769" s="179" t="s">
        <v>680</v>
      </c>
      <c r="S769" s="179" t="s">
        <v>173</v>
      </c>
      <c r="T769" s="180" t="s">
        <v>174</v>
      </c>
      <c r="U769" s="160">
        <v>6.5000000000000002E-2</v>
      </c>
      <c r="V769" s="160">
        <f>ROUND(E769*U769,2)</f>
        <v>19.77</v>
      </c>
      <c r="W769" s="160"/>
      <c r="X769" s="151"/>
      <c r="Y769" s="151"/>
      <c r="Z769" s="151"/>
      <c r="AA769" s="151"/>
      <c r="AB769" s="151"/>
      <c r="AC769" s="151"/>
      <c r="AD769" s="151"/>
      <c r="AE769" s="151"/>
      <c r="AF769" s="151"/>
      <c r="AG769" s="151" t="s">
        <v>199</v>
      </c>
      <c r="AH769" s="151"/>
      <c r="AI769" s="151"/>
      <c r="AJ769" s="151"/>
      <c r="AK769" s="151"/>
      <c r="AL769" s="151"/>
      <c r="AM769" s="151"/>
      <c r="AN769" s="151"/>
      <c r="AO769" s="151"/>
      <c r="AP769" s="151"/>
      <c r="AQ769" s="151"/>
      <c r="AR769" s="151"/>
      <c r="AS769" s="151"/>
      <c r="AT769" s="151"/>
      <c r="AU769" s="151"/>
      <c r="AV769" s="151"/>
      <c r="AW769" s="151"/>
      <c r="AX769" s="151"/>
      <c r="AY769" s="151"/>
      <c r="AZ769" s="151"/>
      <c r="BA769" s="151"/>
      <c r="BB769" s="151"/>
      <c r="BC769" s="151"/>
      <c r="BD769" s="151"/>
      <c r="BE769" s="151"/>
      <c r="BF769" s="151"/>
      <c r="BG769" s="151"/>
      <c r="BH769" s="151"/>
    </row>
    <row r="770" spans="1:60" outlineLevel="1" x14ac:dyDescent="0.2">
      <c r="A770" s="158"/>
      <c r="B770" s="159"/>
      <c r="C770" s="185" t="s">
        <v>697</v>
      </c>
      <c r="D770" s="161"/>
      <c r="E770" s="162">
        <v>304.2</v>
      </c>
      <c r="F770" s="160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  <c r="X770" s="151"/>
      <c r="Y770" s="151"/>
      <c r="Z770" s="151"/>
      <c r="AA770" s="151"/>
      <c r="AB770" s="151"/>
      <c r="AC770" s="151"/>
      <c r="AD770" s="151"/>
      <c r="AE770" s="151"/>
      <c r="AF770" s="151"/>
      <c r="AG770" s="151" t="s">
        <v>179</v>
      </c>
      <c r="AH770" s="151">
        <v>0</v>
      </c>
      <c r="AI770" s="151"/>
      <c r="AJ770" s="151"/>
      <c r="AK770" s="151"/>
      <c r="AL770" s="151"/>
      <c r="AM770" s="151"/>
      <c r="AN770" s="151"/>
      <c r="AO770" s="151"/>
      <c r="AP770" s="151"/>
      <c r="AQ770" s="151"/>
      <c r="AR770" s="151"/>
      <c r="AS770" s="151"/>
      <c r="AT770" s="151"/>
      <c r="AU770" s="151"/>
      <c r="AV770" s="151"/>
      <c r="AW770" s="151"/>
      <c r="AX770" s="151"/>
      <c r="AY770" s="151"/>
      <c r="AZ770" s="151"/>
      <c r="BA770" s="151"/>
      <c r="BB770" s="151"/>
      <c r="BC770" s="151"/>
      <c r="BD770" s="151"/>
      <c r="BE770" s="151"/>
      <c r="BF770" s="151"/>
      <c r="BG770" s="151"/>
      <c r="BH770" s="151"/>
    </row>
    <row r="771" spans="1:60" outlineLevel="1" x14ac:dyDescent="0.2">
      <c r="A771" s="158"/>
      <c r="B771" s="159"/>
      <c r="C771" s="453"/>
      <c r="D771" s="454"/>
      <c r="E771" s="454"/>
      <c r="F771" s="454"/>
      <c r="G771" s="454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  <c r="W771" s="160"/>
      <c r="X771" s="151"/>
      <c r="Y771" s="151"/>
      <c r="Z771" s="151"/>
      <c r="AA771" s="151"/>
      <c r="AB771" s="151"/>
      <c r="AC771" s="151"/>
      <c r="AD771" s="151"/>
      <c r="AE771" s="151"/>
      <c r="AF771" s="151"/>
      <c r="AG771" s="151" t="s">
        <v>180</v>
      </c>
      <c r="AH771" s="151"/>
      <c r="AI771" s="151"/>
      <c r="AJ771" s="151"/>
      <c r="AK771" s="151"/>
      <c r="AL771" s="151"/>
      <c r="AM771" s="151"/>
      <c r="AN771" s="151"/>
      <c r="AO771" s="151"/>
      <c r="AP771" s="151"/>
      <c r="AQ771" s="151"/>
      <c r="AR771" s="151"/>
      <c r="AS771" s="151"/>
      <c r="AT771" s="151"/>
      <c r="AU771" s="151"/>
      <c r="AV771" s="151"/>
      <c r="AW771" s="151"/>
      <c r="AX771" s="151"/>
      <c r="AY771" s="151"/>
      <c r="AZ771" s="151"/>
      <c r="BA771" s="151"/>
      <c r="BB771" s="151"/>
      <c r="BC771" s="151"/>
      <c r="BD771" s="151"/>
      <c r="BE771" s="151"/>
      <c r="BF771" s="151"/>
      <c r="BG771" s="151"/>
      <c r="BH771" s="151"/>
    </row>
    <row r="772" spans="1:60" outlineLevel="1" x14ac:dyDescent="0.2">
      <c r="A772" s="174">
        <v>109</v>
      </c>
      <c r="B772" s="175" t="s">
        <v>698</v>
      </c>
      <c r="C772" s="184" t="s">
        <v>699</v>
      </c>
      <c r="D772" s="176" t="s">
        <v>185</v>
      </c>
      <c r="E772" s="177">
        <v>304.2</v>
      </c>
      <c r="F772" s="178">
        <v>0</v>
      </c>
      <c r="G772" s="179">
        <f>ROUND(E772*F772,2)</f>
        <v>0</v>
      </c>
      <c r="H772" s="178">
        <v>0</v>
      </c>
      <c r="I772" s="179">
        <f>ROUND(E772*H772,2)</f>
        <v>0</v>
      </c>
      <c r="J772" s="178">
        <v>77.7</v>
      </c>
      <c r="K772" s="179">
        <f>ROUND(E772*J772,2)</f>
        <v>23636.34</v>
      </c>
      <c r="L772" s="179">
        <v>21</v>
      </c>
      <c r="M772" s="179">
        <f>G772*(1+L772/100)</f>
        <v>0</v>
      </c>
      <c r="N772" s="179">
        <v>0</v>
      </c>
      <c r="O772" s="179">
        <f>ROUND(E772*N772,2)</f>
        <v>0</v>
      </c>
      <c r="P772" s="179">
        <v>0</v>
      </c>
      <c r="Q772" s="179">
        <f>ROUND(E772*P772,2)</f>
        <v>0</v>
      </c>
      <c r="R772" s="179" t="s">
        <v>680</v>
      </c>
      <c r="S772" s="179" t="s">
        <v>173</v>
      </c>
      <c r="T772" s="180" t="s">
        <v>174</v>
      </c>
      <c r="U772" s="160">
        <v>0.20699999999999999</v>
      </c>
      <c r="V772" s="160">
        <f>ROUND(E772*U772,2)</f>
        <v>62.97</v>
      </c>
      <c r="W772" s="160"/>
      <c r="X772" s="151"/>
      <c r="Y772" s="151"/>
      <c r="Z772" s="151"/>
      <c r="AA772" s="151"/>
      <c r="AB772" s="151"/>
      <c r="AC772" s="151"/>
      <c r="AD772" s="151"/>
      <c r="AE772" s="151"/>
      <c r="AF772" s="151"/>
      <c r="AG772" s="151" t="s">
        <v>199</v>
      </c>
      <c r="AH772" s="151"/>
      <c r="AI772" s="151"/>
      <c r="AJ772" s="151"/>
      <c r="AK772" s="151"/>
      <c r="AL772" s="151"/>
      <c r="AM772" s="151"/>
      <c r="AN772" s="151"/>
      <c r="AO772" s="151"/>
      <c r="AP772" s="151"/>
      <c r="AQ772" s="151"/>
      <c r="AR772" s="151"/>
      <c r="AS772" s="151"/>
      <c r="AT772" s="151"/>
      <c r="AU772" s="151"/>
      <c r="AV772" s="151"/>
      <c r="AW772" s="151"/>
      <c r="AX772" s="151"/>
      <c r="AY772" s="151"/>
      <c r="AZ772" s="151"/>
      <c r="BA772" s="151"/>
      <c r="BB772" s="151"/>
      <c r="BC772" s="151"/>
      <c r="BD772" s="151"/>
      <c r="BE772" s="151"/>
      <c r="BF772" s="151"/>
      <c r="BG772" s="151"/>
      <c r="BH772" s="151"/>
    </row>
    <row r="773" spans="1:60" outlineLevel="1" x14ac:dyDescent="0.2">
      <c r="A773" s="158"/>
      <c r="B773" s="159"/>
      <c r="C773" s="185" t="s">
        <v>697</v>
      </c>
      <c r="D773" s="161"/>
      <c r="E773" s="162">
        <v>304.2</v>
      </c>
      <c r="F773" s="160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  <c r="W773" s="160"/>
      <c r="X773" s="151"/>
      <c r="Y773" s="151"/>
      <c r="Z773" s="151"/>
      <c r="AA773" s="151"/>
      <c r="AB773" s="151"/>
      <c r="AC773" s="151"/>
      <c r="AD773" s="151"/>
      <c r="AE773" s="151"/>
      <c r="AF773" s="151"/>
      <c r="AG773" s="151" t="s">
        <v>179</v>
      </c>
      <c r="AH773" s="151">
        <v>0</v>
      </c>
      <c r="AI773" s="151"/>
      <c r="AJ773" s="151"/>
      <c r="AK773" s="151"/>
      <c r="AL773" s="151"/>
      <c r="AM773" s="151"/>
      <c r="AN773" s="151"/>
      <c r="AO773" s="151"/>
      <c r="AP773" s="151"/>
      <c r="AQ773" s="151"/>
      <c r="AR773" s="151"/>
      <c r="AS773" s="151"/>
      <c r="AT773" s="151"/>
      <c r="AU773" s="151"/>
      <c r="AV773" s="151"/>
      <c r="AW773" s="151"/>
      <c r="AX773" s="151"/>
      <c r="AY773" s="151"/>
      <c r="AZ773" s="151"/>
      <c r="BA773" s="151"/>
      <c r="BB773" s="151"/>
      <c r="BC773" s="151"/>
      <c r="BD773" s="151"/>
      <c r="BE773" s="151"/>
      <c r="BF773" s="151"/>
      <c r="BG773" s="151"/>
      <c r="BH773" s="151"/>
    </row>
    <row r="774" spans="1:60" outlineLevel="1" x14ac:dyDescent="0.2">
      <c r="A774" s="158"/>
      <c r="B774" s="159"/>
      <c r="C774" s="453"/>
      <c r="D774" s="454"/>
      <c r="E774" s="454"/>
      <c r="F774" s="454"/>
      <c r="G774" s="454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  <c r="W774" s="160"/>
      <c r="X774" s="151"/>
      <c r="Y774" s="151"/>
      <c r="Z774" s="151"/>
      <c r="AA774" s="151"/>
      <c r="AB774" s="151"/>
      <c r="AC774" s="151"/>
      <c r="AD774" s="151"/>
      <c r="AE774" s="151"/>
      <c r="AF774" s="151"/>
      <c r="AG774" s="151" t="s">
        <v>180</v>
      </c>
      <c r="AH774" s="151"/>
      <c r="AI774" s="151"/>
      <c r="AJ774" s="151"/>
      <c r="AK774" s="151"/>
      <c r="AL774" s="151"/>
      <c r="AM774" s="151"/>
      <c r="AN774" s="151"/>
      <c r="AO774" s="151"/>
      <c r="AP774" s="151"/>
      <c r="AQ774" s="151"/>
      <c r="AR774" s="151"/>
      <c r="AS774" s="151"/>
      <c r="AT774" s="151"/>
      <c r="AU774" s="151"/>
      <c r="AV774" s="151"/>
      <c r="AW774" s="151"/>
      <c r="AX774" s="151"/>
      <c r="AY774" s="151"/>
      <c r="AZ774" s="151"/>
      <c r="BA774" s="151"/>
      <c r="BB774" s="151"/>
      <c r="BC774" s="151"/>
      <c r="BD774" s="151"/>
      <c r="BE774" s="151"/>
      <c r="BF774" s="151"/>
      <c r="BG774" s="151"/>
      <c r="BH774" s="151"/>
    </row>
    <row r="775" spans="1:60" ht="22.5" outlineLevel="1" x14ac:dyDescent="0.2">
      <c r="A775" s="174">
        <v>110</v>
      </c>
      <c r="B775" s="175" t="s">
        <v>700</v>
      </c>
      <c r="C775" s="184" t="s">
        <v>701</v>
      </c>
      <c r="D775" s="176" t="s">
        <v>185</v>
      </c>
      <c r="E775" s="177">
        <v>304.2</v>
      </c>
      <c r="F775" s="178">
        <v>0</v>
      </c>
      <c r="G775" s="179">
        <f>ROUND(E775*F775,2)</f>
        <v>0</v>
      </c>
      <c r="H775" s="178">
        <v>22.05</v>
      </c>
      <c r="I775" s="179">
        <f>ROUND(E775*H775,2)</f>
        <v>6707.61</v>
      </c>
      <c r="J775" s="178">
        <v>28.85</v>
      </c>
      <c r="K775" s="179">
        <f>ROUND(E775*J775,2)</f>
        <v>8776.17</v>
      </c>
      <c r="L775" s="179">
        <v>21</v>
      </c>
      <c r="M775" s="179">
        <f>G775*(1+L775/100)</f>
        <v>0</v>
      </c>
      <c r="N775" s="179">
        <v>9.0000000000000006E-5</v>
      </c>
      <c r="O775" s="179">
        <f>ROUND(E775*N775,2)</f>
        <v>0.03</v>
      </c>
      <c r="P775" s="179">
        <v>0</v>
      </c>
      <c r="Q775" s="179">
        <f>ROUND(E775*P775,2)</f>
        <v>0</v>
      </c>
      <c r="R775" s="179" t="s">
        <v>680</v>
      </c>
      <c r="S775" s="179" t="s">
        <v>173</v>
      </c>
      <c r="T775" s="180" t="s">
        <v>174</v>
      </c>
      <c r="U775" s="160">
        <v>0.09</v>
      </c>
      <c r="V775" s="160">
        <f>ROUND(E775*U775,2)</f>
        <v>27.38</v>
      </c>
      <c r="W775" s="160"/>
      <c r="X775" s="151"/>
      <c r="Y775" s="151"/>
      <c r="Z775" s="151"/>
      <c r="AA775" s="151"/>
      <c r="AB775" s="151"/>
      <c r="AC775" s="151"/>
      <c r="AD775" s="151"/>
      <c r="AE775" s="151"/>
      <c r="AF775" s="151"/>
      <c r="AG775" s="151" t="s">
        <v>199</v>
      </c>
      <c r="AH775" s="151"/>
      <c r="AI775" s="151"/>
      <c r="AJ775" s="151"/>
      <c r="AK775" s="151"/>
      <c r="AL775" s="151"/>
      <c r="AM775" s="151"/>
      <c r="AN775" s="151"/>
      <c r="AO775" s="151"/>
      <c r="AP775" s="151"/>
      <c r="AQ775" s="151"/>
      <c r="AR775" s="151"/>
      <c r="AS775" s="151"/>
      <c r="AT775" s="151"/>
      <c r="AU775" s="151"/>
      <c r="AV775" s="151"/>
      <c r="AW775" s="151"/>
      <c r="AX775" s="151"/>
      <c r="AY775" s="151"/>
      <c r="AZ775" s="151"/>
      <c r="BA775" s="151"/>
      <c r="BB775" s="151"/>
      <c r="BC775" s="151"/>
      <c r="BD775" s="151"/>
      <c r="BE775" s="151"/>
      <c r="BF775" s="151"/>
      <c r="BG775" s="151"/>
      <c r="BH775" s="151"/>
    </row>
    <row r="776" spans="1:60" outlineLevel="1" x14ac:dyDescent="0.2">
      <c r="A776" s="158"/>
      <c r="B776" s="159"/>
      <c r="C776" s="185" t="s">
        <v>697</v>
      </c>
      <c r="D776" s="161"/>
      <c r="E776" s="162">
        <v>304.2</v>
      </c>
      <c r="F776" s="160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  <c r="W776" s="160"/>
      <c r="X776" s="151"/>
      <c r="Y776" s="151"/>
      <c r="Z776" s="151"/>
      <c r="AA776" s="151"/>
      <c r="AB776" s="151"/>
      <c r="AC776" s="151"/>
      <c r="AD776" s="151"/>
      <c r="AE776" s="151"/>
      <c r="AF776" s="151"/>
      <c r="AG776" s="151" t="s">
        <v>179</v>
      </c>
      <c r="AH776" s="151">
        <v>0</v>
      </c>
      <c r="AI776" s="151"/>
      <c r="AJ776" s="151"/>
      <c r="AK776" s="151"/>
      <c r="AL776" s="151"/>
      <c r="AM776" s="151"/>
      <c r="AN776" s="151"/>
      <c r="AO776" s="151"/>
      <c r="AP776" s="151"/>
      <c r="AQ776" s="151"/>
      <c r="AR776" s="151"/>
      <c r="AS776" s="151"/>
      <c r="AT776" s="151"/>
      <c r="AU776" s="151"/>
      <c r="AV776" s="151"/>
      <c r="AW776" s="151"/>
      <c r="AX776" s="151"/>
      <c r="AY776" s="151"/>
      <c r="AZ776" s="151"/>
      <c r="BA776" s="151"/>
      <c r="BB776" s="151"/>
      <c r="BC776" s="151"/>
      <c r="BD776" s="151"/>
      <c r="BE776" s="151"/>
      <c r="BF776" s="151"/>
      <c r="BG776" s="151"/>
      <c r="BH776" s="151"/>
    </row>
    <row r="777" spans="1:60" outlineLevel="1" x14ac:dyDescent="0.2">
      <c r="A777" s="158"/>
      <c r="B777" s="159"/>
      <c r="C777" s="453"/>
      <c r="D777" s="454"/>
      <c r="E777" s="454"/>
      <c r="F777" s="454"/>
      <c r="G777" s="454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  <c r="W777" s="160"/>
      <c r="X777" s="151"/>
      <c r="Y777" s="151"/>
      <c r="Z777" s="151"/>
      <c r="AA777" s="151"/>
      <c r="AB777" s="151"/>
      <c r="AC777" s="151"/>
      <c r="AD777" s="151"/>
      <c r="AE777" s="151"/>
      <c r="AF777" s="151"/>
      <c r="AG777" s="151" t="s">
        <v>180</v>
      </c>
      <c r="AH777" s="151"/>
      <c r="AI777" s="151"/>
      <c r="AJ777" s="151"/>
      <c r="AK777" s="151"/>
      <c r="AL777" s="151"/>
      <c r="AM777" s="151"/>
      <c r="AN777" s="151"/>
      <c r="AO777" s="151"/>
      <c r="AP777" s="151"/>
      <c r="AQ777" s="151"/>
      <c r="AR777" s="151"/>
      <c r="AS777" s="151"/>
      <c r="AT777" s="151"/>
      <c r="AU777" s="151"/>
      <c r="AV777" s="151"/>
      <c r="AW777" s="151"/>
      <c r="AX777" s="151"/>
      <c r="AY777" s="151"/>
      <c r="AZ777" s="151"/>
      <c r="BA777" s="151"/>
      <c r="BB777" s="151"/>
      <c r="BC777" s="151"/>
      <c r="BD777" s="151"/>
      <c r="BE777" s="151"/>
      <c r="BF777" s="151"/>
      <c r="BG777" s="151"/>
      <c r="BH777" s="151"/>
    </row>
    <row r="778" spans="1:60" ht="33.75" outlineLevel="1" x14ac:dyDescent="0.2">
      <c r="A778" s="174">
        <v>111</v>
      </c>
      <c r="B778" s="175" t="s">
        <v>702</v>
      </c>
      <c r="C778" s="184" t="s">
        <v>703</v>
      </c>
      <c r="D778" s="176" t="s">
        <v>185</v>
      </c>
      <c r="E778" s="177">
        <v>349.83</v>
      </c>
      <c r="F778" s="178">
        <v>0</v>
      </c>
      <c r="G778" s="179">
        <f>ROUND(E778*F778,2)</f>
        <v>0</v>
      </c>
      <c r="H778" s="178">
        <v>294.5</v>
      </c>
      <c r="I778" s="179">
        <f>ROUND(E778*H778,2)</f>
        <v>103024.94</v>
      </c>
      <c r="J778" s="178">
        <v>0</v>
      </c>
      <c r="K778" s="179">
        <f>ROUND(E778*J778,2)</f>
        <v>0</v>
      </c>
      <c r="L778" s="179">
        <v>21</v>
      </c>
      <c r="M778" s="179">
        <f>G778*(1+L778/100)</f>
        <v>0</v>
      </c>
      <c r="N778" s="179">
        <v>4.0699999999999998E-3</v>
      </c>
      <c r="O778" s="179">
        <f>ROUND(E778*N778,2)</f>
        <v>1.42</v>
      </c>
      <c r="P778" s="179">
        <v>0</v>
      </c>
      <c r="Q778" s="179">
        <f>ROUND(E778*P778,2)</f>
        <v>0</v>
      </c>
      <c r="R778" s="179" t="s">
        <v>297</v>
      </c>
      <c r="S778" s="179" t="s">
        <v>173</v>
      </c>
      <c r="T778" s="180" t="s">
        <v>174</v>
      </c>
      <c r="U778" s="160">
        <v>0</v>
      </c>
      <c r="V778" s="160">
        <f>ROUND(E778*U778,2)</f>
        <v>0</v>
      </c>
      <c r="W778" s="160"/>
      <c r="X778" s="151"/>
      <c r="Y778" s="151"/>
      <c r="Z778" s="151"/>
      <c r="AA778" s="151"/>
      <c r="AB778" s="151"/>
      <c r="AC778" s="151"/>
      <c r="AD778" s="151"/>
      <c r="AE778" s="151"/>
      <c r="AF778" s="151"/>
      <c r="AG778" s="151" t="s">
        <v>530</v>
      </c>
      <c r="AH778" s="151"/>
      <c r="AI778" s="151"/>
      <c r="AJ778" s="151"/>
      <c r="AK778" s="151"/>
      <c r="AL778" s="151"/>
      <c r="AM778" s="151"/>
      <c r="AN778" s="151"/>
      <c r="AO778" s="151"/>
      <c r="AP778" s="151"/>
      <c r="AQ778" s="151"/>
      <c r="AR778" s="151"/>
      <c r="AS778" s="151"/>
      <c r="AT778" s="151"/>
      <c r="AU778" s="151"/>
      <c r="AV778" s="151"/>
      <c r="AW778" s="151"/>
      <c r="AX778" s="151"/>
      <c r="AY778" s="151"/>
      <c r="AZ778" s="151"/>
      <c r="BA778" s="151"/>
      <c r="BB778" s="151"/>
      <c r="BC778" s="151"/>
      <c r="BD778" s="151"/>
      <c r="BE778" s="151"/>
      <c r="BF778" s="151"/>
      <c r="BG778" s="151"/>
      <c r="BH778" s="151"/>
    </row>
    <row r="779" spans="1:60" outlineLevel="1" x14ac:dyDescent="0.2">
      <c r="A779" s="158"/>
      <c r="B779" s="159"/>
      <c r="C779" s="185" t="s">
        <v>697</v>
      </c>
      <c r="D779" s="161"/>
      <c r="E779" s="162">
        <v>304.2</v>
      </c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  <c r="W779" s="160"/>
      <c r="X779" s="151"/>
      <c r="Y779" s="151"/>
      <c r="Z779" s="151"/>
      <c r="AA779" s="151"/>
      <c r="AB779" s="151"/>
      <c r="AC779" s="151"/>
      <c r="AD779" s="151"/>
      <c r="AE779" s="151"/>
      <c r="AF779" s="151"/>
      <c r="AG779" s="151" t="s">
        <v>179</v>
      </c>
      <c r="AH779" s="151">
        <v>0</v>
      </c>
      <c r="AI779" s="151"/>
      <c r="AJ779" s="151"/>
      <c r="AK779" s="151"/>
      <c r="AL779" s="151"/>
      <c r="AM779" s="151"/>
      <c r="AN779" s="151"/>
      <c r="AO779" s="151"/>
      <c r="AP779" s="151"/>
      <c r="AQ779" s="151"/>
      <c r="AR779" s="151"/>
      <c r="AS779" s="151"/>
      <c r="AT779" s="151"/>
      <c r="AU779" s="151"/>
      <c r="AV779" s="151"/>
      <c r="AW779" s="151"/>
      <c r="AX779" s="151"/>
      <c r="AY779" s="151"/>
      <c r="AZ779" s="151"/>
      <c r="BA779" s="151"/>
      <c r="BB779" s="151"/>
      <c r="BC779" s="151"/>
      <c r="BD779" s="151"/>
      <c r="BE779" s="151"/>
      <c r="BF779" s="151"/>
      <c r="BG779" s="151"/>
      <c r="BH779" s="151"/>
    </row>
    <row r="780" spans="1:60" outlineLevel="1" x14ac:dyDescent="0.2">
      <c r="A780" s="158"/>
      <c r="B780" s="159"/>
      <c r="C780" s="185" t="s">
        <v>704</v>
      </c>
      <c r="D780" s="161"/>
      <c r="E780" s="162">
        <v>45.63</v>
      </c>
      <c r="F780" s="160"/>
      <c r="G780" s="160"/>
      <c r="H780" s="160"/>
      <c r="I780" s="160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  <c r="T780" s="160"/>
      <c r="U780" s="160"/>
      <c r="V780" s="160"/>
      <c r="W780" s="160"/>
      <c r="X780" s="151"/>
      <c r="Y780" s="151"/>
      <c r="Z780" s="151"/>
      <c r="AA780" s="151"/>
      <c r="AB780" s="151"/>
      <c r="AC780" s="151"/>
      <c r="AD780" s="151"/>
      <c r="AE780" s="151"/>
      <c r="AF780" s="151"/>
      <c r="AG780" s="151" t="s">
        <v>179</v>
      </c>
      <c r="AH780" s="151">
        <v>0</v>
      </c>
      <c r="AI780" s="151"/>
      <c r="AJ780" s="151"/>
      <c r="AK780" s="151"/>
      <c r="AL780" s="151"/>
      <c r="AM780" s="151"/>
      <c r="AN780" s="151"/>
      <c r="AO780" s="151"/>
      <c r="AP780" s="151"/>
      <c r="AQ780" s="151"/>
      <c r="AR780" s="151"/>
      <c r="AS780" s="151"/>
      <c r="AT780" s="151"/>
      <c r="AU780" s="151"/>
      <c r="AV780" s="151"/>
      <c r="AW780" s="151"/>
      <c r="AX780" s="151"/>
      <c r="AY780" s="151"/>
      <c r="AZ780" s="151"/>
      <c r="BA780" s="151"/>
      <c r="BB780" s="151"/>
      <c r="BC780" s="151"/>
      <c r="BD780" s="151"/>
      <c r="BE780" s="151"/>
      <c r="BF780" s="151"/>
      <c r="BG780" s="151"/>
      <c r="BH780" s="151"/>
    </row>
    <row r="781" spans="1:60" outlineLevel="1" x14ac:dyDescent="0.2">
      <c r="A781" s="158"/>
      <c r="B781" s="159"/>
      <c r="C781" s="453"/>
      <c r="D781" s="454"/>
      <c r="E781" s="454"/>
      <c r="F781" s="454"/>
      <c r="G781" s="454"/>
      <c r="H781" s="160"/>
      <c r="I781" s="160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  <c r="T781" s="160"/>
      <c r="U781" s="160"/>
      <c r="V781" s="160"/>
      <c r="W781" s="160"/>
      <c r="X781" s="151"/>
      <c r="Y781" s="151"/>
      <c r="Z781" s="151"/>
      <c r="AA781" s="151"/>
      <c r="AB781" s="151"/>
      <c r="AC781" s="151"/>
      <c r="AD781" s="151"/>
      <c r="AE781" s="151"/>
      <c r="AF781" s="151"/>
      <c r="AG781" s="151" t="s">
        <v>180</v>
      </c>
      <c r="AH781" s="151"/>
      <c r="AI781" s="151"/>
      <c r="AJ781" s="151"/>
      <c r="AK781" s="151"/>
      <c r="AL781" s="151"/>
      <c r="AM781" s="151"/>
      <c r="AN781" s="151"/>
      <c r="AO781" s="151"/>
      <c r="AP781" s="151"/>
      <c r="AQ781" s="151"/>
      <c r="AR781" s="151"/>
      <c r="AS781" s="151"/>
      <c r="AT781" s="151"/>
      <c r="AU781" s="151"/>
      <c r="AV781" s="151"/>
      <c r="AW781" s="151"/>
      <c r="AX781" s="151"/>
      <c r="AY781" s="151"/>
      <c r="AZ781" s="151"/>
      <c r="BA781" s="151"/>
      <c r="BB781" s="151"/>
      <c r="BC781" s="151"/>
      <c r="BD781" s="151"/>
      <c r="BE781" s="151"/>
      <c r="BF781" s="151"/>
      <c r="BG781" s="151"/>
      <c r="BH781" s="151"/>
    </row>
    <row r="782" spans="1:60" ht="22.5" outlineLevel="1" x14ac:dyDescent="0.2">
      <c r="A782" s="174">
        <v>112</v>
      </c>
      <c r="B782" s="175" t="s">
        <v>705</v>
      </c>
      <c r="C782" s="184" t="s">
        <v>706</v>
      </c>
      <c r="D782" s="176" t="s">
        <v>185</v>
      </c>
      <c r="E782" s="177">
        <v>349.83</v>
      </c>
      <c r="F782" s="178">
        <v>0</v>
      </c>
      <c r="G782" s="179">
        <f>ROUND(E782*F782,2)</f>
        <v>0</v>
      </c>
      <c r="H782" s="178">
        <v>180.5</v>
      </c>
      <c r="I782" s="179">
        <f>ROUND(E782*H782,2)</f>
        <v>63144.32</v>
      </c>
      <c r="J782" s="178">
        <v>0</v>
      </c>
      <c r="K782" s="179">
        <f>ROUND(E782*J782,2)</f>
        <v>0</v>
      </c>
      <c r="L782" s="179">
        <v>21</v>
      </c>
      <c r="M782" s="179">
        <f>G782*(1+L782/100)</f>
        <v>0</v>
      </c>
      <c r="N782" s="179">
        <v>5.4999999999999997E-3</v>
      </c>
      <c r="O782" s="179">
        <f>ROUND(E782*N782,2)</f>
        <v>1.92</v>
      </c>
      <c r="P782" s="179">
        <v>0</v>
      </c>
      <c r="Q782" s="179">
        <f>ROUND(E782*P782,2)</f>
        <v>0</v>
      </c>
      <c r="R782" s="179" t="s">
        <v>297</v>
      </c>
      <c r="S782" s="179" t="s">
        <v>173</v>
      </c>
      <c r="T782" s="180" t="s">
        <v>174</v>
      </c>
      <c r="U782" s="160">
        <v>0</v>
      </c>
      <c r="V782" s="160">
        <f>ROUND(E782*U782,2)</f>
        <v>0</v>
      </c>
      <c r="W782" s="160"/>
      <c r="X782" s="151"/>
      <c r="Y782" s="151"/>
      <c r="Z782" s="151"/>
      <c r="AA782" s="151"/>
      <c r="AB782" s="151"/>
      <c r="AC782" s="151"/>
      <c r="AD782" s="151"/>
      <c r="AE782" s="151"/>
      <c r="AF782" s="151"/>
      <c r="AG782" s="151" t="s">
        <v>530</v>
      </c>
      <c r="AH782" s="151"/>
      <c r="AI782" s="151"/>
      <c r="AJ782" s="151"/>
      <c r="AK782" s="151"/>
      <c r="AL782" s="151"/>
      <c r="AM782" s="151"/>
      <c r="AN782" s="151"/>
      <c r="AO782" s="151"/>
      <c r="AP782" s="151"/>
      <c r="AQ782" s="151"/>
      <c r="AR782" s="151"/>
      <c r="AS782" s="151"/>
      <c r="AT782" s="151"/>
      <c r="AU782" s="151"/>
      <c r="AV782" s="151"/>
      <c r="AW782" s="151"/>
      <c r="AX782" s="151"/>
      <c r="AY782" s="151"/>
      <c r="AZ782" s="151"/>
      <c r="BA782" s="151"/>
      <c r="BB782" s="151"/>
      <c r="BC782" s="151"/>
      <c r="BD782" s="151"/>
      <c r="BE782" s="151"/>
      <c r="BF782" s="151"/>
      <c r="BG782" s="151"/>
      <c r="BH782" s="151"/>
    </row>
    <row r="783" spans="1:60" outlineLevel="1" x14ac:dyDescent="0.2">
      <c r="A783" s="158"/>
      <c r="B783" s="159"/>
      <c r="C783" s="185" t="s">
        <v>697</v>
      </c>
      <c r="D783" s="161"/>
      <c r="E783" s="162">
        <v>304.2</v>
      </c>
      <c r="F783" s="160"/>
      <c r="G783" s="160"/>
      <c r="H783" s="160"/>
      <c r="I783" s="160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  <c r="T783" s="160"/>
      <c r="U783" s="160"/>
      <c r="V783" s="160"/>
      <c r="W783" s="160"/>
      <c r="X783" s="151"/>
      <c r="Y783" s="151"/>
      <c r="Z783" s="151"/>
      <c r="AA783" s="151"/>
      <c r="AB783" s="151"/>
      <c r="AC783" s="151"/>
      <c r="AD783" s="151"/>
      <c r="AE783" s="151"/>
      <c r="AF783" s="151"/>
      <c r="AG783" s="151" t="s">
        <v>179</v>
      </c>
      <c r="AH783" s="151">
        <v>0</v>
      </c>
      <c r="AI783" s="151"/>
      <c r="AJ783" s="151"/>
      <c r="AK783" s="151"/>
      <c r="AL783" s="151"/>
      <c r="AM783" s="151"/>
      <c r="AN783" s="151"/>
      <c r="AO783" s="151"/>
      <c r="AP783" s="151"/>
      <c r="AQ783" s="151"/>
      <c r="AR783" s="151"/>
      <c r="AS783" s="151"/>
      <c r="AT783" s="151"/>
      <c r="AU783" s="151"/>
      <c r="AV783" s="151"/>
      <c r="AW783" s="151"/>
      <c r="AX783" s="151"/>
      <c r="AY783" s="151"/>
      <c r="AZ783" s="151"/>
      <c r="BA783" s="151"/>
      <c r="BB783" s="151"/>
      <c r="BC783" s="151"/>
      <c r="BD783" s="151"/>
      <c r="BE783" s="151"/>
      <c r="BF783" s="151"/>
      <c r="BG783" s="151"/>
      <c r="BH783" s="151"/>
    </row>
    <row r="784" spans="1:60" outlineLevel="1" x14ac:dyDescent="0.2">
      <c r="A784" s="158"/>
      <c r="B784" s="159"/>
      <c r="C784" s="185" t="s">
        <v>704</v>
      </c>
      <c r="D784" s="161"/>
      <c r="E784" s="162">
        <v>45.63</v>
      </c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  <c r="X784" s="151"/>
      <c r="Y784" s="151"/>
      <c r="Z784" s="151"/>
      <c r="AA784" s="151"/>
      <c r="AB784" s="151"/>
      <c r="AC784" s="151"/>
      <c r="AD784" s="151"/>
      <c r="AE784" s="151"/>
      <c r="AF784" s="151"/>
      <c r="AG784" s="151" t="s">
        <v>179</v>
      </c>
      <c r="AH784" s="151">
        <v>0</v>
      </c>
      <c r="AI784" s="151"/>
      <c r="AJ784" s="151"/>
      <c r="AK784" s="151"/>
      <c r="AL784" s="151"/>
      <c r="AM784" s="151"/>
      <c r="AN784" s="151"/>
      <c r="AO784" s="151"/>
      <c r="AP784" s="151"/>
      <c r="AQ784" s="151"/>
      <c r="AR784" s="151"/>
      <c r="AS784" s="151"/>
      <c r="AT784" s="151"/>
      <c r="AU784" s="151"/>
      <c r="AV784" s="151"/>
      <c r="AW784" s="151"/>
      <c r="AX784" s="151"/>
      <c r="AY784" s="151"/>
      <c r="AZ784" s="151"/>
      <c r="BA784" s="151"/>
      <c r="BB784" s="151"/>
      <c r="BC784" s="151"/>
      <c r="BD784" s="151"/>
      <c r="BE784" s="151"/>
      <c r="BF784" s="151"/>
      <c r="BG784" s="151"/>
      <c r="BH784" s="151"/>
    </row>
    <row r="785" spans="1:60" outlineLevel="1" x14ac:dyDescent="0.2">
      <c r="A785" s="158"/>
      <c r="B785" s="159"/>
      <c r="C785" s="453"/>
      <c r="D785" s="454"/>
      <c r="E785" s="454"/>
      <c r="F785" s="454"/>
      <c r="G785" s="454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  <c r="X785" s="151"/>
      <c r="Y785" s="151"/>
      <c r="Z785" s="151"/>
      <c r="AA785" s="151"/>
      <c r="AB785" s="151"/>
      <c r="AC785" s="151"/>
      <c r="AD785" s="151"/>
      <c r="AE785" s="151"/>
      <c r="AF785" s="151"/>
      <c r="AG785" s="151" t="s">
        <v>180</v>
      </c>
      <c r="AH785" s="151"/>
      <c r="AI785" s="151"/>
      <c r="AJ785" s="151"/>
      <c r="AK785" s="151"/>
      <c r="AL785" s="151"/>
      <c r="AM785" s="151"/>
      <c r="AN785" s="151"/>
      <c r="AO785" s="151"/>
      <c r="AP785" s="151"/>
      <c r="AQ785" s="151"/>
      <c r="AR785" s="151"/>
      <c r="AS785" s="151"/>
      <c r="AT785" s="151"/>
      <c r="AU785" s="151"/>
      <c r="AV785" s="151"/>
      <c r="AW785" s="151"/>
      <c r="AX785" s="151"/>
      <c r="AY785" s="151"/>
      <c r="AZ785" s="151"/>
      <c r="BA785" s="151"/>
      <c r="BB785" s="151"/>
      <c r="BC785" s="151"/>
      <c r="BD785" s="151"/>
      <c r="BE785" s="151"/>
      <c r="BF785" s="151"/>
      <c r="BG785" s="151"/>
      <c r="BH785" s="151"/>
    </row>
    <row r="786" spans="1:60" outlineLevel="1" x14ac:dyDescent="0.2">
      <c r="A786" s="174">
        <v>113</v>
      </c>
      <c r="B786" s="175" t="s">
        <v>707</v>
      </c>
      <c r="C786" s="184" t="s">
        <v>708</v>
      </c>
      <c r="D786" s="176" t="s">
        <v>208</v>
      </c>
      <c r="E786" s="177">
        <v>3.3752499999999999</v>
      </c>
      <c r="F786" s="178">
        <v>0</v>
      </c>
      <c r="G786" s="179">
        <f>ROUND(E786*F786,2)</f>
        <v>0</v>
      </c>
      <c r="H786" s="178">
        <v>0</v>
      </c>
      <c r="I786" s="179">
        <f>ROUND(E786*H786,2)</f>
        <v>0</v>
      </c>
      <c r="J786" s="178">
        <v>1045</v>
      </c>
      <c r="K786" s="179">
        <f>ROUND(E786*J786,2)</f>
        <v>3527.14</v>
      </c>
      <c r="L786" s="179">
        <v>21</v>
      </c>
      <c r="M786" s="179">
        <f>G786*(1+L786/100)</f>
        <v>0</v>
      </c>
      <c r="N786" s="179">
        <v>0</v>
      </c>
      <c r="O786" s="179">
        <f>ROUND(E786*N786,2)</f>
        <v>0</v>
      </c>
      <c r="P786" s="179">
        <v>0</v>
      </c>
      <c r="Q786" s="179">
        <f>ROUND(E786*P786,2)</f>
        <v>0</v>
      </c>
      <c r="R786" s="179" t="s">
        <v>680</v>
      </c>
      <c r="S786" s="179" t="s">
        <v>173</v>
      </c>
      <c r="T786" s="180" t="s">
        <v>174</v>
      </c>
      <c r="U786" s="160">
        <v>1.609</v>
      </c>
      <c r="V786" s="160">
        <f>ROUND(E786*U786,2)</f>
        <v>5.43</v>
      </c>
      <c r="W786" s="160"/>
      <c r="X786" s="151"/>
      <c r="Y786" s="151"/>
      <c r="Z786" s="151"/>
      <c r="AA786" s="151"/>
      <c r="AB786" s="151"/>
      <c r="AC786" s="151"/>
      <c r="AD786" s="151"/>
      <c r="AE786" s="151"/>
      <c r="AF786" s="151"/>
      <c r="AG786" s="151" t="s">
        <v>676</v>
      </c>
      <c r="AH786" s="151"/>
      <c r="AI786" s="151"/>
      <c r="AJ786" s="151"/>
      <c r="AK786" s="151"/>
      <c r="AL786" s="151"/>
      <c r="AM786" s="151"/>
      <c r="AN786" s="151"/>
      <c r="AO786" s="151"/>
      <c r="AP786" s="151"/>
      <c r="AQ786" s="151"/>
      <c r="AR786" s="151"/>
      <c r="AS786" s="151"/>
      <c r="AT786" s="151"/>
      <c r="AU786" s="151"/>
      <c r="AV786" s="151"/>
      <c r="AW786" s="151"/>
      <c r="AX786" s="151"/>
      <c r="AY786" s="151"/>
      <c r="AZ786" s="151"/>
      <c r="BA786" s="151"/>
      <c r="BB786" s="151"/>
      <c r="BC786" s="151"/>
      <c r="BD786" s="151"/>
      <c r="BE786" s="151"/>
      <c r="BF786" s="151"/>
      <c r="BG786" s="151"/>
      <c r="BH786" s="151"/>
    </row>
    <row r="787" spans="1:60" outlineLevel="1" x14ac:dyDescent="0.2">
      <c r="A787" s="158"/>
      <c r="B787" s="159"/>
      <c r="C787" s="451" t="s">
        <v>709</v>
      </c>
      <c r="D787" s="452"/>
      <c r="E787" s="452"/>
      <c r="F787" s="452"/>
      <c r="G787" s="452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  <c r="X787" s="151"/>
      <c r="Y787" s="151"/>
      <c r="Z787" s="151"/>
      <c r="AA787" s="151"/>
      <c r="AB787" s="151"/>
      <c r="AC787" s="151"/>
      <c r="AD787" s="151"/>
      <c r="AE787" s="151"/>
      <c r="AF787" s="151"/>
      <c r="AG787" s="151" t="s">
        <v>177</v>
      </c>
      <c r="AH787" s="151"/>
      <c r="AI787" s="151"/>
      <c r="AJ787" s="151"/>
      <c r="AK787" s="151"/>
      <c r="AL787" s="151"/>
      <c r="AM787" s="151"/>
      <c r="AN787" s="151"/>
      <c r="AO787" s="151"/>
      <c r="AP787" s="151"/>
      <c r="AQ787" s="151"/>
      <c r="AR787" s="151"/>
      <c r="AS787" s="151"/>
      <c r="AT787" s="151"/>
      <c r="AU787" s="151"/>
      <c r="AV787" s="151"/>
      <c r="AW787" s="151"/>
      <c r="AX787" s="151"/>
      <c r="AY787" s="151"/>
      <c r="AZ787" s="151"/>
      <c r="BA787" s="151"/>
      <c r="BB787" s="151"/>
      <c r="BC787" s="151"/>
      <c r="BD787" s="151"/>
      <c r="BE787" s="151"/>
      <c r="BF787" s="151"/>
      <c r="BG787" s="151"/>
      <c r="BH787" s="151"/>
    </row>
    <row r="788" spans="1:60" outlineLevel="1" x14ac:dyDescent="0.2">
      <c r="A788" s="158"/>
      <c r="B788" s="159"/>
      <c r="C788" s="453"/>
      <c r="D788" s="454"/>
      <c r="E788" s="454"/>
      <c r="F788" s="454"/>
      <c r="G788" s="454"/>
      <c r="H788" s="160"/>
      <c r="I788" s="160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  <c r="T788" s="160"/>
      <c r="U788" s="160"/>
      <c r="V788" s="160"/>
      <c r="W788" s="160"/>
      <c r="X788" s="151"/>
      <c r="Y788" s="151"/>
      <c r="Z788" s="151"/>
      <c r="AA788" s="151"/>
      <c r="AB788" s="151"/>
      <c r="AC788" s="151"/>
      <c r="AD788" s="151"/>
      <c r="AE788" s="151"/>
      <c r="AF788" s="151"/>
      <c r="AG788" s="151" t="s">
        <v>180</v>
      </c>
      <c r="AH788" s="151"/>
      <c r="AI788" s="151"/>
      <c r="AJ788" s="151"/>
      <c r="AK788" s="151"/>
      <c r="AL788" s="151"/>
      <c r="AM788" s="151"/>
      <c r="AN788" s="151"/>
      <c r="AO788" s="151"/>
      <c r="AP788" s="151"/>
      <c r="AQ788" s="151"/>
      <c r="AR788" s="151"/>
      <c r="AS788" s="151"/>
      <c r="AT788" s="151"/>
      <c r="AU788" s="151"/>
      <c r="AV788" s="151"/>
      <c r="AW788" s="151"/>
      <c r="AX788" s="151"/>
      <c r="AY788" s="151"/>
      <c r="AZ788" s="151"/>
      <c r="BA788" s="151"/>
      <c r="BB788" s="151"/>
      <c r="BC788" s="151"/>
      <c r="BD788" s="151"/>
      <c r="BE788" s="151"/>
      <c r="BF788" s="151"/>
      <c r="BG788" s="151"/>
      <c r="BH788" s="151"/>
    </row>
    <row r="789" spans="1:60" x14ac:dyDescent="0.2">
      <c r="A789" s="168" t="s">
        <v>167</v>
      </c>
      <c r="B789" s="169" t="s">
        <v>101</v>
      </c>
      <c r="C789" s="183" t="s">
        <v>102</v>
      </c>
      <c r="D789" s="170"/>
      <c r="E789" s="171"/>
      <c r="F789" s="172"/>
      <c r="G789" s="172">
        <f>SUMIF(AG790:AG820,"&lt;&gt;NOR",G790:G820)</f>
        <v>0</v>
      </c>
      <c r="H789" s="172"/>
      <c r="I789" s="172">
        <f>SUM(I790:I820)</f>
        <v>112591.38</v>
      </c>
      <c r="J789" s="172"/>
      <c r="K789" s="172">
        <f>SUM(K790:K820)</f>
        <v>71481.759999999995</v>
      </c>
      <c r="L789" s="172"/>
      <c r="M789" s="172">
        <f>SUM(M790:M820)</f>
        <v>0</v>
      </c>
      <c r="N789" s="172"/>
      <c r="O789" s="172">
        <f>SUM(O790:O820)</f>
        <v>6.5</v>
      </c>
      <c r="P789" s="172"/>
      <c r="Q789" s="172">
        <f>SUM(Q790:Q820)</f>
        <v>0</v>
      </c>
      <c r="R789" s="172"/>
      <c r="S789" s="172"/>
      <c r="T789" s="173"/>
      <c r="U789" s="167"/>
      <c r="V789" s="167">
        <f>SUM(V790:V820)</f>
        <v>153.38</v>
      </c>
      <c r="W789" s="167"/>
      <c r="AG789" t="s">
        <v>168</v>
      </c>
    </row>
    <row r="790" spans="1:60" ht="22.5" outlineLevel="1" x14ac:dyDescent="0.2">
      <c r="A790" s="174">
        <v>114</v>
      </c>
      <c r="B790" s="175" t="s">
        <v>710</v>
      </c>
      <c r="C790" s="184" t="s">
        <v>711</v>
      </c>
      <c r="D790" s="176" t="s">
        <v>185</v>
      </c>
      <c r="E790" s="177">
        <v>284</v>
      </c>
      <c r="F790" s="178">
        <v>0</v>
      </c>
      <c r="G790" s="179">
        <f>ROUND(E790*F790,2)</f>
        <v>0</v>
      </c>
      <c r="H790" s="178">
        <v>24.63</v>
      </c>
      <c r="I790" s="179">
        <f>ROUND(E790*H790,2)</f>
        <v>6994.92</v>
      </c>
      <c r="J790" s="178">
        <v>47.07</v>
      </c>
      <c r="K790" s="179">
        <f>ROUND(E790*J790,2)</f>
        <v>13367.88</v>
      </c>
      <c r="L790" s="179">
        <v>21</v>
      </c>
      <c r="M790" s="179">
        <f>G790*(1+L790/100)</f>
        <v>0</v>
      </c>
      <c r="N790" s="179">
        <v>3.4000000000000002E-4</v>
      </c>
      <c r="O790" s="179">
        <f>ROUND(E790*N790,2)</f>
        <v>0.1</v>
      </c>
      <c r="P790" s="179">
        <v>0</v>
      </c>
      <c r="Q790" s="179">
        <f>ROUND(E790*P790,2)</f>
        <v>0</v>
      </c>
      <c r="R790" s="179" t="s">
        <v>680</v>
      </c>
      <c r="S790" s="179" t="s">
        <v>173</v>
      </c>
      <c r="T790" s="180" t="s">
        <v>174</v>
      </c>
      <c r="U790" s="160">
        <v>0.11765</v>
      </c>
      <c r="V790" s="160">
        <f>ROUND(E790*U790,2)</f>
        <v>33.409999999999997</v>
      </c>
      <c r="W790" s="160"/>
      <c r="X790" s="151"/>
      <c r="Y790" s="151"/>
      <c r="Z790" s="151"/>
      <c r="AA790" s="151"/>
      <c r="AB790" s="151"/>
      <c r="AC790" s="151"/>
      <c r="AD790" s="151"/>
      <c r="AE790" s="151"/>
      <c r="AF790" s="151"/>
      <c r="AG790" s="151" t="s">
        <v>199</v>
      </c>
      <c r="AH790" s="151"/>
      <c r="AI790" s="151"/>
      <c r="AJ790" s="151"/>
      <c r="AK790" s="151"/>
      <c r="AL790" s="151"/>
      <c r="AM790" s="151"/>
      <c r="AN790" s="151"/>
      <c r="AO790" s="151"/>
      <c r="AP790" s="151"/>
      <c r="AQ790" s="151"/>
      <c r="AR790" s="151"/>
      <c r="AS790" s="151"/>
      <c r="AT790" s="151"/>
      <c r="AU790" s="151"/>
      <c r="AV790" s="151"/>
      <c r="AW790" s="151"/>
      <c r="AX790" s="151"/>
      <c r="AY790" s="151"/>
      <c r="AZ790" s="151"/>
      <c r="BA790" s="151"/>
      <c r="BB790" s="151"/>
      <c r="BC790" s="151"/>
      <c r="BD790" s="151"/>
      <c r="BE790" s="151"/>
      <c r="BF790" s="151"/>
      <c r="BG790" s="151"/>
      <c r="BH790" s="151"/>
    </row>
    <row r="791" spans="1:60" outlineLevel="1" x14ac:dyDescent="0.2">
      <c r="A791" s="158"/>
      <c r="B791" s="159"/>
      <c r="C791" s="185" t="s">
        <v>712</v>
      </c>
      <c r="D791" s="161"/>
      <c r="E791" s="162">
        <v>264</v>
      </c>
      <c r="F791" s="160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  <c r="W791" s="160"/>
      <c r="X791" s="151"/>
      <c r="Y791" s="151"/>
      <c r="Z791" s="151"/>
      <c r="AA791" s="151"/>
      <c r="AB791" s="151"/>
      <c r="AC791" s="151"/>
      <c r="AD791" s="151"/>
      <c r="AE791" s="151"/>
      <c r="AF791" s="151"/>
      <c r="AG791" s="151" t="s">
        <v>179</v>
      </c>
      <c r="AH791" s="151">
        <v>0</v>
      </c>
      <c r="AI791" s="151"/>
      <c r="AJ791" s="151"/>
      <c r="AK791" s="151"/>
      <c r="AL791" s="151"/>
      <c r="AM791" s="151"/>
      <c r="AN791" s="151"/>
      <c r="AO791" s="151"/>
      <c r="AP791" s="151"/>
      <c r="AQ791" s="151"/>
      <c r="AR791" s="151"/>
      <c r="AS791" s="151"/>
      <c r="AT791" s="151"/>
      <c r="AU791" s="151"/>
      <c r="AV791" s="151"/>
      <c r="AW791" s="151"/>
      <c r="AX791" s="151"/>
      <c r="AY791" s="151"/>
      <c r="AZ791" s="151"/>
      <c r="BA791" s="151"/>
      <c r="BB791" s="151"/>
      <c r="BC791" s="151"/>
      <c r="BD791" s="151"/>
      <c r="BE791" s="151"/>
      <c r="BF791" s="151"/>
      <c r="BG791" s="151"/>
      <c r="BH791" s="151"/>
    </row>
    <row r="792" spans="1:60" outlineLevel="1" x14ac:dyDescent="0.2">
      <c r="A792" s="158"/>
      <c r="B792" s="159"/>
      <c r="C792" s="185" t="s">
        <v>713</v>
      </c>
      <c r="D792" s="161"/>
      <c r="E792" s="162">
        <v>20</v>
      </c>
      <c r="F792" s="160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  <c r="W792" s="160"/>
      <c r="X792" s="151"/>
      <c r="Y792" s="151"/>
      <c r="Z792" s="151"/>
      <c r="AA792" s="151"/>
      <c r="AB792" s="151"/>
      <c r="AC792" s="151"/>
      <c r="AD792" s="151"/>
      <c r="AE792" s="151"/>
      <c r="AF792" s="151"/>
      <c r="AG792" s="151" t="s">
        <v>179</v>
      </c>
      <c r="AH792" s="151">
        <v>0</v>
      </c>
      <c r="AI792" s="151"/>
      <c r="AJ792" s="151"/>
      <c r="AK792" s="151"/>
      <c r="AL792" s="151"/>
      <c r="AM792" s="151"/>
      <c r="AN792" s="151"/>
      <c r="AO792" s="151"/>
      <c r="AP792" s="151"/>
      <c r="AQ792" s="151"/>
      <c r="AR792" s="151"/>
      <c r="AS792" s="151"/>
      <c r="AT792" s="151"/>
      <c r="AU792" s="151"/>
      <c r="AV792" s="151"/>
      <c r="AW792" s="151"/>
      <c r="AX792" s="151"/>
      <c r="AY792" s="151"/>
      <c r="AZ792" s="151"/>
      <c r="BA792" s="151"/>
      <c r="BB792" s="151"/>
      <c r="BC792" s="151"/>
      <c r="BD792" s="151"/>
      <c r="BE792" s="151"/>
      <c r="BF792" s="151"/>
      <c r="BG792" s="151"/>
      <c r="BH792" s="151"/>
    </row>
    <row r="793" spans="1:60" outlineLevel="1" x14ac:dyDescent="0.2">
      <c r="A793" s="158"/>
      <c r="B793" s="159"/>
      <c r="C793" s="453"/>
      <c r="D793" s="454"/>
      <c r="E793" s="454"/>
      <c r="F793" s="454"/>
      <c r="G793" s="454"/>
      <c r="H793" s="160"/>
      <c r="I793" s="160"/>
      <c r="J793" s="160"/>
      <c r="K793" s="160"/>
      <c r="L793" s="160"/>
      <c r="M793" s="160"/>
      <c r="N793" s="160"/>
      <c r="O793" s="160"/>
      <c r="P793" s="160"/>
      <c r="Q793" s="160"/>
      <c r="R793" s="160"/>
      <c r="S793" s="160"/>
      <c r="T793" s="160"/>
      <c r="U793" s="160"/>
      <c r="V793" s="160"/>
      <c r="W793" s="160"/>
      <c r="X793" s="151"/>
      <c r="Y793" s="151"/>
      <c r="Z793" s="151"/>
      <c r="AA793" s="151"/>
      <c r="AB793" s="151"/>
      <c r="AC793" s="151"/>
      <c r="AD793" s="151"/>
      <c r="AE793" s="151"/>
      <c r="AF793" s="151"/>
      <c r="AG793" s="151" t="s">
        <v>180</v>
      </c>
      <c r="AH793" s="151"/>
      <c r="AI793" s="151"/>
      <c r="AJ793" s="151"/>
      <c r="AK793" s="151"/>
      <c r="AL793" s="151"/>
      <c r="AM793" s="151"/>
      <c r="AN793" s="151"/>
      <c r="AO793" s="151"/>
      <c r="AP793" s="151"/>
      <c r="AQ793" s="151"/>
      <c r="AR793" s="151"/>
      <c r="AS793" s="151"/>
      <c r="AT793" s="151"/>
      <c r="AU793" s="151"/>
      <c r="AV793" s="151"/>
      <c r="AW793" s="151"/>
      <c r="AX793" s="151"/>
      <c r="AY793" s="151"/>
      <c r="AZ793" s="151"/>
      <c r="BA793" s="151"/>
      <c r="BB793" s="151"/>
      <c r="BC793" s="151"/>
      <c r="BD793" s="151"/>
      <c r="BE793" s="151"/>
      <c r="BF793" s="151"/>
      <c r="BG793" s="151"/>
      <c r="BH793" s="151"/>
    </row>
    <row r="794" spans="1:60" outlineLevel="1" x14ac:dyDescent="0.2">
      <c r="A794" s="174">
        <v>115</v>
      </c>
      <c r="B794" s="175" t="s">
        <v>714</v>
      </c>
      <c r="C794" s="184" t="s">
        <v>715</v>
      </c>
      <c r="D794" s="176" t="s">
        <v>185</v>
      </c>
      <c r="E794" s="177">
        <v>8.5</v>
      </c>
      <c r="F794" s="178">
        <v>0</v>
      </c>
      <c r="G794" s="179">
        <f>ROUND(E794*F794,2)</f>
        <v>0</v>
      </c>
      <c r="H794" s="178">
        <v>0</v>
      </c>
      <c r="I794" s="179">
        <f>ROUND(E794*H794,2)</f>
        <v>0</v>
      </c>
      <c r="J794" s="178">
        <v>72</v>
      </c>
      <c r="K794" s="179">
        <f>ROUND(E794*J794,2)</f>
        <v>612</v>
      </c>
      <c r="L794" s="179">
        <v>21</v>
      </c>
      <c r="M794" s="179">
        <f>G794*(1+L794/100)</f>
        <v>0</v>
      </c>
      <c r="N794" s="179">
        <v>0</v>
      </c>
      <c r="O794" s="179">
        <f>ROUND(E794*N794,2)</f>
        <v>0</v>
      </c>
      <c r="P794" s="179">
        <v>0</v>
      </c>
      <c r="Q794" s="179">
        <f>ROUND(E794*P794,2)</f>
        <v>0</v>
      </c>
      <c r="R794" s="179" t="s">
        <v>716</v>
      </c>
      <c r="S794" s="179" t="s">
        <v>173</v>
      </c>
      <c r="T794" s="180" t="s">
        <v>174</v>
      </c>
      <c r="U794" s="160">
        <v>0.18</v>
      </c>
      <c r="V794" s="160">
        <f>ROUND(E794*U794,2)</f>
        <v>1.53</v>
      </c>
      <c r="W794" s="160"/>
      <c r="X794" s="151"/>
      <c r="Y794" s="151"/>
      <c r="Z794" s="151"/>
      <c r="AA794" s="151"/>
      <c r="AB794" s="151"/>
      <c r="AC794" s="151"/>
      <c r="AD794" s="151"/>
      <c r="AE794" s="151"/>
      <c r="AF794" s="151"/>
      <c r="AG794" s="151" t="s">
        <v>199</v>
      </c>
      <c r="AH794" s="151"/>
      <c r="AI794" s="151"/>
      <c r="AJ794" s="151"/>
      <c r="AK794" s="151"/>
      <c r="AL794" s="151"/>
      <c r="AM794" s="151"/>
      <c r="AN794" s="151"/>
      <c r="AO794" s="151"/>
      <c r="AP794" s="151"/>
      <c r="AQ794" s="151"/>
      <c r="AR794" s="151"/>
      <c r="AS794" s="151"/>
      <c r="AT794" s="151"/>
      <c r="AU794" s="151"/>
      <c r="AV794" s="151"/>
      <c r="AW794" s="151"/>
      <c r="AX794" s="151"/>
      <c r="AY794" s="151"/>
      <c r="AZ794" s="151"/>
      <c r="BA794" s="151"/>
      <c r="BB794" s="151"/>
      <c r="BC794" s="151"/>
      <c r="BD794" s="151"/>
      <c r="BE794" s="151"/>
      <c r="BF794" s="151"/>
      <c r="BG794" s="151"/>
      <c r="BH794" s="151"/>
    </row>
    <row r="795" spans="1:60" outlineLevel="1" x14ac:dyDescent="0.2">
      <c r="A795" s="158"/>
      <c r="B795" s="159"/>
      <c r="C795" s="185" t="s">
        <v>338</v>
      </c>
      <c r="D795" s="161"/>
      <c r="E795" s="162">
        <v>8.5</v>
      </c>
      <c r="F795" s="160"/>
      <c r="G795" s="160"/>
      <c r="H795" s="160"/>
      <c r="I795" s="160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  <c r="T795" s="160"/>
      <c r="U795" s="160"/>
      <c r="V795" s="160"/>
      <c r="W795" s="160"/>
      <c r="X795" s="151"/>
      <c r="Y795" s="151"/>
      <c r="Z795" s="151"/>
      <c r="AA795" s="151"/>
      <c r="AB795" s="151"/>
      <c r="AC795" s="151"/>
      <c r="AD795" s="151"/>
      <c r="AE795" s="151"/>
      <c r="AF795" s="151"/>
      <c r="AG795" s="151" t="s">
        <v>179</v>
      </c>
      <c r="AH795" s="151">
        <v>0</v>
      </c>
      <c r="AI795" s="151"/>
      <c r="AJ795" s="151"/>
      <c r="AK795" s="151"/>
      <c r="AL795" s="151"/>
      <c r="AM795" s="151"/>
      <c r="AN795" s="151"/>
      <c r="AO795" s="151"/>
      <c r="AP795" s="151"/>
      <c r="AQ795" s="151"/>
      <c r="AR795" s="151"/>
      <c r="AS795" s="151"/>
      <c r="AT795" s="151"/>
      <c r="AU795" s="151"/>
      <c r="AV795" s="151"/>
      <c r="AW795" s="151"/>
      <c r="AX795" s="151"/>
      <c r="AY795" s="151"/>
      <c r="AZ795" s="151"/>
      <c r="BA795" s="151"/>
      <c r="BB795" s="151"/>
      <c r="BC795" s="151"/>
      <c r="BD795" s="151"/>
      <c r="BE795" s="151"/>
      <c r="BF795" s="151"/>
      <c r="BG795" s="151"/>
      <c r="BH795" s="151"/>
    </row>
    <row r="796" spans="1:60" outlineLevel="1" x14ac:dyDescent="0.2">
      <c r="A796" s="158"/>
      <c r="B796" s="159"/>
      <c r="C796" s="453"/>
      <c r="D796" s="454"/>
      <c r="E796" s="454"/>
      <c r="F796" s="454"/>
      <c r="G796" s="454"/>
      <c r="H796" s="160"/>
      <c r="I796" s="160"/>
      <c r="J796" s="160"/>
      <c r="K796" s="160"/>
      <c r="L796" s="160"/>
      <c r="M796" s="160"/>
      <c r="N796" s="160"/>
      <c r="O796" s="160"/>
      <c r="P796" s="160"/>
      <c r="Q796" s="160"/>
      <c r="R796" s="160"/>
      <c r="S796" s="160"/>
      <c r="T796" s="160"/>
      <c r="U796" s="160"/>
      <c r="V796" s="160"/>
      <c r="W796" s="160"/>
      <c r="X796" s="151"/>
      <c r="Y796" s="151"/>
      <c r="Z796" s="151"/>
      <c r="AA796" s="151"/>
      <c r="AB796" s="151"/>
      <c r="AC796" s="151"/>
      <c r="AD796" s="151"/>
      <c r="AE796" s="151"/>
      <c r="AF796" s="151"/>
      <c r="AG796" s="151" t="s">
        <v>180</v>
      </c>
      <c r="AH796" s="151"/>
      <c r="AI796" s="151"/>
      <c r="AJ796" s="151"/>
      <c r="AK796" s="151"/>
      <c r="AL796" s="151"/>
      <c r="AM796" s="151"/>
      <c r="AN796" s="151"/>
      <c r="AO796" s="151"/>
      <c r="AP796" s="151"/>
      <c r="AQ796" s="151"/>
      <c r="AR796" s="151"/>
      <c r="AS796" s="151"/>
      <c r="AT796" s="151"/>
      <c r="AU796" s="151"/>
      <c r="AV796" s="151"/>
      <c r="AW796" s="151"/>
      <c r="AX796" s="151"/>
      <c r="AY796" s="151"/>
      <c r="AZ796" s="151"/>
      <c r="BA796" s="151"/>
      <c r="BB796" s="151"/>
      <c r="BC796" s="151"/>
      <c r="BD796" s="151"/>
      <c r="BE796" s="151"/>
      <c r="BF796" s="151"/>
      <c r="BG796" s="151"/>
      <c r="BH796" s="151"/>
    </row>
    <row r="797" spans="1:60" ht="22.5" outlineLevel="1" x14ac:dyDescent="0.2">
      <c r="A797" s="174">
        <v>116</v>
      </c>
      <c r="B797" s="175" t="s">
        <v>717</v>
      </c>
      <c r="C797" s="184" t="s">
        <v>718</v>
      </c>
      <c r="D797" s="176" t="s">
        <v>185</v>
      </c>
      <c r="E797" s="177">
        <v>284</v>
      </c>
      <c r="F797" s="178">
        <v>0</v>
      </c>
      <c r="G797" s="179">
        <f>ROUND(E797*F797,2)</f>
        <v>0</v>
      </c>
      <c r="H797" s="178">
        <v>7.07</v>
      </c>
      <c r="I797" s="179">
        <f>ROUND(E797*H797,2)</f>
        <v>2007.88</v>
      </c>
      <c r="J797" s="178">
        <v>56.03</v>
      </c>
      <c r="K797" s="179">
        <f>ROUND(E797*J797,2)</f>
        <v>15912.52</v>
      </c>
      <c r="L797" s="179">
        <v>21</v>
      </c>
      <c r="M797" s="179">
        <f>G797*(1+L797/100)</f>
        <v>0</v>
      </c>
      <c r="N797" s="179">
        <v>2.0000000000000002E-5</v>
      </c>
      <c r="O797" s="179">
        <f>ROUND(E797*N797,2)</f>
        <v>0.01</v>
      </c>
      <c r="P797" s="179">
        <v>0</v>
      </c>
      <c r="Q797" s="179">
        <f>ROUND(E797*P797,2)</f>
        <v>0</v>
      </c>
      <c r="R797" s="179" t="s">
        <v>716</v>
      </c>
      <c r="S797" s="179" t="s">
        <v>173</v>
      </c>
      <c r="T797" s="180" t="s">
        <v>174</v>
      </c>
      <c r="U797" s="160">
        <v>0.14000000000000001</v>
      </c>
      <c r="V797" s="160">
        <f>ROUND(E797*U797,2)</f>
        <v>39.76</v>
      </c>
      <c r="W797" s="160"/>
      <c r="X797" s="151"/>
      <c r="Y797" s="151"/>
      <c r="Z797" s="151"/>
      <c r="AA797" s="151"/>
      <c r="AB797" s="151"/>
      <c r="AC797" s="151"/>
      <c r="AD797" s="151"/>
      <c r="AE797" s="151"/>
      <c r="AF797" s="151"/>
      <c r="AG797" s="151" t="s">
        <v>199</v>
      </c>
      <c r="AH797" s="151"/>
      <c r="AI797" s="151"/>
      <c r="AJ797" s="151"/>
      <c r="AK797" s="151"/>
      <c r="AL797" s="151"/>
      <c r="AM797" s="151"/>
      <c r="AN797" s="151"/>
      <c r="AO797" s="151"/>
      <c r="AP797" s="151"/>
      <c r="AQ797" s="151"/>
      <c r="AR797" s="151"/>
      <c r="AS797" s="151"/>
      <c r="AT797" s="151"/>
      <c r="AU797" s="151"/>
      <c r="AV797" s="151"/>
      <c r="AW797" s="151"/>
      <c r="AX797" s="151"/>
      <c r="AY797" s="151"/>
      <c r="AZ797" s="151"/>
      <c r="BA797" s="151"/>
      <c r="BB797" s="151"/>
      <c r="BC797" s="151"/>
      <c r="BD797" s="151"/>
      <c r="BE797" s="151"/>
      <c r="BF797" s="151"/>
      <c r="BG797" s="151"/>
      <c r="BH797" s="151"/>
    </row>
    <row r="798" spans="1:60" outlineLevel="1" x14ac:dyDescent="0.2">
      <c r="A798" s="158"/>
      <c r="B798" s="159"/>
      <c r="C798" s="459" t="s">
        <v>719</v>
      </c>
      <c r="D798" s="460"/>
      <c r="E798" s="460"/>
      <c r="F798" s="460"/>
      <c r="G798" s="4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  <c r="W798" s="160"/>
      <c r="X798" s="151"/>
      <c r="Y798" s="151"/>
      <c r="Z798" s="151"/>
      <c r="AA798" s="151"/>
      <c r="AB798" s="151"/>
      <c r="AC798" s="151"/>
      <c r="AD798" s="151"/>
      <c r="AE798" s="151"/>
      <c r="AF798" s="151"/>
      <c r="AG798" s="151" t="s">
        <v>194</v>
      </c>
      <c r="AH798" s="151"/>
      <c r="AI798" s="151"/>
      <c r="AJ798" s="151"/>
      <c r="AK798" s="151"/>
      <c r="AL798" s="151"/>
      <c r="AM798" s="151"/>
      <c r="AN798" s="151"/>
      <c r="AO798" s="151"/>
      <c r="AP798" s="151"/>
      <c r="AQ798" s="151"/>
      <c r="AR798" s="151"/>
      <c r="AS798" s="151"/>
      <c r="AT798" s="151"/>
      <c r="AU798" s="151"/>
      <c r="AV798" s="151"/>
      <c r="AW798" s="151"/>
      <c r="AX798" s="151"/>
      <c r="AY798" s="151"/>
      <c r="AZ798" s="151"/>
      <c r="BA798" s="151"/>
      <c r="BB798" s="151"/>
      <c r="BC798" s="151"/>
      <c r="BD798" s="151"/>
      <c r="BE798" s="151"/>
      <c r="BF798" s="151"/>
      <c r="BG798" s="151"/>
      <c r="BH798" s="151"/>
    </row>
    <row r="799" spans="1:60" outlineLevel="1" x14ac:dyDescent="0.2">
      <c r="A799" s="158"/>
      <c r="B799" s="159"/>
      <c r="C799" s="185" t="s">
        <v>712</v>
      </c>
      <c r="D799" s="161"/>
      <c r="E799" s="162">
        <v>264</v>
      </c>
      <c r="F799" s="160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  <c r="X799" s="151"/>
      <c r="Y799" s="151"/>
      <c r="Z799" s="151"/>
      <c r="AA799" s="151"/>
      <c r="AB799" s="151"/>
      <c r="AC799" s="151"/>
      <c r="AD799" s="151"/>
      <c r="AE799" s="151"/>
      <c r="AF799" s="151"/>
      <c r="AG799" s="151" t="s">
        <v>179</v>
      </c>
      <c r="AH799" s="151">
        <v>0</v>
      </c>
      <c r="AI799" s="151"/>
      <c r="AJ799" s="151"/>
      <c r="AK799" s="151"/>
      <c r="AL799" s="151"/>
      <c r="AM799" s="151"/>
      <c r="AN799" s="151"/>
      <c r="AO799" s="151"/>
      <c r="AP799" s="151"/>
      <c r="AQ799" s="151"/>
      <c r="AR799" s="151"/>
      <c r="AS799" s="151"/>
      <c r="AT799" s="151"/>
      <c r="AU799" s="151"/>
      <c r="AV799" s="151"/>
      <c r="AW799" s="151"/>
      <c r="AX799" s="151"/>
      <c r="AY799" s="151"/>
      <c r="AZ799" s="151"/>
      <c r="BA799" s="151"/>
      <c r="BB799" s="151"/>
      <c r="BC799" s="151"/>
      <c r="BD799" s="151"/>
      <c r="BE799" s="151"/>
      <c r="BF799" s="151"/>
      <c r="BG799" s="151"/>
      <c r="BH799" s="151"/>
    </row>
    <row r="800" spans="1:60" outlineLevel="1" x14ac:dyDescent="0.2">
      <c r="A800" s="158"/>
      <c r="B800" s="159"/>
      <c r="C800" s="185" t="s">
        <v>713</v>
      </c>
      <c r="D800" s="161"/>
      <c r="E800" s="162">
        <v>20</v>
      </c>
      <c r="F800" s="160"/>
      <c r="G800" s="160"/>
      <c r="H800" s="160"/>
      <c r="I800" s="160"/>
      <c r="J800" s="160"/>
      <c r="K800" s="160"/>
      <c r="L800" s="160"/>
      <c r="M800" s="160"/>
      <c r="N800" s="160"/>
      <c r="O800" s="160"/>
      <c r="P800" s="160"/>
      <c r="Q800" s="160"/>
      <c r="R800" s="160"/>
      <c r="S800" s="160"/>
      <c r="T800" s="160"/>
      <c r="U800" s="160"/>
      <c r="V800" s="160"/>
      <c r="W800" s="160"/>
      <c r="X800" s="151"/>
      <c r="Y800" s="151"/>
      <c r="Z800" s="151"/>
      <c r="AA800" s="151"/>
      <c r="AB800" s="151"/>
      <c r="AC800" s="151"/>
      <c r="AD800" s="151"/>
      <c r="AE800" s="151"/>
      <c r="AF800" s="151"/>
      <c r="AG800" s="151" t="s">
        <v>179</v>
      </c>
      <c r="AH800" s="151">
        <v>0</v>
      </c>
      <c r="AI800" s="151"/>
      <c r="AJ800" s="151"/>
      <c r="AK800" s="151"/>
      <c r="AL800" s="151"/>
      <c r="AM800" s="151"/>
      <c r="AN800" s="151"/>
      <c r="AO800" s="151"/>
      <c r="AP800" s="151"/>
      <c r="AQ800" s="151"/>
      <c r="AR800" s="151"/>
      <c r="AS800" s="151"/>
      <c r="AT800" s="151"/>
      <c r="AU800" s="151"/>
      <c r="AV800" s="151"/>
      <c r="AW800" s="151"/>
      <c r="AX800" s="151"/>
      <c r="AY800" s="151"/>
      <c r="AZ800" s="151"/>
      <c r="BA800" s="151"/>
      <c r="BB800" s="151"/>
      <c r="BC800" s="151"/>
      <c r="BD800" s="151"/>
      <c r="BE800" s="151"/>
      <c r="BF800" s="151"/>
      <c r="BG800" s="151"/>
      <c r="BH800" s="151"/>
    </row>
    <row r="801" spans="1:60" outlineLevel="1" x14ac:dyDescent="0.2">
      <c r="A801" s="158"/>
      <c r="B801" s="159"/>
      <c r="C801" s="453"/>
      <c r="D801" s="454"/>
      <c r="E801" s="454"/>
      <c r="F801" s="454"/>
      <c r="G801" s="454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  <c r="X801" s="151"/>
      <c r="Y801" s="151"/>
      <c r="Z801" s="151"/>
      <c r="AA801" s="151"/>
      <c r="AB801" s="151"/>
      <c r="AC801" s="151"/>
      <c r="AD801" s="151"/>
      <c r="AE801" s="151"/>
      <c r="AF801" s="151"/>
      <c r="AG801" s="151" t="s">
        <v>180</v>
      </c>
      <c r="AH801" s="151"/>
      <c r="AI801" s="151"/>
      <c r="AJ801" s="151"/>
      <c r="AK801" s="151"/>
      <c r="AL801" s="151"/>
      <c r="AM801" s="151"/>
      <c r="AN801" s="151"/>
      <c r="AO801" s="151"/>
      <c r="AP801" s="151"/>
      <c r="AQ801" s="151"/>
      <c r="AR801" s="151"/>
      <c r="AS801" s="151"/>
      <c r="AT801" s="151"/>
      <c r="AU801" s="151"/>
      <c r="AV801" s="151"/>
      <c r="AW801" s="151"/>
      <c r="AX801" s="151"/>
      <c r="AY801" s="151"/>
      <c r="AZ801" s="151"/>
      <c r="BA801" s="151"/>
      <c r="BB801" s="151"/>
      <c r="BC801" s="151"/>
      <c r="BD801" s="151"/>
      <c r="BE801" s="151"/>
      <c r="BF801" s="151"/>
      <c r="BG801" s="151"/>
      <c r="BH801" s="151"/>
    </row>
    <row r="802" spans="1:60" outlineLevel="1" x14ac:dyDescent="0.2">
      <c r="A802" s="174">
        <v>117</v>
      </c>
      <c r="B802" s="175" t="s">
        <v>720</v>
      </c>
      <c r="C802" s="184" t="s">
        <v>721</v>
      </c>
      <c r="D802" s="176" t="s">
        <v>171</v>
      </c>
      <c r="E802" s="177">
        <v>83.495999999999995</v>
      </c>
      <c r="F802" s="178">
        <v>0</v>
      </c>
      <c r="G802" s="179">
        <f>ROUND(E802*F802,2)</f>
        <v>0</v>
      </c>
      <c r="H802" s="178">
        <v>865.71</v>
      </c>
      <c r="I802" s="179">
        <f>ROUND(E802*H802,2)</f>
        <v>72283.320000000007</v>
      </c>
      <c r="J802" s="178">
        <v>428.29</v>
      </c>
      <c r="K802" s="179">
        <f>ROUND(E802*J802,2)</f>
        <v>35760.5</v>
      </c>
      <c r="L802" s="179">
        <v>21</v>
      </c>
      <c r="M802" s="179">
        <f>G802*(1+L802/100)</f>
        <v>0</v>
      </c>
      <c r="N802" s="179">
        <v>5.7750000000000003E-2</v>
      </c>
      <c r="O802" s="179">
        <f>ROUND(E802*N802,2)</f>
        <v>4.82</v>
      </c>
      <c r="P802" s="179">
        <v>0</v>
      </c>
      <c r="Q802" s="179">
        <f>ROUND(E802*P802,2)</f>
        <v>0</v>
      </c>
      <c r="R802" s="179" t="s">
        <v>716</v>
      </c>
      <c r="S802" s="179" t="s">
        <v>173</v>
      </c>
      <c r="T802" s="180" t="s">
        <v>174</v>
      </c>
      <c r="U802" s="160">
        <v>0.8</v>
      </c>
      <c r="V802" s="160">
        <f>ROUND(E802*U802,2)</f>
        <v>66.8</v>
      </c>
      <c r="W802" s="160"/>
      <c r="X802" s="151"/>
      <c r="Y802" s="151"/>
      <c r="Z802" s="151"/>
      <c r="AA802" s="151"/>
      <c r="AB802" s="151"/>
      <c r="AC802" s="151"/>
      <c r="AD802" s="151"/>
      <c r="AE802" s="151"/>
      <c r="AF802" s="151"/>
      <c r="AG802" s="151" t="s">
        <v>199</v>
      </c>
      <c r="AH802" s="151"/>
      <c r="AI802" s="151"/>
      <c r="AJ802" s="151"/>
      <c r="AK802" s="151"/>
      <c r="AL802" s="151"/>
      <c r="AM802" s="151"/>
      <c r="AN802" s="151"/>
      <c r="AO802" s="151"/>
      <c r="AP802" s="151"/>
      <c r="AQ802" s="151"/>
      <c r="AR802" s="151"/>
      <c r="AS802" s="151"/>
      <c r="AT802" s="151"/>
      <c r="AU802" s="151"/>
      <c r="AV802" s="151"/>
      <c r="AW802" s="151"/>
      <c r="AX802" s="151"/>
      <c r="AY802" s="151"/>
      <c r="AZ802" s="151"/>
      <c r="BA802" s="151"/>
      <c r="BB802" s="151"/>
      <c r="BC802" s="151"/>
      <c r="BD802" s="151"/>
      <c r="BE802" s="151"/>
      <c r="BF802" s="151"/>
      <c r="BG802" s="151"/>
      <c r="BH802" s="151"/>
    </row>
    <row r="803" spans="1:60" outlineLevel="1" x14ac:dyDescent="0.2">
      <c r="A803" s="158"/>
      <c r="B803" s="159"/>
      <c r="C803" s="459" t="s">
        <v>722</v>
      </c>
      <c r="D803" s="460"/>
      <c r="E803" s="460"/>
      <c r="F803" s="460"/>
      <c r="G803" s="460"/>
      <c r="H803" s="160"/>
      <c r="I803" s="160"/>
      <c r="J803" s="160"/>
      <c r="K803" s="160"/>
      <c r="L803" s="160"/>
      <c r="M803" s="160"/>
      <c r="N803" s="160"/>
      <c r="O803" s="160"/>
      <c r="P803" s="160"/>
      <c r="Q803" s="160"/>
      <c r="R803" s="160"/>
      <c r="S803" s="160"/>
      <c r="T803" s="160"/>
      <c r="U803" s="160"/>
      <c r="V803" s="160"/>
      <c r="W803" s="160"/>
      <c r="X803" s="151"/>
      <c r="Y803" s="151"/>
      <c r="Z803" s="151"/>
      <c r="AA803" s="151"/>
      <c r="AB803" s="151"/>
      <c r="AC803" s="151"/>
      <c r="AD803" s="151"/>
      <c r="AE803" s="151"/>
      <c r="AF803" s="151"/>
      <c r="AG803" s="151" t="s">
        <v>194</v>
      </c>
      <c r="AH803" s="151"/>
      <c r="AI803" s="151"/>
      <c r="AJ803" s="151"/>
      <c r="AK803" s="151"/>
      <c r="AL803" s="151"/>
      <c r="AM803" s="151"/>
      <c r="AN803" s="151"/>
      <c r="AO803" s="151"/>
      <c r="AP803" s="151"/>
      <c r="AQ803" s="151"/>
      <c r="AR803" s="151"/>
      <c r="AS803" s="151"/>
      <c r="AT803" s="151"/>
      <c r="AU803" s="151"/>
      <c r="AV803" s="151"/>
      <c r="AW803" s="151"/>
      <c r="AX803" s="151"/>
      <c r="AY803" s="151"/>
      <c r="AZ803" s="151"/>
      <c r="BA803" s="151"/>
      <c r="BB803" s="151"/>
      <c r="BC803" s="151"/>
      <c r="BD803" s="151"/>
      <c r="BE803" s="151"/>
      <c r="BF803" s="151"/>
      <c r="BG803" s="151"/>
      <c r="BH803" s="151"/>
    </row>
    <row r="804" spans="1:60" outlineLevel="1" x14ac:dyDescent="0.2">
      <c r="A804" s="158"/>
      <c r="B804" s="159"/>
      <c r="C804" s="185" t="s">
        <v>723</v>
      </c>
      <c r="D804" s="161"/>
      <c r="E804" s="162">
        <v>73.92</v>
      </c>
      <c r="F804" s="160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  <c r="X804" s="151"/>
      <c r="Y804" s="151"/>
      <c r="Z804" s="151"/>
      <c r="AA804" s="151"/>
      <c r="AB804" s="151"/>
      <c r="AC804" s="151"/>
      <c r="AD804" s="151"/>
      <c r="AE804" s="151"/>
      <c r="AF804" s="151"/>
      <c r="AG804" s="151" t="s">
        <v>179</v>
      </c>
      <c r="AH804" s="151">
        <v>0</v>
      </c>
      <c r="AI804" s="151"/>
      <c r="AJ804" s="151"/>
      <c r="AK804" s="151"/>
      <c r="AL804" s="151"/>
      <c r="AM804" s="151"/>
      <c r="AN804" s="151"/>
      <c r="AO804" s="151"/>
      <c r="AP804" s="151"/>
      <c r="AQ804" s="151"/>
      <c r="AR804" s="151"/>
      <c r="AS804" s="151"/>
      <c r="AT804" s="151"/>
      <c r="AU804" s="151"/>
      <c r="AV804" s="151"/>
      <c r="AW804" s="151"/>
      <c r="AX804" s="151"/>
      <c r="AY804" s="151"/>
      <c r="AZ804" s="151"/>
      <c r="BA804" s="151"/>
      <c r="BB804" s="151"/>
      <c r="BC804" s="151"/>
      <c r="BD804" s="151"/>
      <c r="BE804" s="151"/>
      <c r="BF804" s="151"/>
      <c r="BG804" s="151"/>
      <c r="BH804" s="151"/>
    </row>
    <row r="805" spans="1:60" outlineLevel="1" x14ac:dyDescent="0.2">
      <c r="A805" s="158"/>
      <c r="B805" s="159"/>
      <c r="C805" s="185" t="s">
        <v>724</v>
      </c>
      <c r="D805" s="161"/>
      <c r="E805" s="162">
        <v>5.6</v>
      </c>
      <c r="F805" s="160"/>
      <c r="G805" s="160"/>
      <c r="H805" s="160"/>
      <c r="I805" s="160"/>
      <c r="J805" s="160"/>
      <c r="K805" s="160"/>
      <c r="L805" s="160"/>
      <c r="M805" s="160"/>
      <c r="N805" s="160"/>
      <c r="O805" s="160"/>
      <c r="P805" s="160"/>
      <c r="Q805" s="160"/>
      <c r="R805" s="160"/>
      <c r="S805" s="160"/>
      <c r="T805" s="160"/>
      <c r="U805" s="160"/>
      <c r="V805" s="160"/>
      <c r="W805" s="160"/>
      <c r="X805" s="151"/>
      <c r="Y805" s="151"/>
      <c r="Z805" s="151"/>
      <c r="AA805" s="151"/>
      <c r="AB805" s="151"/>
      <c r="AC805" s="151"/>
      <c r="AD805" s="151"/>
      <c r="AE805" s="151"/>
      <c r="AF805" s="151"/>
      <c r="AG805" s="151" t="s">
        <v>179</v>
      </c>
      <c r="AH805" s="151">
        <v>0</v>
      </c>
      <c r="AI805" s="151"/>
      <c r="AJ805" s="151"/>
      <c r="AK805" s="151"/>
      <c r="AL805" s="151"/>
      <c r="AM805" s="151"/>
      <c r="AN805" s="151"/>
      <c r="AO805" s="151"/>
      <c r="AP805" s="151"/>
      <c r="AQ805" s="151"/>
      <c r="AR805" s="151"/>
      <c r="AS805" s="151"/>
      <c r="AT805" s="151"/>
      <c r="AU805" s="151"/>
      <c r="AV805" s="151"/>
      <c r="AW805" s="151"/>
      <c r="AX805" s="151"/>
      <c r="AY805" s="151"/>
      <c r="AZ805" s="151"/>
      <c r="BA805" s="151"/>
      <c r="BB805" s="151"/>
      <c r="BC805" s="151"/>
      <c r="BD805" s="151"/>
      <c r="BE805" s="151"/>
      <c r="BF805" s="151"/>
      <c r="BG805" s="151"/>
      <c r="BH805" s="151"/>
    </row>
    <row r="806" spans="1:60" outlineLevel="1" x14ac:dyDescent="0.2">
      <c r="A806" s="158"/>
      <c r="B806" s="159"/>
      <c r="C806" s="188" t="s">
        <v>299</v>
      </c>
      <c r="D806" s="165"/>
      <c r="E806" s="166">
        <v>79.52</v>
      </c>
      <c r="F806" s="160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51"/>
      <c r="Y806" s="151"/>
      <c r="Z806" s="151"/>
      <c r="AA806" s="151"/>
      <c r="AB806" s="151"/>
      <c r="AC806" s="151"/>
      <c r="AD806" s="151"/>
      <c r="AE806" s="151"/>
      <c r="AF806" s="151"/>
      <c r="AG806" s="151" t="s">
        <v>179</v>
      </c>
      <c r="AH806" s="151">
        <v>1</v>
      </c>
      <c r="AI806" s="151"/>
      <c r="AJ806" s="151"/>
      <c r="AK806" s="151"/>
      <c r="AL806" s="151"/>
      <c r="AM806" s="151"/>
      <c r="AN806" s="151"/>
      <c r="AO806" s="151"/>
      <c r="AP806" s="151"/>
      <c r="AQ806" s="151"/>
      <c r="AR806" s="151"/>
      <c r="AS806" s="151"/>
      <c r="AT806" s="151"/>
      <c r="AU806" s="151"/>
      <c r="AV806" s="151"/>
      <c r="AW806" s="151"/>
      <c r="AX806" s="151"/>
      <c r="AY806" s="151"/>
      <c r="AZ806" s="151"/>
      <c r="BA806" s="151"/>
      <c r="BB806" s="151"/>
      <c r="BC806" s="151"/>
      <c r="BD806" s="151"/>
      <c r="BE806" s="151"/>
      <c r="BF806" s="151"/>
      <c r="BG806" s="151"/>
      <c r="BH806" s="151"/>
    </row>
    <row r="807" spans="1:60" outlineLevel="1" x14ac:dyDescent="0.2">
      <c r="A807" s="158"/>
      <c r="B807" s="159"/>
      <c r="C807" s="185" t="s">
        <v>725</v>
      </c>
      <c r="D807" s="161"/>
      <c r="E807" s="162">
        <v>3.976</v>
      </c>
      <c r="F807" s="160"/>
      <c r="G807" s="160"/>
      <c r="H807" s="160"/>
      <c r="I807" s="160"/>
      <c r="J807" s="160"/>
      <c r="K807" s="160"/>
      <c r="L807" s="160"/>
      <c r="M807" s="160"/>
      <c r="N807" s="160"/>
      <c r="O807" s="160"/>
      <c r="P807" s="160"/>
      <c r="Q807" s="160"/>
      <c r="R807" s="160"/>
      <c r="S807" s="160"/>
      <c r="T807" s="160"/>
      <c r="U807" s="160"/>
      <c r="V807" s="160"/>
      <c r="W807" s="160"/>
      <c r="X807" s="151"/>
      <c r="Y807" s="151"/>
      <c r="Z807" s="151"/>
      <c r="AA807" s="151"/>
      <c r="AB807" s="151"/>
      <c r="AC807" s="151"/>
      <c r="AD807" s="151"/>
      <c r="AE807" s="151"/>
      <c r="AF807" s="151"/>
      <c r="AG807" s="151" t="s">
        <v>179</v>
      </c>
      <c r="AH807" s="151">
        <v>0</v>
      </c>
      <c r="AI807" s="151"/>
      <c r="AJ807" s="151"/>
      <c r="AK807" s="151"/>
      <c r="AL807" s="151"/>
      <c r="AM807" s="151"/>
      <c r="AN807" s="151"/>
      <c r="AO807" s="151"/>
      <c r="AP807" s="151"/>
      <c r="AQ807" s="151"/>
      <c r="AR807" s="151"/>
      <c r="AS807" s="151"/>
      <c r="AT807" s="151"/>
      <c r="AU807" s="151"/>
      <c r="AV807" s="151"/>
      <c r="AW807" s="151"/>
      <c r="AX807" s="151"/>
      <c r="AY807" s="151"/>
      <c r="AZ807" s="151"/>
      <c r="BA807" s="151"/>
      <c r="BB807" s="151"/>
      <c r="BC807" s="151"/>
      <c r="BD807" s="151"/>
      <c r="BE807" s="151"/>
      <c r="BF807" s="151"/>
      <c r="BG807" s="151"/>
      <c r="BH807" s="151"/>
    </row>
    <row r="808" spans="1:60" outlineLevel="1" x14ac:dyDescent="0.2">
      <c r="A808" s="158"/>
      <c r="B808" s="159"/>
      <c r="C808" s="453"/>
      <c r="D808" s="454"/>
      <c r="E808" s="454"/>
      <c r="F808" s="454"/>
      <c r="G808" s="454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  <c r="X808" s="151"/>
      <c r="Y808" s="151"/>
      <c r="Z808" s="151"/>
      <c r="AA808" s="151"/>
      <c r="AB808" s="151"/>
      <c r="AC808" s="151"/>
      <c r="AD808" s="151"/>
      <c r="AE808" s="151"/>
      <c r="AF808" s="151"/>
      <c r="AG808" s="151" t="s">
        <v>180</v>
      </c>
      <c r="AH808" s="151"/>
      <c r="AI808" s="151"/>
      <c r="AJ808" s="151"/>
      <c r="AK808" s="151"/>
      <c r="AL808" s="151"/>
      <c r="AM808" s="151"/>
      <c r="AN808" s="151"/>
      <c r="AO808" s="151"/>
      <c r="AP808" s="151"/>
      <c r="AQ808" s="151"/>
      <c r="AR808" s="151"/>
      <c r="AS808" s="151"/>
      <c r="AT808" s="151"/>
      <c r="AU808" s="151"/>
      <c r="AV808" s="151"/>
      <c r="AW808" s="151"/>
      <c r="AX808" s="151"/>
      <c r="AY808" s="151"/>
      <c r="AZ808" s="151"/>
      <c r="BA808" s="151"/>
      <c r="BB808" s="151"/>
      <c r="BC808" s="151"/>
      <c r="BD808" s="151"/>
      <c r="BE808" s="151"/>
      <c r="BF808" s="151"/>
      <c r="BG808" s="151"/>
      <c r="BH808" s="151"/>
    </row>
    <row r="809" spans="1:60" ht="22.5" outlineLevel="1" x14ac:dyDescent="0.2">
      <c r="A809" s="174">
        <v>118</v>
      </c>
      <c r="B809" s="175" t="s">
        <v>726</v>
      </c>
      <c r="C809" s="184" t="s">
        <v>727</v>
      </c>
      <c r="D809" s="176" t="s">
        <v>185</v>
      </c>
      <c r="E809" s="177">
        <v>326.60000000000002</v>
      </c>
      <c r="F809" s="178">
        <v>0</v>
      </c>
      <c r="G809" s="179">
        <f>ROUND(E809*F809,2)</f>
        <v>0</v>
      </c>
      <c r="H809" s="178">
        <v>83.8</v>
      </c>
      <c r="I809" s="179">
        <f>ROUND(E809*H809,2)</f>
        <v>27369.08</v>
      </c>
      <c r="J809" s="178">
        <v>0</v>
      </c>
      <c r="K809" s="179">
        <f>ROUND(E809*J809,2)</f>
        <v>0</v>
      </c>
      <c r="L809" s="179">
        <v>21</v>
      </c>
      <c r="M809" s="179">
        <f>G809*(1+L809/100)</f>
        <v>0</v>
      </c>
      <c r="N809" s="179">
        <v>4.4999999999999997E-3</v>
      </c>
      <c r="O809" s="179">
        <f>ROUND(E809*N809,2)</f>
        <v>1.47</v>
      </c>
      <c r="P809" s="179">
        <v>0</v>
      </c>
      <c r="Q809" s="179">
        <f>ROUND(E809*P809,2)</f>
        <v>0</v>
      </c>
      <c r="R809" s="179" t="s">
        <v>297</v>
      </c>
      <c r="S809" s="179" t="s">
        <v>173</v>
      </c>
      <c r="T809" s="180" t="s">
        <v>174</v>
      </c>
      <c r="U809" s="160">
        <v>0</v>
      </c>
      <c r="V809" s="160">
        <f>ROUND(E809*U809,2)</f>
        <v>0</v>
      </c>
      <c r="W809" s="160"/>
      <c r="X809" s="151"/>
      <c r="Y809" s="151"/>
      <c r="Z809" s="151"/>
      <c r="AA809" s="151"/>
      <c r="AB809" s="151"/>
      <c r="AC809" s="151"/>
      <c r="AD809" s="151"/>
      <c r="AE809" s="151"/>
      <c r="AF809" s="151"/>
      <c r="AG809" s="151" t="s">
        <v>530</v>
      </c>
      <c r="AH809" s="151"/>
      <c r="AI809" s="151"/>
      <c r="AJ809" s="151"/>
      <c r="AK809" s="151"/>
      <c r="AL809" s="151"/>
      <c r="AM809" s="151"/>
      <c r="AN809" s="151"/>
      <c r="AO809" s="151"/>
      <c r="AP809" s="151"/>
      <c r="AQ809" s="151"/>
      <c r="AR809" s="151"/>
      <c r="AS809" s="151"/>
      <c r="AT809" s="151"/>
      <c r="AU809" s="151"/>
      <c r="AV809" s="151"/>
      <c r="AW809" s="151"/>
      <c r="AX809" s="151"/>
      <c r="AY809" s="151"/>
      <c r="AZ809" s="151"/>
      <c r="BA809" s="151"/>
      <c r="BB809" s="151"/>
      <c r="BC809" s="151"/>
      <c r="BD809" s="151"/>
      <c r="BE809" s="151"/>
      <c r="BF809" s="151"/>
      <c r="BG809" s="151"/>
      <c r="BH809" s="151"/>
    </row>
    <row r="810" spans="1:60" outlineLevel="1" x14ac:dyDescent="0.2">
      <c r="A810" s="158"/>
      <c r="B810" s="159"/>
      <c r="C810" s="185" t="s">
        <v>712</v>
      </c>
      <c r="D810" s="161"/>
      <c r="E810" s="162">
        <v>264</v>
      </c>
      <c r="F810" s="160"/>
      <c r="G810" s="160"/>
      <c r="H810" s="160"/>
      <c r="I810" s="160"/>
      <c r="J810" s="160"/>
      <c r="K810" s="160"/>
      <c r="L810" s="160"/>
      <c r="M810" s="160"/>
      <c r="N810" s="160"/>
      <c r="O810" s="160"/>
      <c r="P810" s="160"/>
      <c r="Q810" s="160"/>
      <c r="R810" s="160"/>
      <c r="S810" s="160"/>
      <c r="T810" s="160"/>
      <c r="U810" s="160"/>
      <c r="V810" s="160"/>
      <c r="W810" s="160"/>
      <c r="X810" s="151"/>
      <c r="Y810" s="151"/>
      <c r="Z810" s="151"/>
      <c r="AA810" s="151"/>
      <c r="AB810" s="151"/>
      <c r="AC810" s="151"/>
      <c r="AD810" s="151"/>
      <c r="AE810" s="151"/>
      <c r="AF810" s="151"/>
      <c r="AG810" s="151" t="s">
        <v>179</v>
      </c>
      <c r="AH810" s="151">
        <v>0</v>
      </c>
      <c r="AI810" s="151"/>
      <c r="AJ810" s="151"/>
      <c r="AK810" s="151"/>
      <c r="AL810" s="151"/>
      <c r="AM810" s="151"/>
      <c r="AN810" s="151"/>
      <c r="AO810" s="151"/>
      <c r="AP810" s="151"/>
      <c r="AQ810" s="151"/>
      <c r="AR810" s="151"/>
      <c r="AS810" s="151"/>
      <c r="AT810" s="151"/>
      <c r="AU810" s="151"/>
      <c r="AV810" s="151"/>
      <c r="AW810" s="151"/>
      <c r="AX810" s="151"/>
      <c r="AY810" s="151"/>
      <c r="AZ810" s="151"/>
      <c r="BA810" s="151"/>
      <c r="BB810" s="151"/>
      <c r="BC810" s="151"/>
      <c r="BD810" s="151"/>
      <c r="BE810" s="151"/>
      <c r="BF810" s="151"/>
      <c r="BG810" s="151"/>
      <c r="BH810" s="151"/>
    </row>
    <row r="811" spans="1:60" outlineLevel="1" x14ac:dyDescent="0.2">
      <c r="A811" s="158"/>
      <c r="B811" s="159"/>
      <c r="C811" s="185" t="s">
        <v>713</v>
      </c>
      <c r="D811" s="161"/>
      <c r="E811" s="162">
        <v>20</v>
      </c>
      <c r="F811" s="160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  <c r="W811" s="160"/>
      <c r="X811" s="151"/>
      <c r="Y811" s="151"/>
      <c r="Z811" s="151"/>
      <c r="AA811" s="151"/>
      <c r="AB811" s="151"/>
      <c r="AC811" s="151"/>
      <c r="AD811" s="151"/>
      <c r="AE811" s="151"/>
      <c r="AF811" s="151"/>
      <c r="AG811" s="151" t="s">
        <v>179</v>
      </c>
      <c r="AH811" s="151">
        <v>0</v>
      </c>
      <c r="AI811" s="151"/>
      <c r="AJ811" s="151"/>
      <c r="AK811" s="151"/>
      <c r="AL811" s="151"/>
      <c r="AM811" s="151"/>
      <c r="AN811" s="151"/>
      <c r="AO811" s="151"/>
      <c r="AP811" s="151"/>
      <c r="AQ811" s="151"/>
      <c r="AR811" s="151"/>
      <c r="AS811" s="151"/>
      <c r="AT811" s="151"/>
      <c r="AU811" s="151"/>
      <c r="AV811" s="151"/>
      <c r="AW811" s="151"/>
      <c r="AX811" s="151"/>
      <c r="AY811" s="151"/>
      <c r="AZ811" s="151"/>
      <c r="BA811" s="151"/>
      <c r="BB811" s="151"/>
      <c r="BC811" s="151"/>
      <c r="BD811" s="151"/>
      <c r="BE811" s="151"/>
      <c r="BF811" s="151"/>
      <c r="BG811" s="151"/>
      <c r="BH811" s="151"/>
    </row>
    <row r="812" spans="1:60" outlineLevel="1" x14ac:dyDescent="0.2">
      <c r="A812" s="158"/>
      <c r="B812" s="159"/>
      <c r="C812" s="188" t="s">
        <v>299</v>
      </c>
      <c r="D812" s="165"/>
      <c r="E812" s="166">
        <v>284</v>
      </c>
      <c r="F812" s="160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  <c r="W812" s="160"/>
      <c r="X812" s="151"/>
      <c r="Y812" s="151"/>
      <c r="Z812" s="151"/>
      <c r="AA812" s="151"/>
      <c r="AB812" s="151"/>
      <c r="AC812" s="151"/>
      <c r="AD812" s="151"/>
      <c r="AE812" s="151"/>
      <c r="AF812" s="151"/>
      <c r="AG812" s="151" t="s">
        <v>179</v>
      </c>
      <c r="AH812" s="151">
        <v>1</v>
      </c>
      <c r="AI812" s="151"/>
      <c r="AJ812" s="151"/>
      <c r="AK812" s="151"/>
      <c r="AL812" s="151"/>
      <c r="AM812" s="151"/>
      <c r="AN812" s="151"/>
      <c r="AO812" s="151"/>
      <c r="AP812" s="151"/>
      <c r="AQ812" s="151"/>
      <c r="AR812" s="151"/>
      <c r="AS812" s="151"/>
      <c r="AT812" s="151"/>
      <c r="AU812" s="151"/>
      <c r="AV812" s="151"/>
      <c r="AW812" s="151"/>
      <c r="AX812" s="151"/>
      <c r="AY812" s="151"/>
      <c r="AZ812" s="151"/>
      <c r="BA812" s="151"/>
      <c r="BB812" s="151"/>
      <c r="BC812" s="151"/>
      <c r="BD812" s="151"/>
      <c r="BE812" s="151"/>
      <c r="BF812" s="151"/>
      <c r="BG812" s="151"/>
      <c r="BH812" s="151"/>
    </row>
    <row r="813" spans="1:60" outlineLevel="1" x14ac:dyDescent="0.2">
      <c r="A813" s="158"/>
      <c r="B813" s="159"/>
      <c r="C813" s="185" t="s">
        <v>728</v>
      </c>
      <c r="D813" s="161"/>
      <c r="E813" s="162">
        <v>42.6</v>
      </c>
      <c r="F813" s="160"/>
      <c r="G813" s="160"/>
      <c r="H813" s="160"/>
      <c r="I813" s="160"/>
      <c r="J813" s="160"/>
      <c r="K813" s="160"/>
      <c r="L813" s="160"/>
      <c r="M813" s="160"/>
      <c r="N813" s="160"/>
      <c r="O813" s="160"/>
      <c r="P813" s="160"/>
      <c r="Q813" s="160"/>
      <c r="R813" s="160"/>
      <c r="S813" s="160"/>
      <c r="T813" s="160"/>
      <c r="U813" s="160"/>
      <c r="V813" s="160"/>
      <c r="W813" s="160"/>
      <c r="X813" s="151"/>
      <c r="Y813" s="151"/>
      <c r="Z813" s="151"/>
      <c r="AA813" s="151"/>
      <c r="AB813" s="151"/>
      <c r="AC813" s="151"/>
      <c r="AD813" s="151"/>
      <c r="AE813" s="151"/>
      <c r="AF813" s="151"/>
      <c r="AG813" s="151" t="s">
        <v>179</v>
      </c>
      <c r="AH813" s="151">
        <v>0</v>
      </c>
      <c r="AI813" s="151"/>
      <c r="AJ813" s="151"/>
      <c r="AK813" s="151"/>
      <c r="AL813" s="151"/>
      <c r="AM813" s="151"/>
      <c r="AN813" s="151"/>
      <c r="AO813" s="151"/>
      <c r="AP813" s="151"/>
      <c r="AQ813" s="151"/>
      <c r="AR813" s="151"/>
      <c r="AS813" s="151"/>
      <c r="AT813" s="151"/>
      <c r="AU813" s="151"/>
      <c r="AV813" s="151"/>
      <c r="AW813" s="151"/>
      <c r="AX813" s="151"/>
      <c r="AY813" s="151"/>
      <c r="AZ813" s="151"/>
      <c r="BA813" s="151"/>
      <c r="BB813" s="151"/>
      <c r="BC813" s="151"/>
      <c r="BD813" s="151"/>
      <c r="BE813" s="151"/>
      <c r="BF813" s="151"/>
      <c r="BG813" s="151"/>
      <c r="BH813" s="151"/>
    </row>
    <row r="814" spans="1:60" outlineLevel="1" x14ac:dyDescent="0.2">
      <c r="A814" s="158"/>
      <c r="B814" s="159"/>
      <c r="C814" s="453"/>
      <c r="D814" s="454"/>
      <c r="E814" s="454"/>
      <c r="F814" s="454"/>
      <c r="G814" s="454"/>
      <c r="H814" s="160"/>
      <c r="I814" s="160"/>
      <c r="J814" s="160"/>
      <c r="K814" s="160"/>
      <c r="L814" s="160"/>
      <c r="M814" s="160"/>
      <c r="N814" s="160"/>
      <c r="O814" s="160"/>
      <c r="P814" s="160"/>
      <c r="Q814" s="160"/>
      <c r="R814" s="160"/>
      <c r="S814" s="160"/>
      <c r="T814" s="160"/>
      <c r="U814" s="160"/>
      <c r="V814" s="160"/>
      <c r="W814" s="160"/>
      <c r="X814" s="151"/>
      <c r="Y814" s="151"/>
      <c r="Z814" s="151"/>
      <c r="AA814" s="151"/>
      <c r="AB814" s="151"/>
      <c r="AC814" s="151"/>
      <c r="AD814" s="151"/>
      <c r="AE814" s="151"/>
      <c r="AF814" s="151"/>
      <c r="AG814" s="151" t="s">
        <v>180</v>
      </c>
      <c r="AH814" s="151"/>
      <c r="AI814" s="151"/>
      <c r="AJ814" s="151"/>
      <c r="AK814" s="151"/>
      <c r="AL814" s="151"/>
      <c r="AM814" s="151"/>
      <c r="AN814" s="151"/>
      <c r="AO814" s="151"/>
      <c r="AP814" s="151"/>
      <c r="AQ814" s="151"/>
      <c r="AR814" s="151"/>
      <c r="AS814" s="151"/>
      <c r="AT814" s="151"/>
      <c r="AU814" s="151"/>
      <c r="AV814" s="151"/>
      <c r="AW814" s="151"/>
      <c r="AX814" s="151"/>
      <c r="AY814" s="151"/>
      <c r="AZ814" s="151"/>
      <c r="BA814" s="151"/>
      <c r="BB814" s="151"/>
      <c r="BC814" s="151"/>
      <c r="BD814" s="151"/>
      <c r="BE814" s="151"/>
      <c r="BF814" s="151"/>
      <c r="BG814" s="151"/>
      <c r="BH814" s="151"/>
    </row>
    <row r="815" spans="1:60" ht="22.5" outlineLevel="1" x14ac:dyDescent="0.2">
      <c r="A815" s="174">
        <v>119</v>
      </c>
      <c r="B815" s="175" t="s">
        <v>729</v>
      </c>
      <c r="C815" s="184" t="s">
        <v>730</v>
      </c>
      <c r="D815" s="176" t="s">
        <v>185</v>
      </c>
      <c r="E815" s="177">
        <v>17.34</v>
      </c>
      <c r="F815" s="178">
        <v>0</v>
      </c>
      <c r="G815" s="179">
        <f>ROUND(E815*F815,2)</f>
        <v>0</v>
      </c>
      <c r="H815" s="178">
        <v>227</v>
      </c>
      <c r="I815" s="179">
        <f>ROUND(E815*H815,2)</f>
        <v>3936.18</v>
      </c>
      <c r="J815" s="178">
        <v>0</v>
      </c>
      <c r="K815" s="179">
        <f>ROUND(E815*J815,2)</f>
        <v>0</v>
      </c>
      <c r="L815" s="179">
        <v>21</v>
      </c>
      <c r="M815" s="179">
        <f>G815*(1+L815/100)</f>
        <v>0</v>
      </c>
      <c r="N815" s="179">
        <v>5.5999999999999999E-3</v>
      </c>
      <c r="O815" s="179">
        <f>ROUND(E815*N815,2)</f>
        <v>0.1</v>
      </c>
      <c r="P815" s="179">
        <v>0</v>
      </c>
      <c r="Q815" s="179">
        <f>ROUND(E815*P815,2)</f>
        <v>0</v>
      </c>
      <c r="R815" s="179" t="s">
        <v>297</v>
      </c>
      <c r="S815" s="179" t="s">
        <v>173</v>
      </c>
      <c r="T815" s="180" t="s">
        <v>174</v>
      </c>
      <c r="U815" s="160">
        <v>0</v>
      </c>
      <c r="V815" s="160">
        <f>ROUND(E815*U815,2)</f>
        <v>0</v>
      </c>
      <c r="W815" s="160"/>
      <c r="X815" s="151"/>
      <c r="Y815" s="151"/>
      <c r="Z815" s="151"/>
      <c r="AA815" s="151"/>
      <c r="AB815" s="151"/>
      <c r="AC815" s="151"/>
      <c r="AD815" s="151"/>
      <c r="AE815" s="151"/>
      <c r="AF815" s="151"/>
      <c r="AG815" s="151" t="s">
        <v>530</v>
      </c>
      <c r="AH815" s="151"/>
      <c r="AI815" s="151"/>
      <c r="AJ815" s="151"/>
      <c r="AK815" s="151"/>
      <c r="AL815" s="151"/>
      <c r="AM815" s="151"/>
      <c r="AN815" s="151"/>
      <c r="AO815" s="151"/>
      <c r="AP815" s="151"/>
      <c r="AQ815" s="151"/>
      <c r="AR815" s="151"/>
      <c r="AS815" s="151"/>
      <c r="AT815" s="151"/>
      <c r="AU815" s="151"/>
      <c r="AV815" s="151"/>
      <c r="AW815" s="151"/>
      <c r="AX815" s="151"/>
      <c r="AY815" s="151"/>
      <c r="AZ815" s="151"/>
      <c r="BA815" s="151"/>
      <c r="BB815" s="151"/>
      <c r="BC815" s="151"/>
      <c r="BD815" s="151"/>
      <c r="BE815" s="151"/>
      <c r="BF815" s="151"/>
      <c r="BG815" s="151"/>
      <c r="BH815" s="151"/>
    </row>
    <row r="816" spans="1:60" outlineLevel="1" x14ac:dyDescent="0.2">
      <c r="A816" s="158"/>
      <c r="B816" s="159"/>
      <c r="C816" s="185" t="s">
        <v>731</v>
      </c>
      <c r="D816" s="161"/>
      <c r="E816" s="162">
        <v>17.34</v>
      </c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  <c r="X816" s="151"/>
      <c r="Y816" s="151"/>
      <c r="Z816" s="151"/>
      <c r="AA816" s="151"/>
      <c r="AB816" s="151"/>
      <c r="AC816" s="151"/>
      <c r="AD816" s="151"/>
      <c r="AE816" s="151"/>
      <c r="AF816" s="151"/>
      <c r="AG816" s="151" t="s">
        <v>179</v>
      </c>
      <c r="AH816" s="151">
        <v>0</v>
      </c>
      <c r="AI816" s="151"/>
      <c r="AJ816" s="151"/>
      <c r="AK816" s="151"/>
      <c r="AL816" s="151"/>
      <c r="AM816" s="151"/>
      <c r="AN816" s="151"/>
      <c r="AO816" s="151"/>
      <c r="AP816" s="151"/>
      <c r="AQ816" s="151"/>
      <c r="AR816" s="151"/>
      <c r="AS816" s="151"/>
      <c r="AT816" s="151"/>
      <c r="AU816" s="151"/>
      <c r="AV816" s="151"/>
      <c r="AW816" s="151"/>
      <c r="AX816" s="151"/>
      <c r="AY816" s="151"/>
      <c r="AZ816" s="151"/>
      <c r="BA816" s="151"/>
      <c r="BB816" s="151"/>
      <c r="BC816" s="151"/>
      <c r="BD816" s="151"/>
      <c r="BE816" s="151"/>
      <c r="BF816" s="151"/>
      <c r="BG816" s="151"/>
      <c r="BH816" s="151"/>
    </row>
    <row r="817" spans="1:60" outlineLevel="1" x14ac:dyDescent="0.2">
      <c r="A817" s="158"/>
      <c r="B817" s="159"/>
      <c r="C817" s="453"/>
      <c r="D817" s="454"/>
      <c r="E817" s="454"/>
      <c r="F817" s="454"/>
      <c r="G817" s="454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  <c r="W817" s="160"/>
      <c r="X817" s="151"/>
      <c r="Y817" s="151"/>
      <c r="Z817" s="151"/>
      <c r="AA817" s="151"/>
      <c r="AB817" s="151"/>
      <c r="AC817" s="151"/>
      <c r="AD817" s="151"/>
      <c r="AE817" s="151"/>
      <c r="AF817" s="151"/>
      <c r="AG817" s="151" t="s">
        <v>180</v>
      </c>
      <c r="AH817" s="151"/>
      <c r="AI817" s="151"/>
      <c r="AJ817" s="151"/>
      <c r="AK817" s="151"/>
      <c r="AL817" s="151"/>
      <c r="AM817" s="151"/>
      <c r="AN817" s="151"/>
      <c r="AO817" s="151"/>
      <c r="AP817" s="151"/>
      <c r="AQ817" s="151"/>
      <c r="AR817" s="151"/>
      <c r="AS817" s="151"/>
      <c r="AT817" s="151"/>
      <c r="AU817" s="151"/>
      <c r="AV817" s="151"/>
      <c r="AW817" s="151"/>
      <c r="AX817" s="151"/>
      <c r="AY817" s="151"/>
      <c r="AZ817" s="151"/>
      <c r="BA817" s="151"/>
      <c r="BB817" s="151"/>
      <c r="BC817" s="151"/>
      <c r="BD817" s="151"/>
      <c r="BE817" s="151"/>
      <c r="BF817" s="151"/>
      <c r="BG817" s="151"/>
      <c r="BH817" s="151"/>
    </row>
    <row r="818" spans="1:60" outlineLevel="1" x14ac:dyDescent="0.2">
      <c r="A818" s="174">
        <v>120</v>
      </c>
      <c r="B818" s="175" t="s">
        <v>732</v>
      </c>
      <c r="C818" s="184" t="s">
        <v>733</v>
      </c>
      <c r="D818" s="176" t="s">
        <v>208</v>
      </c>
      <c r="E818" s="177">
        <v>6.4909400000000002</v>
      </c>
      <c r="F818" s="178">
        <v>0</v>
      </c>
      <c r="G818" s="179">
        <f>ROUND(E818*F818,2)</f>
        <v>0</v>
      </c>
      <c r="H818" s="178">
        <v>0</v>
      </c>
      <c r="I818" s="179">
        <f>ROUND(E818*H818,2)</f>
        <v>0</v>
      </c>
      <c r="J818" s="178">
        <v>898</v>
      </c>
      <c r="K818" s="179">
        <f>ROUND(E818*J818,2)</f>
        <v>5828.86</v>
      </c>
      <c r="L818" s="179">
        <v>21</v>
      </c>
      <c r="M818" s="179">
        <f>G818*(1+L818/100)</f>
        <v>0</v>
      </c>
      <c r="N818" s="179">
        <v>0</v>
      </c>
      <c r="O818" s="179">
        <f>ROUND(E818*N818,2)</f>
        <v>0</v>
      </c>
      <c r="P818" s="179">
        <v>0</v>
      </c>
      <c r="Q818" s="179">
        <f>ROUND(E818*P818,2)</f>
        <v>0</v>
      </c>
      <c r="R818" s="179" t="s">
        <v>716</v>
      </c>
      <c r="S818" s="179" t="s">
        <v>173</v>
      </c>
      <c r="T818" s="180" t="s">
        <v>174</v>
      </c>
      <c r="U818" s="160">
        <v>1.831</v>
      </c>
      <c r="V818" s="160">
        <f>ROUND(E818*U818,2)</f>
        <v>11.88</v>
      </c>
      <c r="W818" s="160"/>
      <c r="X818" s="151"/>
      <c r="Y818" s="151"/>
      <c r="Z818" s="151"/>
      <c r="AA818" s="151"/>
      <c r="AB818" s="151"/>
      <c r="AC818" s="151"/>
      <c r="AD818" s="151"/>
      <c r="AE818" s="151"/>
      <c r="AF818" s="151"/>
      <c r="AG818" s="151" t="s">
        <v>676</v>
      </c>
      <c r="AH818" s="151"/>
      <c r="AI818" s="151"/>
      <c r="AJ818" s="151"/>
      <c r="AK818" s="151"/>
      <c r="AL818" s="151"/>
      <c r="AM818" s="151"/>
      <c r="AN818" s="151"/>
      <c r="AO818" s="151"/>
      <c r="AP818" s="151"/>
      <c r="AQ818" s="151"/>
      <c r="AR818" s="151"/>
      <c r="AS818" s="151"/>
      <c r="AT818" s="151"/>
      <c r="AU818" s="151"/>
      <c r="AV818" s="151"/>
      <c r="AW818" s="151"/>
      <c r="AX818" s="151"/>
      <c r="AY818" s="151"/>
      <c r="AZ818" s="151"/>
      <c r="BA818" s="151"/>
      <c r="BB818" s="151"/>
      <c r="BC818" s="151"/>
      <c r="BD818" s="151"/>
      <c r="BE818" s="151"/>
      <c r="BF818" s="151"/>
      <c r="BG818" s="151"/>
      <c r="BH818" s="151"/>
    </row>
    <row r="819" spans="1:60" outlineLevel="1" x14ac:dyDescent="0.2">
      <c r="A819" s="158"/>
      <c r="B819" s="159"/>
      <c r="C819" s="451" t="s">
        <v>709</v>
      </c>
      <c r="D819" s="452"/>
      <c r="E819" s="452"/>
      <c r="F819" s="452"/>
      <c r="G819" s="452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  <c r="W819" s="160"/>
      <c r="X819" s="151"/>
      <c r="Y819" s="151"/>
      <c r="Z819" s="151"/>
      <c r="AA819" s="151"/>
      <c r="AB819" s="151"/>
      <c r="AC819" s="151"/>
      <c r="AD819" s="151"/>
      <c r="AE819" s="151"/>
      <c r="AF819" s="151"/>
      <c r="AG819" s="151" t="s">
        <v>177</v>
      </c>
      <c r="AH819" s="151"/>
      <c r="AI819" s="151"/>
      <c r="AJ819" s="151"/>
      <c r="AK819" s="151"/>
      <c r="AL819" s="151"/>
      <c r="AM819" s="151"/>
      <c r="AN819" s="151"/>
      <c r="AO819" s="151"/>
      <c r="AP819" s="151"/>
      <c r="AQ819" s="151"/>
      <c r="AR819" s="151"/>
      <c r="AS819" s="151"/>
      <c r="AT819" s="151"/>
      <c r="AU819" s="151"/>
      <c r="AV819" s="151"/>
      <c r="AW819" s="151"/>
      <c r="AX819" s="151"/>
      <c r="AY819" s="151"/>
      <c r="AZ819" s="151"/>
      <c r="BA819" s="151"/>
      <c r="BB819" s="151"/>
      <c r="BC819" s="151"/>
      <c r="BD819" s="151"/>
      <c r="BE819" s="151"/>
      <c r="BF819" s="151"/>
      <c r="BG819" s="151"/>
      <c r="BH819" s="151"/>
    </row>
    <row r="820" spans="1:60" outlineLevel="1" x14ac:dyDescent="0.2">
      <c r="A820" s="158"/>
      <c r="B820" s="159"/>
      <c r="C820" s="453"/>
      <c r="D820" s="454"/>
      <c r="E820" s="454"/>
      <c r="F820" s="454"/>
      <c r="G820" s="454"/>
      <c r="H820" s="160"/>
      <c r="I820" s="160"/>
      <c r="J820" s="160"/>
      <c r="K820" s="160"/>
      <c r="L820" s="160"/>
      <c r="M820" s="160"/>
      <c r="N820" s="160"/>
      <c r="O820" s="160"/>
      <c r="P820" s="160"/>
      <c r="Q820" s="160"/>
      <c r="R820" s="160"/>
      <c r="S820" s="160"/>
      <c r="T820" s="160"/>
      <c r="U820" s="160"/>
      <c r="V820" s="160"/>
      <c r="W820" s="160"/>
      <c r="X820" s="151"/>
      <c r="Y820" s="151"/>
      <c r="Z820" s="151"/>
      <c r="AA820" s="151"/>
      <c r="AB820" s="151"/>
      <c r="AC820" s="151"/>
      <c r="AD820" s="151"/>
      <c r="AE820" s="151"/>
      <c r="AF820" s="151"/>
      <c r="AG820" s="151" t="s">
        <v>180</v>
      </c>
      <c r="AH820" s="151"/>
      <c r="AI820" s="151"/>
      <c r="AJ820" s="151"/>
      <c r="AK820" s="151"/>
      <c r="AL820" s="151"/>
      <c r="AM820" s="151"/>
      <c r="AN820" s="151"/>
      <c r="AO820" s="151"/>
      <c r="AP820" s="151"/>
      <c r="AQ820" s="151"/>
      <c r="AR820" s="151"/>
      <c r="AS820" s="151"/>
      <c r="AT820" s="151"/>
      <c r="AU820" s="151"/>
      <c r="AV820" s="151"/>
      <c r="AW820" s="151"/>
      <c r="AX820" s="151"/>
      <c r="AY820" s="151"/>
      <c r="AZ820" s="151"/>
      <c r="BA820" s="151"/>
      <c r="BB820" s="151"/>
      <c r="BC820" s="151"/>
      <c r="BD820" s="151"/>
      <c r="BE820" s="151"/>
      <c r="BF820" s="151"/>
      <c r="BG820" s="151"/>
      <c r="BH820" s="151"/>
    </row>
    <row r="821" spans="1:60" x14ac:dyDescent="0.2">
      <c r="A821" s="168" t="s">
        <v>167</v>
      </c>
      <c r="B821" s="169" t="s">
        <v>103</v>
      </c>
      <c r="C821" s="183" t="s">
        <v>104</v>
      </c>
      <c r="D821" s="170"/>
      <c r="E821" s="171"/>
      <c r="F821" s="172"/>
      <c r="G821" s="172">
        <f>SUMIF(AG822:AG828,"&lt;&gt;NOR",G822:G828)</f>
        <v>0</v>
      </c>
      <c r="H821" s="172"/>
      <c r="I821" s="172">
        <f>SUM(I822:I828)</f>
        <v>11579.88</v>
      </c>
      <c r="J821" s="172"/>
      <c r="K821" s="172">
        <f>SUM(K822:K828)</f>
        <v>1599.05</v>
      </c>
      <c r="L821" s="172"/>
      <c r="M821" s="172">
        <f>SUM(M822:M828)</f>
        <v>0</v>
      </c>
      <c r="N821" s="172"/>
      <c r="O821" s="172">
        <f>SUM(O822:O828)</f>
        <v>0.31</v>
      </c>
      <c r="P821" s="172"/>
      <c r="Q821" s="172">
        <f>SUM(Q822:Q828)</f>
        <v>0.1</v>
      </c>
      <c r="R821" s="172"/>
      <c r="S821" s="172"/>
      <c r="T821" s="173"/>
      <c r="U821" s="167"/>
      <c r="V821" s="167">
        <f>SUM(V822:V828)</f>
        <v>4.33</v>
      </c>
      <c r="W821" s="167"/>
      <c r="AG821" t="s">
        <v>168</v>
      </c>
    </row>
    <row r="822" spans="1:60" ht="33.75" outlineLevel="1" x14ac:dyDescent="0.2">
      <c r="A822" s="174">
        <v>121</v>
      </c>
      <c r="B822" s="175" t="s">
        <v>734</v>
      </c>
      <c r="C822" s="184" t="s">
        <v>735</v>
      </c>
      <c r="D822" s="176" t="s">
        <v>252</v>
      </c>
      <c r="E822" s="177">
        <v>4</v>
      </c>
      <c r="F822" s="178">
        <v>0</v>
      </c>
      <c r="G822" s="179">
        <f>ROUND(E822*F822,2)</f>
        <v>0</v>
      </c>
      <c r="H822" s="178">
        <v>2894.97</v>
      </c>
      <c r="I822" s="179">
        <f>ROUND(E822*H822,2)</f>
        <v>11579.88</v>
      </c>
      <c r="J822" s="178">
        <v>200.03</v>
      </c>
      <c r="K822" s="179">
        <f>ROUND(E822*J822,2)</f>
        <v>800.12</v>
      </c>
      <c r="L822" s="179">
        <v>21</v>
      </c>
      <c r="M822" s="179">
        <f>G822*(1+L822/100)</f>
        <v>0</v>
      </c>
      <c r="N822" s="179">
        <v>7.6429999999999998E-2</v>
      </c>
      <c r="O822" s="179">
        <f>ROUND(E822*N822,2)</f>
        <v>0.31</v>
      </c>
      <c r="P822" s="179">
        <v>0</v>
      </c>
      <c r="Q822" s="179">
        <f>ROUND(E822*P822,2)</f>
        <v>0</v>
      </c>
      <c r="R822" s="179" t="s">
        <v>736</v>
      </c>
      <c r="S822" s="179" t="s">
        <v>173</v>
      </c>
      <c r="T822" s="180" t="s">
        <v>174</v>
      </c>
      <c r="U822" s="160">
        <v>0.5</v>
      </c>
      <c r="V822" s="160">
        <f>ROUND(E822*U822,2)</f>
        <v>2</v>
      </c>
      <c r="W822" s="160"/>
      <c r="X822" s="151"/>
      <c r="Y822" s="151"/>
      <c r="Z822" s="151"/>
      <c r="AA822" s="151"/>
      <c r="AB822" s="151"/>
      <c r="AC822" s="151"/>
      <c r="AD822" s="151"/>
      <c r="AE822" s="151"/>
      <c r="AF822" s="151"/>
      <c r="AG822" s="151" t="s">
        <v>199</v>
      </c>
      <c r="AH822" s="151"/>
      <c r="AI822" s="151"/>
      <c r="AJ822" s="151"/>
      <c r="AK822" s="151"/>
      <c r="AL822" s="151"/>
      <c r="AM822" s="151"/>
      <c r="AN822" s="151"/>
      <c r="AO822" s="151"/>
      <c r="AP822" s="151"/>
      <c r="AQ822" s="151"/>
      <c r="AR822" s="151"/>
      <c r="AS822" s="151"/>
      <c r="AT822" s="151"/>
      <c r="AU822" s="151"/>
      <c r="AV822" s="151"/>
      <c r="AW822" s="151"/>
      <c r="AX822" s="151"/>
      <c r="AY822" s="151"/>
      <c r="AZ822" s="151"/>
      <c r="BA822" s="151"/>
      <c r="BB822" s="151"/>
      <c r="BC822" s="151"/>
      <c r="BD822" s="151"/>
      <c r="BE822" s="151"/>
      <c r="BF822" s="151"/>
      <c r="BG822" s="151"/>
      <c r="BH822" s="151"/>
    </row>
    <row r="823" spans="1:60" outlineLevel="1" x14ac:dyDescent="0.2">
      <c r="A823" s="158"/>
      <c r="B823" s="159"/>
      <c r="C823" s="457"/>
      <c r="D823" s="458"/>
      <c r="E823" s="458"/>
      <c r="F823" s="458"/>
      <c r="G823" s="458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  <c r="W823" s="160"/>
      <c r="X823" s="151"/>
      <c r="Y823" s="151"/>
      <c r="Z823" s="151"/>
      <c r="AA823" s="151"/>
      <c r="AB823" s="151"/>
      <c r="AC823" s="151"/>
      <c r="AD823" s="151"/>
      <c r="AE823" s="151"/>
      <c r="AF823" s="151"/>
      <c r="AG823" s="151" t="s">
        <v>180</v>
      </c>
      <c r="AH823" s="151"/>
      <c r="AI823" s="151"/>
      <c r="AJ823" s="151"/>
      <c r="AK823" s="151"/>
      <c r="AL823" s="151"/>
      <c r="AM823" s="151"/>
      <c r="AN823" s="151"/>
      <c r="AO823" s="151"/>
      <c r="AP823" s="151"/>
      <c r="AQ823" s="151"/>
      <c r="AR823" s="151"/>
      <c r="AS823" s="151"/>
      <c r="AT823" s="151"/>
      <c r="AU823" s="151"/>
      <c r="AV823" s="151"/>
      <c r="AW823" s="151"/>
      <c r="AX823" s="151"/>
      <c r="AY823" s="151"/>
      <c r="AZ823" s="151"/>
      <c r="BA823" s="151"/>
      <c r="BB823" s="151"/>
      <c r="BC823" s="151"/>
      <c r="BD823" s="151"/>
      <c r="BE823" s="151"/>
      <c r="BF823" s="151"/>
      <c r="BG823" s="151"/>
      <c r="BH823" s="151"/>
    </row>
    <row r="824" spans="1:60" outlineLevel="1" x14ac:dyDescent="0.2">
      <c r="A824" s="174">
        <v>122</v>
      </c>
      <c r="B824" s="175" t="s">
        <v>737</v>
      </c>
      <c r="C824" s="184" t="s">
        <v>738</v>
      </c>
      <c r="D824" s="176" t="s">
        <v>252</v>
      </c>
      <c r="E824" s="177">
        <v>4</v>
      </c>
      <c r="F824" s="178">
        <v>0</v>
      </c>
      <c r="G824" s="179">
        <f>ROUND(E824*F824,2)</f>
        <v>0</v>
      </c>
      <c r="H824" s="178">
        <v>0</v>
      </c>
      <c r="I824" s="179">
        <f>ROUND(E824*H824,2)</f>
        <v>0</v>
      </c>
      <c r="J824" s="178">
        <v>152.5</v>
      </c>
      <c r="K824" s="179">
        <f>ROUND(E824*J824,2)</f>
        <v>610</v>
      </c>
      <c r="L824" s="179">
        <v>21</v>
      </c>
      <c r="M824" s="179">
        <f>G824*(1+L824/100)</f>
        <v>0</v>
      </c>
      <c r="N824" s="179">
        <v>0</v>
      </c>
      <c r="O824" s="179">
        <f>ROUND(E824*N824,2)</f>
        <v>0</v>
      </c>
      <c r="P824" s="179">
        <v>2.5170000000000001E-2</v>
      </c>
      <c r="Q824" s="179">
        <f>ROUND(E824*P824,2)</f>
        <v>0.1</v>
      </c>
      <c r="R824" s="179" t="s">
        <v>736</v>
      </c>
      <c r="S824" s="179" t="s">
        <v>173</v>
      </c>
      <c r="T824" s="180" t="s">
        <v>174</v>
      </c>
      <c r="U824" s="160">
        <v>0.46500000000000002</v>
      </c>
      <c r="V824" s="160">
        <f>ROUND(E824*U824,2)</f>
        <v>1.86</v>
      </c>
      <c r="W824" s="160"/>
      <c r="X824" s="151"/>
      <c r="Y824" s="151"/>
      <c r="Z824" s="151"/>
      <c r="AA824" s="151"/>
      <c r="AB824" s="151"/>
      <c r="AC824" s="151"/>
      <c r="AD824" s="151"/>
      <c r="AE824" s="151"/>
      <c r="AF824" s="151"/>
      <c r="AG824" s="151" t="s">
        <v>199</v>
      </c>
      <c r="AH824" s="151"/>
      <c r="AI824" s="151"/>
      <c r="AJ824" s="151"/>
      <c r="AK824" s="151"/>
      <c r="AL824" s="151"/>
      <c r="AM824" s="151"/>
      <c r="AN824" s="151"/>
      <c r="AO824" s="151"/>
      <c r="AP824" s="151"/>
      <c r="AQ824" s="151"/>
      <c r="AR824" s="151"/>
      <c r="AS824" s="151"/>
      <c r="AT824" s="151"/>
      <c r="AU824" s="151"/>
      <c r="AV824" s="151"/>
      <c r="AW824" s="151"/>
      <c r="AX824" s="151"/>
      <c r="AY824" s="151"/>
      <c r="AZ824" s="151"/>
      <c r="BA824" s="151"/>
      <c r="BB824" s="151"/>
      <c r="BC824" s="151"/>
      <c r="BD824" s="151"/>
      <c r="BE824" s="151"/>
      <c r="BF824" s="151"/>
      <c r="BG824" s="151"/>
      <c r="BH824" s="151"/>
    </row>
    <row r="825" spans="1:60" outlineLevel="1" x14ac:dyDescent="0.2">
      <c r="A825" s="158"/>
      <c r="B825" s="159"/>
      <c r="C825" s="457"/>
      <c r="D825" s="458"/>
      <c r="E825" s="458"/>
      <c r="F825" s="458"/>
      <c r="G825" s="458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  <c r="W825" s="160"/>
      <c r="X825" s="151"/>
      <c r="Y825" s="151"/>
      <c r="Z825" s="151"/>
      <c r="AA825" s="151"/>
      <c r="AB825" s="151"/>
      <c r="AC825" s="151"/>
      <c r="AD825" s="151"/>
      <c r="AE825" s="151"/>
      <c r="AF825" s="151"/>
      <c r="AG825" s="151" t="s">
        <v>180</v>
      </c>
      <c r="AH825" s="151"/>
      <c r="AI825" s="151"/>
      <c r="AJ825" s="151"/>
      <c r="AK825" s="151"/>
      <c r="AL825" s="151"/>
      <c r="AM825" s="151"/>
      <c r="AN825" s="151"/>
      <c r="AO825" s="151"/>
      <c r="AP825" s="151"/>
      <c r="AQ825" s="151"/>
      <c r="AR825" s="151"/>
      <c r="AS825" s="151"/>
      <c r="AT825" s="151"/>
      <c r="AU825" s="151"/>
      <c r="AV825" s="151"/>
      <c r="AW825" s="151"/>
      <c r="AX825" s="151"/>
      <c r="AY825" s="151"/>
      <c r="AZ825" s="151"/>
      <c r="BA825" s="151"/>
      <c r="BB825" s="151"/>
      <c r="BC825" s="151"/>
      <c r="BD825" s="151"/>
      <c r="BE825" s="151"/>
      <c r="BF825" s="151"/>
      <c r="BG825" s="151"/>
      <c r="BH825" s="151"/>
    </row>
    <row r="826" spans="1:60" outlineLevel="1" x14ac:dyDescent="0.2">
      <c r="A826" s="174">
        <v>123</v>
      </c>
      <c r="B826" s="175" t="s">
        <v>739</v>
      </c>
      <c r="C826" s="184" t="s">
        <v>740</v>
      </c>
      <c r="D826" s="176" t="s">
        <v>208</v>
      </c>
      <c r="E826" s="177">
        <v>0.30571999999999999</v>
      </c>
      <c r="F826" s="178">
        <v>0</v>
      </c>
      <c r="G826" s="179">
        <f>ROUND(E826*F826,2)</f>
        <v>0</v>
      </c>
      <c r="H826" s="178">
        <v>0</v>
      </c>
      <c r="I826" s="179">
        <f>ROUND(E826*H826,2)</f>
        <v>0</v>
      </c>
      <c r="J826" s="178">
        <v>618</v>
      </c>
      <c r="K826" s="179">
        <f>ROUND(E826*J826,2)</f>
        <v>188.93</v>
      </c>
      <c r="L826" s="179">
        <v>21</v>
      </c>
      <c r="M826" s="179">
        <f>G826*(1+L826/100)</f>
        <v>0</v>
      </c>
      <c r="N826" s="179">
        <v>0</v>
      </c>
      <c r="O826" s="179">
        <f>ROUND(E826*N826,2)</f>
        <v>0</v>
      </c>
      <c r="P826" s="179">
        <v>0</v>
      </c>
      <c r="Q826" s="179">
        <f>ROUND(E826*P826,2)</f>
        <v>0</v>
      </c>
      <c r="R826" s="179" t="s">
        <v>736</v>
      </c>
      <c r="S826" s="179" t="s">
        <v>173</v>
      </c>
      <c r="T826" s="180" t="s">
        <v>174</v>
      </c>
      <c r="U826" s="160">
        <v>1.5229999999999999</v>
      </c>
      <c r="V826" s="160">
        <f>ROUND(E826*U826,2)</f>
        <v>0.47</v>
      </c>
      <c r="W826" s="160"/>
      <c r="X826" s="151"/>
      <c r="Y826" s="151"/>
      <c r="Z826" s="151"/>
      <c r="AA826" s="151"/>
      <c r="AB826" s="151"/>
      <c r="AC826" s="151"/>
      <c r="AD826" s="151"/>
      <c r="AE826" s="151"/>
      <c r="AF826" s="151"/>
      <c r="AG826" s="151" t="s">
        <v>676</v>
      </c>
      <c r="AH826" s="151"/>
      <c r="AI826" s="151"/>
      <c r="AJ826" s="151"/>
      <c r="AK826" s="151"/>
      <c r="AL826" s="151"/>
      <c r="AM826" s="151"/>
      <c r="AN826" s="151"/>
      <c r="AO826" s="151"/>
      <c r="AP826" s="151"/>
      <c r="AQ826" s="151"/>
      <c r="AR826" s="151"/>
      <c r="AS826" s="151"/>
      <c r="AT826" s="151"/>
      <c r="AU826" s="151"/>
      <c r="AV826" s="151"/>
      <c r="AW826" s="151"/>
      <c r="AX826" s="151"/>
      <c r="AY826" s="151"/>
      <c r="AZ826" s="151"/>
      <c r="BA826" s="151"/>
      <c r="BB826" s="151"/>
      <c r="BC826" s="151"/>
      <c r="BD826" s="151"/>
      <c r="BE826" s="151"/>
      <c r="BF826" s="151"/>
      <c r="BG826" s="151"/>
      <c r="BH826" s="151"/>
    </row>
    <row r="827" spans="1:60" outlineLevel="1" x14ac:dyDescent="0.2">
      <c r="A827" s="158"/>
      <c r="B827" s="159"/>
      <c r="C827" s="451" t="s">
        <v>741</v>
      </c>
      <c r="D827" s="452"/>
      <c r="E827" s="452"/>
      <c r="F827" s="452"/>
      <c r="G827" s="452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  <c r="W827" s="160"/>
      <c r="X827" s="151"/>
      <c r="Y827" s="151"/>
      <c r="Z827" s="151"/>
      <c r="AA827" s="151"/>
      <c r="AB827" s="151"/>
      <c r="AC827" s="151"/>
      <c r="AD827" s="151"/>
      <c r="AE827" s="151"/>
      <c r="AF827" s="151"/>
      <c r="AG827" s="151" t="s">
        <v>177</v>
      </c>
      <c r="AH827" s="151"/>
      <c r="AI827" s="151"/>
      <c r="AJ827" s="151"/>
      <c r="AK827" s="151"/>
      <c r="AL827" s="151"/>
      <c r="AM827" s="151"/>
      <c r="AN827" s="151"/>
      <c r="AO827" s="151"/>
      <c r="AP827" s="151"/>
      <c r="AQ827" s="151"/>
      <c r="AR827" s="151"/>
      <c r="AS827" s="151"/>
      <c r="AT827" s="151"/>
      <c r="AU827" s="151"/>
      <c r="AV827" s="151"/>
      <c r="AW827" s="151"/>
      <c r="AX827" s="151"/>
      <c r="AY827" s="151"/>
      <c r="AZ827" s="151"/>
      <c r="BA827" s="151"/>
      <c r="BB827" s="151"/>
      <c r="BC827" s="151"/>
      <c r="BD827" s="151"/>
      <c r="BE827" s="151"/>
      <c r="BF827" s="151"/>
      <c r="BG827" s="151"/>
      <c r="BH827" s="151"/>
    </row>
    <row r="828" spans="1:60" outlineLevel="1" x14ac:dyDescent="0.2">
      <c r="A828" s="158"/>
      <c r="B828" s="159"/>
      <c r="C828" s="453"/>
      <c r="D828" s="454"/>
      <c r="E828" s="454"/>
      <c r="F828" s="454"/>
      <c r="G828" s="454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  <c r="W828" s="160"/>
      <c r="X828" s="151"/>
      <c r="Y828" s="151"/>
      <c r="Z828" s="151"/>
      <c r="AA828" s="151"/>
      <c r="AB828" s="151"/>
      <c r="AC828" s="151"/>
      <c r="AD828" s="151"/>
      <c r="AE828" s="151"/>
      <c r="AF828" s="151"/>
      <c r="AG828" s="151" t="s">
        <v>180</v>
      </c>
      <c r="AH828" s="151"/>
      <c r="AI828" s="151"/>
      <c r="AJ828" s="151"/>
      <c r="AK828" s="151"/>
      <c r="AL828" s="151"/>
      <c r="AM828" s="151"/>
      <c r="AN828" s="151"/>
      <c r="AO828" s="151"/>
      <c r="AP828" s="151"/>
      <c r="AQ828" s="151"/>
      <c r="AR828" s="151"/>
      <c r="AS828" s="151"/>
      <c r="AT828" s="151"/>
      <c r="AU828" s="151"/>
      <c r="AV828" s="151"/>
      <c r="AW828" s="151"/>
      <c r="AX828" s="151"/>
      <c r="AY828" s="151"/>
      <c r="AZ828" s="151"/>
      <c r="BA828" s="151"/>
      <c r="BB828" s="151"/>
      <c r="BC828" s="151"/>
      <c r="BD828" s="151"/>
      <c r="BE828" s="151"/>
      <c r="BF828" s="151"/>
      <c r="BG828" s="151"/>
      <c r="BH828" s="151"/>
    </row>
    <row r="829" spans="1:60" x14ac:dyDescent="0.2">
      <c r="A829" s="168" t="s">
        <v>167</v>
      </c>
      <c r="B829" s="169" t="s">
        <v>105</v>
      </c>
      <c r="C829" s="183" t="s">
        <v>106</v>
      </c>
      <c r="D829" s="170"/>
      <c r="E829" s="171"/>
      <c r="F829" s="172"/>
      <c r="G829" s="172">
        <f>SUMIF(AG830:AG831,"&lt;&gt;NOR",G830:G831)</f>
        <v>0</v>
      </c>
      <c r="H829" s="172"/>
      <c r="I829" s="172">
        <f>SUM(I830:I831)</f>
        <v>0</v>
      </c>
      <c r="J829" s="172"/>
      <c r="K829" s="172">
        <f>SUM(K830:K831)</f>
        <v>50965.1</v>
      </c>
      <c r="L829" s="172"/>
      <c r="M829" s="172">
        <f>SUM(M830:M831)</f>
        <v>0</v>
      </c>
      <c r="N829" s="172"/>
      <c r="O829" s="172">
        <f>SUM(O830:O831)</f>
        <v>0</v>
      </c>
      <c r="P829" s="172"/>
      <c r="Q829" s="172">
        <f>SUM(Q830:Q831)</f>
        <v>0</v>
      </c>
      <c r="R829" s="172"/>
      <c r="S829" s="172"/>
      <c r="T829" s="173"/>
      <c r="U829" s="167"/>
      <c r="V829" s="167">
        <f>SUM(V830:V831)</f>
        <v>0</v>
      </c>
      <c r="W829" s="167"/>
      <c r="AG829" t="s">
        <v>168</v>
      </c>
    </row>
    <row r="830" spans="1:60" outlineLevel="1" x14ac:dyDescent="0.2">
      <c r="A830" s="174">
        <v>124</v>
      </c>
      <c r="B830" s="175" t="s">
        <v>742</v>
      </c>
      <c r="C830" s="184" t="s">
        <v>743</v>
      </c>
      <c r="D830" s="176" t="s">
        <v>626</v>
      </c>
      <c r="E830" s="177">
        <v>1</v>
      </c>
      <c r="F830" s="291">
        <f>SUM(Plynovod!N88)</f>
        <v>0</v>
      </c>
      <c r="G830" s="179">
        <f>ROUND(E830*F830,2)</f>
        <v>0</v>
      </c>
      <c r="H830" s="178">
        <v>0</v>
      </c>
      <c r="I830" s="179">
        <f>ROUND(E830*H830,2)</f>
        <v>0</v>
      </c>
      <c r="J830" s="178">
        <v>50965.1</v>
      </c>
      <c r="K830" s="179">
        <f>ROUND(E830*J830,2)</f>
        <v>50965.1</v>
      </c>
      <c r="L830" s="179">
        <v>21</v>
      </c>
      <c r="M830" s="179">
        <f>G830*(1+L830/100)</f>
        <v>0</v>
      </c>
      <c r="N830" s="179">
        <v>0</v>
      </c>
      <c r="O830" s="179">
        <f>ROUND(E830*N830,2)</f>
        <v>0</v>
      </c>
      <c r="P830" s="179">
        <v>0</v>
      </c>
      <c r="Q830" s="179">
        <f>ROUND(E830*P830,2)</f>
        <v>0</v>
      </c>
      <c r="R830" s="179"/>
      <c r="S830" s="179" t="s">
        <v>504</v>
      </c>
      <c r="T830" s="180" t="s">
        <v>519</v>
      </c>
      <c r="U830" s="160">
        <v>0</v>
      </c>
      <c r="V830" s="160">
        <f>ROUND(E830*U830,2)</f>
        <v>0</v>
      </c>
      <c r="W830" s="160"/>
      <c r="X830" s="151"/>
      <c r="Y830" s="151"/>
      <c r="Z830" s="151"/>
      <c r="AA830" s="151"/>
      <c r="AB830" s="151"/>
      <c r="AC830" s="151"/>
      <c r="AD830" s="151"/>
      <c r="AE830" s="151"/>
      <c r="AF830" s="151"/>
      <c r="AG830" s="151" t="s">
        <v>199</v>
      </c>
      <c r="AH830" s="151"/>
      <c r="AI830" s="151"/>
      <c r="AJ830" s="151"/>
      <c r="AK830" s="151"/>
      <c r="AL830" s="151"/>
      <c r="AM830" s="151"/>
      <c r="AN830" s="151"/>
      <c r="AO830" s="151"/>
      <c r="AP830" s="151"/>
      <c r="AQ830" s="151"/>
      <c r="AR830" s="151"/>
      <c r="AS830" s="151"/>
      <c r="AT830" s="151"/>
      <c r="AU830" s="151"/>
      <c r="AV830" s="151"/>
      <c r="AW830" s="151"/>
      <c r="AX830" s="151"/>
      <c r="AY830" s="151"/>
      <c r="AZ830" s="151"/>
      <c r="BA830" s="151"/>
      <c r="BB830" s="151"/>
      <c r="BC830" s="151"/>
      <c r="BD830" s="151"/>
      <c r="BE830" s="151"/>
      <c r="BF830" s="151"/>
      <c r="BG830" s="151"/>
      <c r="BH830" s="151"/>
    </row>
    <row r="831" spans="1:60" outlineLevel="1" x14ac:dyDescent="0.2">
      <c r="A831" s="158"/>
      <c r="B831" s="159"/>
      <c r="C831" s="457"/>
      <c r="D831" s="458"/>
      <c r="E831" s="458"/>
      <c r="F831" s="458"/>
      <c r="G831" s="458"/>
      <c r="H831" s="160"/>
      <c r="I831" s="160"/>
      <c r="J831" s="160"/>
      <c r="K831" s="160"/>
      <c r="L831" s="160"/>
      <c r="M831" s="160"/>
      <c r="N831" s="160"/>
      <c r="O831" s="160"/>
      <c r="P831" s="160"/>
      <c r="Q831" s="160"/>
      <c r="R831" s="160"/>
      <c r="S831" s="160"/>
      <c r="T831" s="160"/>
      <c r="U831" s="160"/>
      <c r="V831" s="160"/>
      <c r="W831" s="160"/>
      <c r="X831" s="151"/>
      <c r="Y831" s="151"/>
      <c r="Z831" s="151"/>
      <c r="AA831" s="151"/>
      <c r="AB831" s="151"/>
      <c r="AC831" s="151"/>
      <c r="AD831" s="151"/>
      <c r="AE831" s="151"/>
      <c r="AF831" s="151"/>
      <c r="AG831" s="151" t="s">
        <v>180</v>
      </c>
      <c r="AH831" s="151"/>
      <c r="AI831" s="151"/>
      <c r="AJ831" s="151"/>
      <c r="AK831" s="151"/>
      <c r="AL831" s="151"/>
      <c r="AM831" s="151"/>
      <c r="AN831" s="151"/>
      <c r="AO831" s="151"/>
      <c r="AP831" s="151"/>
      <c r="AQ831" s="151"/>
      <c r="AR831" s="151"/>
      <c r="AS831" s="151"/>
      <c r="AT831" s="151"/>
      <c r="AU831" s="151"/>
      <c r="AV831" s="151"/>
      <c r="AW831" s="151"/>
      <c r="AX831" s="151"/>
      <c r="AY831" s="151"/>
      <c r="AZ831" s="151"/>
      <c r="BA831" s="151"/>
      <c r="BB831" s="151"/>
      <c r="BC831" s="151"/>
      <c r="BD831" s="151"/>
      <c r="BE831" s="151"/>
      <c r="BF831" s="151"/>
      <c r="BG831" s="151"/>
      <c r="BH831" s="151"/>
    </row>
    <row r="832" spans="1:60" x14ac:dyDescent="0.2">
      <c r="A832" s="168" t="s">
        <v>167</v>
      </c>
      <c r="B832" s="169" t="s">
        <v>107</v>
      </c>
      <c r="C832" s="183" t="s">
        <v>108</v>
      </c>
      <c r="D832" s="170"/>
      <c r="E832" s="171"/>
      <c r="F832" s="172"/>
      <c r="G832" s="172">
        <f>SUMIF(AG833:AG836,"&lt;&gt;NOR",G833:G836)</f>
        <v>0</v>
      </c>
      <c r="H832" s="172"/>
      <c r="I832" s="172">
        <f>SUM(I833:I836)</f>
        <v>0</v>
      </c>
      <c r="J832" s="172"/>
      <c r="K832" s="172">
        <f>SUM(K833:K836)</f>
        <v>118.5</v>
      </c>
      <c r="L832" s="172"/>
      <c r="M832" s="172">
        <f>SUM(M833:M836)</f>
        <v>0</v>
      </c>
      <c r="N832" s="172"/>
      <c r="O832" s="172">
        <f>SUM(O833:O836)</f>
        <v>0</v>
      </c>
      <c r="P832" s="172"/>
      <c r="Q832" s="172">
        <f>SUM(Q833:Q836)</f>
        <v>0.02</v>
      </c>
      <c r="R832" s="172"/>
      <c r="S832" s="172"/>
      <c r="T832" s="173"/>
      <c r="U832" s="167"/>
      <c r="V832" s="167">
        <f>SUM(V833:V836)</f>
        <v>0.36</v>
      </c>
      <c r="W832" s="167"/>
      <c r="AG832" t="s">
        <v>168</v>
      </c>
    </row>
    <row r="833" spans="1:60" outlineLevel="1" x14ac:dyDescent="0.2">
      <c r="A833" s="174">
        <v>125</v>
      </c>
      <c r="B833" s="175" t="s">
        <v>744</v>
      </c>
      <c r="C833" s="184" t="s">
        <v>745</v>
      </c>
      <c r="D833" s="176" t="s">
        <v>626</v>
      </c>
      <c r="E833" s="177">
        <v>1</v>
      </c>
      <c r="F833" s="178">
        <v>0</v>
      </c>
      <c r="G833" s="179">
        <f>ROUND(E833*F833,2)</f>
        <v>0</v>
      </c>
      <c r="H833" s="178">
        <v>0</v>
      </c>
      <c r="I833" s="179">
        <f>ROUND(E833*H833,2)</f>
        <v>0</v>
      </c>
      <c r="J833" s="178">
        <v>118.5</v>
      </c>
      <c r="K833" s="179">
        <f>ROUND(E833*J833,2)</f>
        <v>118.5</v>
      </c>
      <c r="L833" s="179">
        <v>21</v>
      </c>
      <c r="M833" s="179">
        <f>G833*(1+L833/100)</f>
        <v>0</v>
      </c>
      <c r="N833" s="179">
        <v>0</v>
      </c>
      <c r="O833" s="179">
        <f>ROUND(E833*N833,2)</f>
        <v>0</v>
      </c>
      <c r="P833" s="179">
        <v>1.7069999999999998E-2</v>
      </c>
      <c r="Q833" s="179">
        <f>ROUND(E833*P833,2)</f>
        <v>0.02</v>
      </c>
      <c r="R833" s="179" t="s">
        <v>736</v>
      </c>
      <c r="S833" s="179" t="s">
        <v>173</v>
      </c>
      <c r="T833" s="180" t="s">
        <v>174</v>
      </c>
      <c r="U833" s="160">
        <v>0.36199999999999999</v>
      </c>
      <c r="V833" s="160">
        <f>ROUND(E833*U833,2)</f>
        <v>0.36</v>
      </c>
      <c r="W833" s="160"/>
      <c r="X833" s="151"/>
      <c r="Y833" s="151"/>
      <c r="Z833" s="151"/>
      <c r="AA833" s="151"/>
      <c r="AB833" s="151"/>
      <c r="AC833" s="151"/>
      <c r="AD833" s="151"/>
      <c r="AE833" s="151"/>
      <c r="AF833" s="151"/>
      <c r="AG833" s="151" t="s">
        <v>199</v>
      </c>
      <c r="AH833" s="151"/>
      <c r="AI833" s="151"/>
      <c r="AJ833" s="151"/>
      <c r="AK833" s="151"/>
      <c r="AL833" s="151"/>
      <c r="AM833" s="151"/>
      <c r="AN833" s="151"/>
      <c r="AO833" s="151"/>
      <c r="AP833" s="151"/>
      <c r="AQ833" s="151"/>
      <c r="AR833" s="151"/>
      <c r="AS833" s="151"/>
      <c r="AT833" s="151"/>
      <c r="AU833" s="151"/>
      <c r="AV833" s="151"/>
      <c r="AW833" s="151"/>
      <c r="AX833" s="151"/>
      <c r="AY833" s="151"/>
      <c r="AZ833" s="151"/>
      <c r="BA833" s="151"/>
      <c r="BB833" s="151"/>
      <c r="BC833" s="151"/>
      <c r="BD833" s="151"/>
      <c r="BE833" s="151"/>
      <c r="BF833" s="151"/>
      <c r="BG833" s="151"/>
      <c r="BH833" s="151"/>
    </row>
    <row r="834" spans="1:60" outlineLevel="1" x14ac:dyDescent="0.2">
      <c r="A834" s="158"/>
      <c r="B834" s="159"/>
      <c r="C834" s="451" t="s">
        <v>746</v>
      </c>
      <c r="D834" s="452"/>
      <c r="E834" s="452"/>
      <c r="F834" s="452"/>
      <c r="G834" s="452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  <c r="X834" s="151"/>
      <c r="Y834" s="151"/>
      <c r="Z834" s="151"/>
      <c r="AA834" s="151"/>
      <c r="AB834" s="151"/>
      <c r="AC834" s="151"/>
      <c r="AD834" s="151"/>
      <c r="AE834" s="151"/>
      <c r="AF834" s="151"/>
      <c r="AG834" s="151" t="s">
        <v>177</v>
      </c>
      <c r="AH834" s="151"/>
      <c r="AI834" s="151"/>
      <c r="AJ834" s="151"/>
      <c r="AK834" s="151"/>
      <c r="AL834" s="151"/>
      <c r="AM834" s="151"/>
      <c r="AN834" s="151"/>
      <c r="AO834" s="151"/>
      <c r="AP834" s="151"/>
      <c r="AQ834" s="151"/>
      <c r="AR834" s="151"/>
      <c r="AS834" s="151"/>
      <c r="AT834" s="151"/>
      <c r="AU834" s="151"/>
      <c r="AV834" s="151"/>
      <c r="AW834" s="151"/>
      <c r="AX834" s="151"/>
      <c r="AY834" s="151"/>
      <c r="AZ834" s="151"/>
      <c r="BA834" s="151"/>
      <c r="BB834" s="151"/>
      <c r="BC834" s="151"/>
      <c r="BD834" s="151"/>
      <c r="BE834" s="151"/>
      <c r="BF834" s="151"/>
      <c r="BG834" s="151"/>
      <c r="BH834" s="151"/>
    </row>
    <row r="835" spans="1:60" outlineLevel="1" x14ac:dyDescent="0.2">
      <c r="A835" s="158"/>
      <c r="B835" s="159"/>
      <c r="C835" s="185" t="s">
        <v>747</v>
      </c>
      <c r="D835" s="161"/>
      <c r="E835" s="162">
        <v>1</v>
      </c>
      <c r="F835" s="160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  <c r="W835" s="160"/>
      <c r="X835" s="151"/>
      <c r="Y835" s="151"/>
      <c r="Z835" s="151"/>
      <c r="AA835" s="151"/>
      <c r="AB835" s="151"/>
      <c r="AC835" s="151"/>
      <c r="AD835" s="151"/>
      <c r="AE835" s="151"/>
      <c r="AF835" s="151"/>
      <c r="AG835" s="151" t="s">
        <v>179</v>
      </c>
      <c r="AH835" s="151">
        <v>0</v>
      </c>
      <c r="AI835" s="151"/>
      <c r="AJ835" s="151"/>
      <c r="AK835" s="151"/>
      <c r="AL835" s="151"/>
      <c r="AM835" s="151"/>
      <c r="AN835" s="151"/>
      <c r="AO835" s="151"/>
      <c r="AP835" s="151"/>
      <c r="AQ835" s="151"/>
      <c r="AR835" s="151"/>
      <c r="AS835" s="151"/>
      <c r="AT835" s="151"/>
      <c r="AU835" s="151"/>
      <c r="AV835" s="151"/>
      <c r="AW835" s="151"/>
      <c r="AX835" s="151"/>
      <c r="AY835" s="151"/>
      <c r="AZ835" s="151"/>
      <c r="BA835" s="151"/>
      <c r="BB835" s="151"/>
      <c r="BC835" s="151"/>
      <c r="BD835" s="151"/>
      <c r="BE835" s="151"/>
      <c r="BF835" s="151"/>
      <c r="BG835" s="151"/>
      <c r="BH835" s="151"/>
    </row>
    <row r="836" spans="1:60" outlineLevel="1" x14ac:dyDescent="0.2">
      <c r="A836" s="158"/>
      <c r="B836" s="159"/>
      <c r="C836" s="453"/>
      <c r="D836" s="454"/>
      <c r="E836" s="454"/>
      <c r="F836" s="454"/>
      <c r="G836" s="454"/>
      <c r="H836" s="160"/>
      <c r="I836" s="160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  <c r="T836" s="160"/>
      <c r="U836" s="160"/>
      <c r="V836" s="160"/>
      <c r="W836" s="160"/>
      <c r="X836" s="151"/>
      <c r="Y836" s="151"/>
      <c r="Z836" s="151"/>
      <c r="AA836" s="151"/>
      <c r="AB836" s="151"/>
      <c r="AC836" s="151"/>
      <c r="AD836" s="151"/>
      <c r="AE836" s="151"/>
      <c r="AF836" s="151"/>
      <c r="AG836" s="151" t="s">
        <v>180</v>
      </c>
      <c r="AH836" s="151"/>
      <c r="AI836" s="151"/>
      <c r="AJ836" s="151"/>
      <c r="AK836" s="151"/>
      <c r="AL836" s="151"/>
      <c r="AM836" s="151"/>
      <c r="AN836" s="151"/>
      <c r="AO836" s="151"/>
      <c r="AP836" s="151"/>
      <c r="AQ836" s="151"/>
      <c r="AR836" s="151"/>
      <c r="AS836" s="151"/>
      <c r="AT836" s="151"/>
      <c r="AU836" s="151"/>
      <c r="AV836" s="151"/>
      <c r="AW836" s="151"/>
      <c r="AX836" s="151"/>
      <c r="AY836" s="151"/>
      <c r="AZ836" s="151"/>
      <c r="BA836" s="151"/>
      <c r="BB836" s="151"/>
      <c r="BC836" s="151"/>
      <c r="BD836" s="151"/>
      <c r="BE836" s="151"/>
      <c r="BF836" s="151"/>
      <c r="BG836" s="151"/>
      <c r="BH836" s="151"/>
    </row>
    <row r="837" spans="1:60" x14ac:dyDescent="0.2">
      <c r="A837" s="168" t="s">
        <v>167</v>
      </c>
      <c r="B837" s="169" t="s">
        <v>109</v>
      </c>
      <c r="C837" s="183" t="s">
        <v>110</v>
      </c>
      <c r="D837" s="170"/>
      <c r="E837" s="171"/>
      <c r="F837" s="172"/>
      <c r="G837" s="172">
        <f>SUMIF(AG838:AG839,"&lt;&gt;NOR",G838:G839)</f>
        <v>0</v>
      </c>
      <c r="H837" s="172"/>
      <c r="I837" s="172">
        <f>SUM(I838:I839)</f>
        <v>0</v>
      </c>
      <c r="J837" s="172"/>
      <c r="K837" s="172">
        <f>SUM(K838:K839)</f>
        <v>262066.89</v>
      </c>
      <c r="L837" s="172"/>
      <c r="M837" s="172">
        <f>SUM(M838:M839)</f>
        <v>0</v>
      </c>
      <c r="N837" s="172"/>
      <c r="O837" s="172">
        <f>SUM(O838:O839)</f>
        <v>0.01</v>
      </c>
      <c r="P837" s="172"/>
      <c r="Q837" s="172">
        <f>SUM(Q838:Q839)</f>
        <v>0</v>
      </c>
      <c r="R837" s="172"/>
      <c r="S837" s="172"/>
      <c r="T837" s="173"/>
      <c r="U837" s="167"/>
      <c r="V837" s="167">
        <f>SUM(V838:V839)</f>
        <v>5.68</v>
      </c>
      <c r="W837" s="167"/>
      <c r="AG837" t="s">
        <v>168</v>
      </c>
    </row>
    <row r="838" spans="1:60" outlineLevel="1" x14ac:dyDescent="0.2">
      <c r="A838" s="174">
        <v>126</v>
      </c>
      <c r="B838" s="175" t="s">
        <v>748</v>
      </c>
      <c r="C838" s="184" t="s">
        <v>749</v>
      </c>
      <c r="D838" s="176" t="s">
        <v>626</v>
      </c>
      <c r="E838" s="177">
        <v>1</v>
      </c>
      <c r="F838" s="291">
        <f>SUM(UT!N88)</f>
        <v>0</v>
      </c>
      <c r="G838" s="179">
        <f>ROUND(E838*F838,2)</f>
        <v>0</v>
      </c>
      <c r="H838" s="178">
        <v>0</v>
      </c>
      <c r="I838" s="179">
        <f>ROUND(E838*H838,2)</f>
        <v>0</v>
      </c>
      <c r="J838" s="178">
        <v>262066.89</v>
      </c>
      <c r="K838" s="179">
        <f>ROUND(E838*J838,2)</f>
        <v>262066.89</v>
      </c>
      <c r="L838" s="179">
        <v>21</v>
      </c>
      <c r="M838" s="179">
        <f>G838*(1+L838/100)</f>
        <v>0</v>
      </c>
      <c r="N838" s="179">
        <v>9.1900000000000003E-3</v>
      </c>
      <c r="O838" s="179">
        <f>ROUND(E838*N838,2)</f>
        <v>0.01</v>
      </c>
      <c r="P838" s="179">
        <v>0</v>
      </c>
      <c r="Q838" s="179">
        <f>ROUND(E838*P838,2)</f>
        <v>0</v>
      </c>
      <c r="R838" s="179"/>
      <c r="S838" s="179" t="s">
        <v>504</v>
      </c>
      <c r="T838" s="180" t="s">
        <v>519</v>
      </c>
      <c r="U838" s="160">
        <v>5.6749999999999998</v>
      </c>
      <c r="V838" s="160">
        <f>ROUND(E838*U838,2)</f>
        <v>5.68</v>
      </c>
      <c r="W838" s="160"/>
      <c r="X838" s="151"/>
      <c r="Y838" s="151"/>
      <c r="Z838" s="151"/>
      <c r="AA838" s="151"/>
      <c r="AB838" s="151"/>
      <c r="AC838" s="151"/>
      <c r="AD838" s="151"/>
      <c r="AE838" s="151"/>
      <c r="AF838" s="151"/>
      <c r="AG838" s="151" t="s">
        <v>199</v>
      </c>
      <c r="AH838" s="151"/>
      <c r="AI838" s="151"/>
      <c r="AJ838" s="151"/>
      <c r="AK838" s="151"/>
      <c r="AL838" s="151"/>
      <c r="AM838" s="151"/>
      <c r="AN838" s="151"/>
      <c r="AO838" s="151"/>
      <c r="AP838" s="151"/>
      <c r="AQ838" s="151"/>
      <c r="AR838" s="151"/>
      <c r="AS838" s="151"/>
      <c r="AT838" s="151"/>
      <c r="AU838" s="151"/>
      <c r="AV838" s="151"/>
      <c r="AW838" s="151"/>
      <c r="AX838" s="151"/>
      <c r="AY838" s="151"/>
      <c r="AZ838" s="151"/>
      <c r="BA838" s="151"/>
      <c r="BB838" s="151"/>
      <c r="BC838" s="151"/>
      <c r="BD838" s="151"/>
      <c r="BE838" s="151"/>
      <c r="BF838" s="151"/>
      <c r="BG838" s="151"/>
      <c r="BH838" s="151"/>
    </row>
    <row r="839" spans="1:60" outlineLevel="1" x14ac:dyDescent="0.2">
      <c r="A839" s="158"/>
      <c r="B839" s="159"/>
      <c r="C839" s="457"/>
      <c r="D839" s="458"/>
      <c r="E839" s="458"/>
      <c r="F839" s="458"/>
      <c r="G839" s="458"/>
      <c r="H839" s="160"/>
      <c r="I839" s="160"/>
      <c r="J839" s="160"/>
      <c r="K839" s="160"/>
      <c r="L839" s="160"/>
      <c r="M839" s="160"/>
      <c r="N839" s="160"/>
      <c r="O839" s="160"/>
      <c r="P839" s="160"/>
      <c r="Q839" s="160"/>
      <c r="R839" s="160"/>
      <c r="S839" s="160"/>
      <c r="T839" s="160"/>
      <c r="U839" s="160"/>
      <c r="V839" s="160"/>
      <c r="W839" s="160"/>
      <c r="X839" s="151"/>
      <c r="Y839" s="151"/>
      <c r="Z839" s="151"/>
      <c r="AA839" s="151"/>
      <c r="AB839" s="151"/>
      <c r="AC839" s="151"/>
      <c r="AD839" s="151"/>
      <c r="AE839" s="151"/>
      <c r="AF839" s="151"/>
      <c r="AG839" s="151" t="s">
        <v>180</v>
      </c>
      <c r="AH839" s="151"/>
      <c r="AI839" s="151"/>
      <c r="AJ839" s="151"/>
      <c r="AK839" s="151"/>
      <c r="AL839" s="151"/>
      <c r="AM839" s="151"/>
      <c r="AN839" s="151"/>
      <c r="AO839" s="151"/>
      <c r="AP839" s="151"/>
      <c r="AQ839" s="151"/>
      <c r="AR839" s="151"/>
      <c r="AS839" s="151"/>
      <c r="AT839" s="151"/>
      <c r="AU839" s="151"/>
      <c r="AV839" s="151"/>
      <c r="AW839" s="151"/>
      <c r="AX839" s="151"/>
      <c r="AY839" s="151"/>
      <c r="AZ839" s="151"/>
      <c r="BA839" s="151"/>
      <c r="BB839" s="151"/>
      <c r="BC839" s="151"/>
      <c r="BD839" s="151"/>
      <c r="BE839" s="151"/>
      <c r="BF839" s="151"/>
      <c r="BG839" s="151"/>
      <c r="BH839" s="151"/>
    </row>
    <row r="840" spans="1:60" x14ac:dyDescent="0.2">
      <c r="A840" s="168" t="s">
        <v>167</v>
      </c>
      <c r="B840" s="169" t="s">
        <v>111</v>
      </c>
      <c r="C840" s="183" t="s">
        <v>112</v>
      </c>
      <c r="D840" s="170"/>
      <c r="E840" s="171"/>
      <c r="F840" s="172"/>
      <c r="G840" s="172">
        <f>SUMIF(AG841:AG879,"&lt;&gt;NOR",G841:G879)</f>
        <v>0</v>
      </c>
      <c r="H840" s="172"/>
      <c r="I840" s="172">
        <f>SUM(I841:I879)</f>
        <v>179019.46000000002</v>
      </c>
      <c r="J840" s="172"/>
      <c r="K840" s="172">
        <f>SUM(K841:K879)</f>
        <v>87841.919999999998</v>
      </c>
      <c r="L840" s="172"/>
      <c r="M840" s="172">
        <f>SUM(M841:M879)</f>
        <v>0</v>
      </c>
      <c r="N840" s="172"/>
      <c r="O840" s="172">
        <f>SUM(O841:O879)</f>
        <v>6.6800000000000006</v>
      </c>
      <c r="P840" s="172"/>
      <c r="Q840" s="172">
        <f>SUM(Q841:Q879)</f>
        <v>4.5599999999999996</v>
      </c>
      <c r="R840" s="172"/>
      <c r="S840" s="172"/>
      <c r="T840" s="173"/>
      <c r="U840" s="167"/>
      <c r="V840" s="167">
        <f>SUM(V841:V879)</f>
        <v>215.06999999999996</v>
      </c>
      <c r="W840" s="167"/>
      <c r="AG840" t="s">
        <v>168</v>
      </c>
    </row>
    <row r="841" spans="1:60" ht="33.75" outlineLevel="1" x14ac:dyDescent="0.2">
      <c r="A841" s="174">
        <v>127</v>
      </c>
      <c r="B841" s="175" t="s">
        <v>750</v>
      </c>
      <c r="C841" s="184" t="s">
        <v>751</v>
      </c>
      <c r="D841" s="176" t="s">
        <v>213</v>
      </c>
      <c r="E841" s="177">
        <v>22.72</v>
      </c>
      <c r="F841" s="178">
        <v>0</v>
      </c>
      <c r="G841" s="179">
        <f>ROUND(E841*F841,2)</f>
        <v>0</v>
      </c>
      <c r="H841" s="178">
        <v>69.209999999999994</v>
      </c>
      <c r="I841" s="179">
        <f>ROUND(E841*H841,2)</f>
        <v>1572.45</v>
      </c>
      <c r="J841" s="178">
        <v>137.29</v>
      </c>
      <c r="K841" s="179">
        <f>ROUND(E841*J841,2)</f>
        <v>3119.23</v>
      </c>
      <c r="L841" s="179">
        <v>21</v>
      </c>
      <c r="M841" s="179">
        <f>G841*(1+L841/100)</f>
        <v>0</v>
      </c>
      <c r="N841" s="179">
        <v>6.79E-3</v>
      </c>
      <c r="O841" s="179">
        <f>ROUND(E841*N841,2)</f>
        <v>0.15</v>
      </c>
      <c r="P841" s="179">
        <v>0</v>
      </c>
      <c r="Q841" s="179">
        <f>ROUND(E841*P841,2)</f>
        <v>0</v>
      </c>
      <c r="R841" s="179" t="s">
        <v>752</v>
      </c>
      <c r="S841" s="179" t="s">
        <v>173</v>
      </c>
      <c r="T841" s="180" t="s">
        <v>174</v>
      </c>
      <c r="U841" s="160">
        <v>0.26200000000000001</v>
      </c>
      <c r="V841" s="160">
        <f>ROUND(E841*U841,2)</f>
        <v>5.95</v>
      </c>
      <c r="W841" s="160"/>
      <c r="X841" s="151"/>
      <c r="Y841" s="151"/>
      <c r="Z841" s="151"/>
      <c r="AA841" s="151"/>
      <c r="AB841" s="151"/>
      <c r="AC841" s="151"/>
      <c r="AD841" s="151"/>
      <c r="AE841" s="151"/>
      <c r="AF841" s="151"/>
      <c r="AG841" s="151" t="s">
        <v>199</v>
      </c>
      <c r="AH841" s="151"/>
      <c r="AI841" s="151"/>
      <c r="AJ841" s="151"/>
      <c r="AK841" s="151"/>
      <c r="AL841" s="151"/>
      <c r="AM841" s="151"/>
      <c r="AN841" s="151"/>
      <c r="AO841" s="151"/>
      <c r="AP841" s="151"/>
      <c r="AQ841" s="151"/>
      <c r="AR841" s="151"/>
      <c r="AS841" s="151"/>
      <c r="AT841" s="151"/>
      <c r="AU841" s="151"/>
      <c r="AV841" s="151"/>
      <c r="AW841" s="151"/>
      <c r="AX841" s="151"/>
      <c r="AY841" s="151"/>
      <c r="AZ841" s="151"/>
      <c r="BA841" s="151"/>
      <c r="BB841" s="151"/>
      <c r="BC841" s="151"/>
      <c r="BD841" s="151"/>
      <c r="BE841" s="151"/>
      <c r="BF841" s="151"/>
      <c r="BG841" s="151"/>
      <c r="BH841" s="151"/>
    </row>
    <row r="842" spans="1:60" outlineLevel="1" x14ac:dyDescent="0.2">
      <c r="A842" s="158"/>
      <c r="B842" s="159"/>
      <c r="C842" s="185" t="s">
        <v>753</v>
      </c>
      <c r="D842" s="161"/>
      <c r="E842" s="162">
        <v>20</v>
      </c>
      <c r="F842" s="160"/>
      <c r="G842" s="160"/>
      <c r="H842" s="160"/>
      <c r="I842" s="160"/>
      <c r="J842" s="160"/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  <c r="W842" s="160"/>
      <c r="X842" s="151"/>
      <c r="Y842" s="151"/>
      <c r="Z842" s="151"/>
      <c r="AA842" s="151"/>
      <c r="AB842" s="151"/>
      <c r="AC842" s="151"/>
      <c r="AD842" s="151"/>
      <c r="AE842" s="151"/>
      <c r="AF842" s="151"/>
      <c r="AG842" s="151" t="s">
        <v>179</v>
      </c>
      <c r="AH842" s="151">
        <v>0</v>
      </c>
      <c r="AI842" s="151"/>
      <c r="AJ842" s="151"/>
      <c r="AK842" s="151"/>
      <c r="AL842" s="151"/>
      <c r="AM842" s="151"/>
      <c r="AN842" s="151"/>
      <c r="AO842" s="151"/>
      <c r="AP842" s="151"/>
      <c r="AQ842" s="151"/>
      <c r="AR842" s="151"/>
      <c r="AS842" s="151"/>
      <c r="AT842" s="151"/>
      <c r="AU842" s="151"/>
      <c r="AV842" s="151"/>
      <c r="AW842" s="151"/>
      <c r="AX842" s="151"/>
      <c r="AY842" s="151"/>
      <c r="AZ842" s="151"/>
      <c r="BA842" s="151"/>
      <c r="BB842" s="151"/>
      <c r="BC842" s="151"/>
      <c r="BD842" s="151"/>
      <c r="BE842" s="151"/>
      <c r="BF842" s="151"/>
      <c r="BG842" s="151"/>
      <c r="BH842" s="151"/>
    </row>
    <row r="843" spans="1:60" outlineLevel="1" x14ac:dyDescent="0.2">
      <c r="A843" s="158"/>
      <c r="B843" s="159"/>
      <c r="C843" s="185" t="s">
        <v>754</v>
      </c>
      <c r="D843" s="161"/>
      <c r="E843" s="162">
        <v>2.72</v>
      </c>
      <c r="F843" s="160"/>
      <c r="G843" s="160"/>
      <c r="H843" s="160"/>
      <c r="I843" s="160"/>
      <c r="J843" s="160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  <c r="W843" s="160"/>
      <c r="X843" s="151"/>
      <c r="Y843" s="151"/>
      <c r="Z843" s="151"/>
      <c r="AA843" s="151"/>
      <c r="AB843" s="151"/>
      <c r="AC843" s="151"/>
      <c r="AD843" s="151"/>
      <c r="AE843" s="151"/>
      <c r="AF843" s="151"/>
      <c r="AG843" s="151" t="s">
        <v>179</v>
      </c>
      <c r="AH843" s="151">
        <v>0</v>
      </c>
      <c r="AI843" s="151"/>
      <c r="AJ843" s="151"/>
      <c r="AK843" s="151"/>
      <c r="AL843" s="151"/>
      <c r="AM843" s="151"/>
      <c r="AN843" s="151"/>
      <c r="AO843" s="151"/>
      <c r="AP843" s="151"/>
      <c r="AQ843" s="151"/>
      <c r="AR843" s="151"/>
      <c r="AS843" s="151"/>
      <c r="AT843" s="151"/>
      <c r="AU843" s="151"/>
      <c r="AV843" s="151"/>
      <c r="AW843" s="151"/>
      <c r="AX843" s="151"/>
      <c r="AY843" s="151"/>
      <c r="AZ843" s="151"/>
      <c r="BA843" s="151"/>
      <c r="BB843" s="151"/>
      <c r="BC843" s="151"/>
      <c r="BD843" s="151"/>
      <c r="BE843" s="151"/>
      <c r="BF843" s="151"/>
      <c r="BG843" s="151"/>
      <c r="BH843" s="151"/>
    </row>
    <row r="844" spans="1:60" outlineLevel="1" x14ac:dyDescent="0.2">
      <c r="A844" s="158"/>
      <c r="B844" s="159"/>
      <c r="C844" s="453"/>
      <c r="D844" s="454"/>
      <c r="E844" s="454"/>
      <c r="F844" s="454"/>
      <c r="G844" s="454"/>
      <c r="H844" s="160"/>
      <c r="I844" s="160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60"/>
      <c r="X844" s="151"/>
      <c r="Y844" s="151"/>
      <c r="Z844" s="151"/>
      <c r="AA844" s="151"/>
      <c r="AB844" s="151"/>
      <c r="AC844" s="151"/>
      <c r="AD844" s="151"/>
      <c r="AE844" s="151"/>
      <c r="AF844" s="151"/>
      <c r="AG844" s="151" t="s">
        <v>180</v>
      </c>
      <c r="AH844" s="151"/>
      <c r="AI844" s="151"/>
      <c r="AJ844" s="151"/>
      <c r="AK844" s="151"/>
      <c r="AL844" s="151"/>
      <c r="AM844" s="151"/>
      <c r="AN844" s="151"/>
      <c r="AO844" s="151"/>
      <c r="AP844" s="151"/>
      <c r="AQ844" s="151"/>
      <c r="AR844" s="151"/>
      <c r="AS844" s="151"/>
      <c r="AT844" s="151"/>
      <c r="AU844" s="151"/>
      <c r="AV844" s="151"/>
      <c r="AW844" s="151"/>
      <c r="AX844" s="151"/>
      <c r="AY844" s="151"/>
      <c r="AZ844" s="151"/>
      <c r="BA844" s="151"/>
      <c r="BB844" s="151"/>
      <c r="BC844" s="151"/>
      <c r="BD844" s="151"/>
      <c r="BE844" s="151"/>
      <c r="BF844" s="151"/>
      <c r="BG844" s="151"/>
      <c r="BH844" s="151"/>
    </row>
    <row r="845" spans="1:60" ht="33.75" outlineLevel="1" x14ac:dyDescent="0.2">
      <c r="A845" s="174">
        <v>128</v>
      </c>
      <c r="B845" s="175" t="s">
        <v>755</v>
      </c>
      <c r="C845" s="184" t="s">
        <v>756</v>
      </c>
      <c r="D845" s="176" t="s">
        <v>213</v>
      </c>
      <c r="E845" s="177">
        <v>71.8</v>
      </c>
      <c r="F845" s="178">
        <v>0</v>
      </c>
      <c r="G845" s="179">
        <f>ROUND(E845*F845,2)</f>
        <v>0</v>
      </c>
      <c r="H845" s="178">
        <v>183.08</v>
      </c>
      <c r="I845" s="179">
        <f>ROUND(E845*H845,2)</f>
        <v>13145.14</v>
      </c>
      <c r="J845" s="178">
        <v>184.92</v>
      </c>
      <c r="K845" s="179">
        <f>ROUND(E845*J845,2)</f>
        <v>13277.26</v>
      </c>
      <c r="L845" s="179">
        <v>21</v>
      </c>
      <c r="M845" s="179">
        <f>G845*(1+L845/100)</f>
        <v>0</v>
      </c>
      <c r="N845" s="179">
        <v>1.3639999999999999E-2</v>
      </c>
      <c r="O845" s="179">
        <f>ROUND(E845*N845,2)</f>
        <v>0.98</v>
      </c>
      <c r="P845" s="179">
        <v>0</v>
      </c>
      <c r="Q845" s="179">
        <f>ROUND(E845*P845,2)</f>
        <v>0</v>
      </c>
      <c r="R845" s="179" t="s">
        <v>752</v>
      </c>
      <c r="S845" s="179" t="s">
        <v>173</v>
      </c>
      <c r="T845" s="180" t="s">
        <v>174</v>
      </c>
      <c r="U845" s="160">
        <v>0.41599999999999998</v>
      </c>
      <c r="V845" s="160">
        <f>ROUND(E845*U845,2)</f>
        <v>29.87</v>
      </c>
      <c r="W845" s="160"/>
      <c r="X845" s="151"/>
      <c r="Y845" s="151"/>
      <c r="Z845" s="151"/>
      <c r="AA845" s="151"/>
      <c r="AB845" s="151"/>
      <c r="AC845" s="151"/>
      <c r="AD845" s="151"/>
      <c r="AE845" s="151"/>
      <c r="AF845" s="151"/>
      <c r="AG845" s="151" t="s">
        <v>199</v>
      </c>
      <c r="AH845" s="151"/>
      <c r="AI845" s="151"/>
      <c r="AJ845" s="151"/>
      <c r="AK845" s="151"/>
      <c r="AL845" s="151"/>
      <c r="AM845" s="151"/>
      <c r="AN845" s="151"/>
      <c r="AO845" s="151"/>
      <c r="AP845" s="151"/>
      <c r="AQ845" s="151"/>
      <c r="AR845" s="151"/>
      <c r="AS845" s="151"/>
      <c r="AT845" s="151"/>
      <c r="AU845" s="151"/>
      <c r="AV845" s="151"/>
      <c r="AW845" s="151"/>
      <c r="AX845" s="151"/>
      <c r="AY845" s="151"/>
      <c r="AZ845" s="151"/>
      <c r="BA845" s="151"/>
      <c r="BB845" s="151"/>
      <c r="BC845" s="151"/>
      <c r="BD845" s="151"/>
      <c r="BE845" s="151"/>
      <c r="BF845" s="151"/>
      <c r="BG845" s="151"/>
      <c r="BH845" s="151"/>
    </row>
    <row r="846" spans="1:60" outlineLevel="1" x14ac:dyDescent="0.2">
      <c r="A846" s="158"/>
      <c r="B846" s="159"/>
      <c r="C846" s="185" t="s">
        <v>757</v>
      </c>
      <c r="D846" s="161"/>
      <c r="E846" s="162">
        <v>9.1999999999999993</v>
      </c>
      <c r="F846" s="160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  <c r="X846" s="151"/>
      <c r="Y846" s="151"/>
      <c r="Z846" s="151"/>
      <c r="AA846" s="151"/>
      <c r="AB846" s="151"/>
      <c r="AC846" s="151"/>
      <c r="AD846" s="151"/>
      <c r="AE846" s="151"/>
      <c r="AF846" s="151"/>
      <c r="AG846" s="151" t="s">
        <v>179</v>
      </c>
      <c r="AH846" s="151">
        <v>0</v>
      </c>
      <c r="AI846" s="151"/>
      <c r="AJ846" s="151"/>
      <c r="AK846" s="151"/>
      <c r="AL846" s="151"/>
      <c r="AM846" s="151"/>
      <c r="AN846" s="151"/>
      <c r="AO846" s="151"/>
      <c r="AP846" s="151"/>
      <c r="AQ846" s="151"/>
      <c r="AR846" s="151"/>
      <c r="AS846" s="151"/>
      <c r="AT846" s="151"/>
      <c r="AU846" s="151"/>
      <c r="AV846" s="151"/>
      <c r="AW846" s="151"/>
      <c r="AX846" s="151"/>
      <c r="AY846" s="151"/>
      <c r="AZ846" s="151"/>
      <c r="BA846" s="151"/>
      <c r="BB846" s="151"/>
      <c r="BC846" s="151"/>
      <c r="BD846" s="151"/>
      <c r="BE846" s="151"/>
      <c r="BF846" s="151"/>
      <c r="BG846" s="151"/>
      <c r="BH846" s="151"/>
    </row>
    <row r="847" spans="1:60" outlineLevel="1" x14ac:dyDescent="0.2">
      <c r="A847" s="158"/>
      <c r="B847" s="159"/>
      <c r="C847" s="185" t="s">
        <v>758</v>
      </c>
      <c r="D847" s="161"/>
      <c r="E847" s="162">
        <v>17.600000000000001</v>
      </c>
      <c r="F847" s="160"/>
      <c r="G847" s="160"/>
      <c r="H847" s="160"/>
      <c r="I847" s="160"/>
      <c r="J847" s="160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  <c r="W847" s="160"/>
      <c r="X847" s="151"/>
      <c r="Y847" s="151"/>
      <c r="Z847" s="151"/>
      <c r="AA847" s="151"/>
      <c r="AB847" s="151"/>
      <c r="AC847" s="151"/>
      <c r="AD847" s="151"/>
      <c r="AE847" s="151"/>
      <c r="AF847" s="151"/>
      <c r="AG847" s="151" t="s">
        <v>179</v>
      </c>
      <c r="AH847" s="151">
        <v>0</v>
      </c>
      <c r="AI847" s="151"/>
      <c r="AJ847" s="151"/>
      <c r="AK847" s="151"/>
      <c r="AL847" s="151"/>
      <c r="AM847" s="151"/>
      <c r="AN847" s="151"/>
      <c r="AO847" s="151"/>
      <c r="AP847" s="151"/>
      <c r="AQ847" s="151"/>
      <c r="AR847" s="151"/>
      <c r="AS847" s="151"/>
      <c r="AT847" s="151"/>
      <c r="AU847" s="151"/>
      <c r="AV847" s="151"/>
      <c r="AW847" s="151"/>
      <c r="AX847" s="151"/>
      <c r="AY847" s="151"/>
      <c r="AZ847" s="151"/>
      <c r="BA847" s="151"/>
      <c r="BB847" s="151"/>
      <c r="BC847" s="151"/>
      <c r="BD847" s="151"/>
      <c r="BE847" s="151"/>
      <c r="BF847" s="151"/>
      <c r="BG847" s="151"/>
      <c r="BH847" s="151"/>
    </row>
    <row r="848" spans="1:60" outlineLevel="1" x14ac:dyDescent="0.2">
      <c r="A848" s="158"/>
      <c r="B848" s="159"/>
      <c r="C848" s="185" t="s">
        <v>759</v>
      </c>
      <c r="D848" s="161"/>
      <c r="E848" s="162">
        <v>45</v>
      </c>
      <c r="F848" s="160"/>
      <c r="G848" s="160"/>
      <c r="H848" s="160"/>
      <c r="I848" s="160"/>
      <c r="J848" s="160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  <c r="W848" s="160"/>
      <c r="X848" s="151"/>
      <c r="Y848" s="151"/>
      <c r="Z848" s="151"/>
      <c r="AA848" s="151"/>
      <c r="AB848" s="151"/>
      <c r="AC848" s="151"/>
      <c r="AD848" s="151"/>
      <c r="AE848" s="151"/>
      <c r="AF848" s="151"/>
      <c r="AG848" s="151" t="s">
        <v>179</v>
      </c>
      <c r="AH848" s="151">
        <v>0</v>
      </c>
      <c r="AI848" s="151"/>
      <c r="AJ848" s="151"/>
      <c r="AK848" s="151"/>
      <c r="AL848" s="151"/>
      <c r="AM848" s="151"/>
      <c r="AN848" s="151"/>
      <c r="AO848" s="151"/>
      <c r="AP848" s="151"/>
      <c r="AQ848" s="151"/>
      <c r="AR848" s="151"/>
      <c r="AS848" s="151"/>
      <c r="AT848" s="151"/>
      <c r="AU848" s="151"/>
      <c r="AV848" s="151"/>
      <c r="AW848" s="151"/>
      <c r="AX848" s="151"/>
      <c r="AY848" s="151"/>
      <c r="AZ848" s="151"/>
      <c r="BA848" s="151"/>
      <c r="BB848" s="151"/>
      <c r="BC848" s="151"/>
      <c r="BD848" s="151"/>
      <c r="BE848" s="151"/>
      <c r="BF848" s="151"/>
      <c r="BG848" s="151"/>
      <c r="BH848" s="151"/>
    </row>
    <row r="849" spans="1:60" outlineLevel="1" x14ac:dyDescent="0.2">
      <c r="A849" s="158"/>
      <c r="B849" s="159"/>
      <c r="C849" s="453"/>
      <c r="D849" s="454"/>
      <c r="E849" s="454"/>
      <c r="F849" s="454"/>
      <c r="G849" s="454"/>
      <c r="H849" s="160"/>
      <c r="I849" s="160"/>
      <c r="J849" s="160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  <c r="W849" s="160"/>
      <c r="X849" s="151"/>
      <c r="Y849" s="151"/>
      <c r="Z849" s="151"/>
      <c r="AA849" s="151"/>
      <c r="AB849" s="151"/>
      <c r="AC849" s="151"/>
      <c r="AD849" s="151"/>
      <c r="AE849" s="151"/>
      <c r="AF849" s="151"/>
      <c r="AG849" s="151" t="s">
        <v>180</v>
      </c>
      <c r="AH849" s="151"/>
      <c r="AI849" s="151"/>
      <c r="AJ849" s="151"/>
      <c r="AK849" s="151"/>
      <c r="AL849" s="151"/>
      <c r="AM849" s="151"/>
      <c r="AN849" s="151"/>
      <c r="AO849" s="151"/>
      <c r="AP849" s="151"/>
      <c r="AQ849" s="151"/>
      <c r="AR849" s="151"/>
      <c r="AS849" s="151"/>
      <c r="AT849" s="151"/>
      <c r="AU849" s="151"/>
      <c r="AV849" s="151"/>
      <c r="AW849" s="151"/>
      <c r="AX849" s="151"/>
      <c r="AY849" s="151"/>
      <c r="AZ849" s="151"/>
      <c r="BA849" s="151"/>
      <c r="BB849" s="151"/>
      <c r="BC849" s="151"/>
      <c r="BD849" s="151"/>
      <c r="BE849" s="151"/>
      <c r="BF849" s="151"/>
      <c r="BG849" s="151"/>
      <c r="BH849" s="151"/>
    </row>
    <row r="850" spans="1:60" ht="22.5" outlineLevel="1" x14ac:dyDescent="0.2">
      <c r="A850" s="174">
        <v>129</v>
      </c>
      <c r="B850" s="175" t="s">
        <v>760</v>
      </c>
      <c r="C850" s="184" t="s">
        <v>761</v>
      </c>
      <c r="D850" s="176" t="s">
        <v>185</v>
      </c>
      <c r="E850" s="177">
        <v>312.7</v>
      </c>
      <c r="F850" s="178">
        <v>0</v>
      </c>
      <c r="G850" s="179">
        <f>ROUND(E850*F850,2)</f>
        <v>0</v>
      </c>
      <c r="H850" s="178">
        <v>16.579999999999998</v>
      </c>
      <c r="I850" s="179">
        <f>ROUND(E850*H850,2)</f>
        <v>5184.57</v>
      </c>
      <c r="J850" s="178">
        <v>22.02</v>
      </c>
      <c r="K850" s="179">
        <f>ROUND(E850*J850,2)</f>
        <v>6885.65</v>
      </c>
      <c r="L850" s="179">
        <v>21</v>
      </c>
      <c r="M850" s="179">
        <f>G850*(1+L850/100)</f>
        <v>0</v>
      </c>
      <c r="N850" s="179">
        <v>1.4499999999999999E-3</v>
      </c>
      <c r="O850" s="179">
        <f>ROUND(E850*N850,2)</f>
        <v>0.45</v>
      </c>
      <c r="P850" s="179">
        <v>0</v>
      </c>
      <c r="Q850" s="179">
        <f>ROUND(E850*P850,2)</f>
        <v>0</v>
      </c>
      <c r="R850" s="179" t="s">
        <v>752</v>
      </c>
      <c r="S850" s="179" t="s">
        <v>173</v>
      </c>
      <c r="T850" s="180" t="s">
        <v>174</v>
      </c>
      <c r="U850" s="160">
        <v>5.5E-2</v>
      </c>
      <c r="V850" s="160">
        <f>ROUND(E850*U850,2)</f>
        <v>17.2</v>
      </c>
      <c r="W850" s="160"/>
      <c r="X850" s="151"/>
      <c r="Y850" s="151"/>
      <c r="Z850" s="151"/>
      <c r="AA850" s="151"/>
      <c r="AB850" s="151"/>
      <c r="AC850" s="151"/>
      <c r="AD850" s="151"/>
      <c r="AE850" s="151"/>
      <c r="AF850" s="151"/>
      <c r="AG850" s="151" t="s">
        <v>199</v>
      </c>
      <c r="AH850" s="151"/>
      <c r="AI850" s="151"/>
      <c r="AJ850" s="151"/>
      <c r="AK850" s="151"/>
      <c r="AL850" s="151"/>
      <c r="AM850" s="151"/>
      <c r="AN850" s="151"/>
      <c r="AO850" s="151"/>
      <c r="AP850" s="151"/>
      <c r="AQ850" s="151"/>
      <c r="AR850" s="151"/>
      <c r="AS850" s="151"/>
      <c r="AT850" s="151"/>
      <c r="AU850" s="151"/>
      <c r="AV850" s="151"/>
      <c r="AW850" s="151"/>
      <c r="AX850" s="151"/>
      <c r="AY850" s="151"/>
      <c r="AZ850" s="151"/>
      <c r="BA850" s="151"/>
      <c r="BB850" s="151"/>
      <c r="BC850" s="151"/>
      <c r="BD850" s="151"/>
      <c r="BE850" s="151"/>
      <c r="BF850" s="151"/>
      <c r="BG850" s="151"/>
      <c r="BH850" s="151"/>
    </row>
    <row r="851" spans="1:60" outlineLevel="1" x14ac:dyDescent="0.2">
      <c r="A851" s="158"/>
      <c r="B851" s="159"/>
      <c r="C851" s="459" t="s">
        <v>762</v>
      </c>
      <c r="D851" s="460"/>
      <c r="E851" s="460"/>
      <c r="F851" s="460"/>
      <c r="G851" s="460"/>
      <c r="H851" s="160"/>
      <c r="I851" s="160"/>
      <c r="J851" s="160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  <c r="W851" s="160"/>
      <c r="X851" s="151"/>
      <c r="Y851" s="151"/>
      <c r="Z851" s="151"/>
      <c r="AA851" s="151"/>
      <c r="AB851" s="151"/>
      <c r="AC851" s="151"/>
      <c r="AD851" s="151"/>
      <c r="AE851" s="151"/>
      <c r="AF851" s="151"/>
      <c r="AG851" s="151" t="s">
        <v>194</v>
      </c>
      <c r="AH851" s="151"/>
      <c r="AI851" s="151"/>
      <c r="AJ851" s="151"/>
      <c r="AK851" s="151"/>
      <c r="AL851" s="151"/>
      <c r="AM851" s="151"/>
      <c r="AN851" s="151"/>
      <c r="AO851" s="151"/>
      <c r="AP851" s="151"/>
      <c r="AQ851" s="151"/>
      <c r="AR851" s="151"/>
      <c r="AS851" s="151"/>
      <c r="AT851" s="151"/>
      <c r="AU851" s="151"/>
      <c r="AV851" s="151"/>
      <c r="AW851" s="151"/>
      <c r="AX851" s="151"/>
      <c r="AY851" s="151"/>
      <c r="AZ851" s="151"/>
      <c r="BA851" s="151"/>
      <c r="BB851" s="151"/>
      <c r="BC851" s="151"/>
      <c r="BD851" s="151"/>
      <c r="BE851" s="151"/>
      <c r="BF851" s="151"/>
      <c r="BG851" s="151"/>
      <c r="BH851" s="151"/>
    </row>
    <row r="852" spans="1:60" outlineLevel="1" x14ac:dyDescent="0.2">
      <c r="A852" s="158"/>
      <c r="B852" s="159"/>
      <c r="C852" s="185" t="s">
        <v>338</v>
      </c>
      <c r="D852" s="161"/>
      <c r="E852" s="162">
        <v>8.5</v>
      </c>
      <c r="F852" s="160"/>
      <c r="G852" s="160"/>
      <c r="H852" s="160"/>
      <c r="I852" s="160"/>
      <c r="J852" s="160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  <c r="W852" s="160"/>
      <c r="X852" s="151"/>
      <c r="Y852" s="151"/>
      <c r="Z852" s="151"/>
      <c r="AA852" s="151"/>
      <c r="AB852" s="151"/>
      <c r="AC852" s="151"/>
      <c r="AD852" s="151"/>
      <c r="AE852" s="151"/>
      <c r="AF852" s="151"/>
      <c r="AG852" s="151" t="s">
        <v>179</v>
      </c>
      <c r="AH852" s="151">
        <v>0</v>
      </c>
      <c r="AI852" s="151"/>
      <c r="AJ852" s="151"/>
      <c r="AK852" s="151"/>
      <c r="AL852" s="151"/>
      <c r="AM852" s="151"/>
      <c r="AN852" s="151"/>
      <c r="AO852" s="151"/>
      <c r="AP852" s="151"/>
      <c r="AQ852" s="151"/>
      <c r="AR852" s="151"/>
      <c r="AS852" s="151"/>
      <c r="AT852" s="151"/>
      <c r="AU852" s="151"/>
      <c r="AV852" s="151"/>
      <c r="AW852" s="151"/>
      <c r="AX852" s="151"/>
      <c r="AY852" s="151"/>
      <c r="AZ852" s="151"/>
      <c r="BA852" s="151"/>
      <c r="BB852" s="151"/>
      <c r="BC852" s="151"/>
      <c r="BD852" s="151"/>
      <c r="BE852" s="151"/>
      <c r="BF852" s="151"/>
      <c r="BG852" s="151"/>
      <c r="BH852" s="151"/>
    </row>
    <row r="853" spans="1:60" outlineLevel="1" x14ac:dyDescent="0.2">
      <c r="A853" s="158"/>
      <c r="B853" s="159"/>
      <c r="C853" s="185" t="s">
        <v>763</v>
      </c>
      <c r="D853" s="161"/>
      <c r="E853" s="162">
        <v>304.2</v>
      </c>
      <c r="F853" s="160"/>
      <c r="G853" s="160"/>
      <c r="H853" s="160"/>
      <c r="I853" s="160"/>
      <c r="J853" s="160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  <c r="W853" s="160"/>
      <c r="X853" s="151"/>
      <c r="Y853" s="151"/>
      <c r="Z853" s="151"/>
      <c r="AA853" s="151"/>
      <c r="AB853" s="151"/>
      <c r="AC853" s="151"/>
      <c r="AD853" s="151"/>
      <c r="AE853" s="151"/>
      <c r="AF853" s="151"/>
      <c r="AG853" s="151" t="s">
        <v>179</v>
      </c>
      <c r="AH853" s="151">
        <v>0</v>
      </c>
      <c r="AI853" s="151"/>
      <c r="AJ853" s="151"/>
      <c r="AK853" s="151"/>
      <c r="AL853" s="151"/>
      <c r="AM853" s="151"/>
      <c r="AN853" s="151"/>
      <c r="AO853" s="151"/>
      <c r="AP853" s="151"/>
      <c r="AQ853" s="151"/>
      <c r="AR853" s="151"/>
      <c r="AS853" s="151"/>
      <c r="AT853" s="151"/>
      <c r="AU853" s="151"/>
      <c r="AV853" s="151"/>
      <c r="AW853" s="151"/>
      <c r="AX853" s="151"/>
      <c r="AY853" s="151"/>
      <c r="AZ853" s="151"/>
      <c r="BA853" s="151"/>
      <c r="BB853" s="151"/>
      <c r="BC853" s="151"/>
      <c r="BD853" s="151"/>
      <c r="BE853" s="151"/>
      <c r="BF853" s="151"/>
      <c r="BG853" s="151"/>
      <c r="BH853" s="151"/>
    </row>
    <row r="854" spans="1:60" outlineLevel="1" x14ac:dyDescent="0.2">
      <c r="A854" s="158"/>
      <c r="B854" s="159"/>
      <c r="C854" s="453"/>
      <c r="D854" s="454"/>
      <c r="E854" s="454"/>
      <c r="F854" s="454"/>
      <c r="G854" s="454"/>
      <c r="H854" s="160"/>
      <c r="I854" s="160"/>
      <c r="J854" s="160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  <c r="W854" s="160"/>
      <c r="X854" s="151"/>
      <c r="Y854" s="151"/>
      <c r="Z854" s="151"/>
      <c r="AA854" s="151"/>
      <c r="AB854" s="151"/>
      <c r="AC854" s="151"/>
      <c r="AD854" s="151"/>
      <c r="AE854" s="151"/>
      <c r="AF854" s="151"/>
      <c r="AG854" s="151" t="s">
        <v>180</v>
      </c>
      <c r="AH854" s="151"/>
      <c r="AI854" s="151"/>
      <c r="AJ854" s="151"/>
      <c r="AK854" s="151"/>
      <c r="AL854" s="151"/>
      <c r="AM854" s="151"/>
      <c r="AN854" s="151"/>
      <c r="AO854" s="151"/>
      <c r="AP854" s="151"/>
      <c r="AQ854" s="151"/>
      <c r="AR854" s="151"/>
      <c r="AS854" s="151"/>
      <c r="AT854" s="151"/>
      <c r="AU854" s="151"/>
      <c r="AV854" s="151"/>
      <c r="AW854" s="151"/>
      <c r="AX854" s="151"/>
      <c r="AY854" s="151"/>
      <c r="AZ854" s="151"/>
      <c r="BA854" s="151"/>
      <c r="BB854" s="151"/>
      <c r="BC854" s="151"/>
      <c r="BD854" s="151"/>
      <c r="BE854" s="151"/>
      <c r="BF854" s="151"/>
      <c r="BG854" s="151"/>
      <c r="BH854" s="151"/>
    </row>
    <row r="855" spans="1:60" ht="45" outlineLevel="1" x14ac:dyDescent="0.2">
      <c r="A855" s="174">
        <v>130</v>
      </c>
      <c r="B855" s="175" t="s">
        <v>764</v>
      </c>
      <c r="C855" s="184" t="s">
        <v>765</v>
      </c>
      <c r="D855" s="176" t="s">
        <v>185</v>
      </c>
      <c r="E855" s="177">
        <v>312.7</v>
      </c>
      <c r="F855" s="178">
        <v>0</v>
      </c>
      <c r="G855" s="179">
        <f>ROUND(E855*F855,2)</f>
        <v>0</v>
      </c>
      <c r="H855" s="178">
        <v>146.85</v>
      </c>
      <c r="I855" s="179">
        <f>ROUND(E855*H855,2)</f>
        <v>45920</v>
      </c>
      <c r="J855" s="178">
        <v>96.65</v>
      </c>
      <c r="K855" s="179">
        <f>ROUND(E855*J855,2)</f>
        <v>30222.46</v>
      </c>
      <c r="L855" s="179">
        <v>21</v>
      </c>
      <c r="M855" s="179">
        <f>G855*(1+L855/100)</f>
        <v>0</v>
      </c>
      <c r="N855" s="179">
        <v>1.452E-2</v>
      </c>
      <c r="O855" s="179">
        <f>ROUND(E855*N855,2)</f>
        <v>4.54</v>
      </c>
      <c r="P855" s="179">
        <v>0</v>
      </c>
      <c r="Q855" s="179">
        <f>ROUND(E855*P855,2)</f>
        <v>0</v>
      </c>
      <c r="R855" s="179" t="s">
        <v>752</v>
      </c>
      <c r="S855" s="179" t="s">
        <v>173</v>
      </c>
      <c r="T855" s="180" t="s">
        <v>174</v>
      </c>
      <c r="U855" s="160">
        <v>0.27</v>
      </c>
      <c r="V855" s="160">
        <f>ROUND(E855*U855,2)</f>
        <v>84.43</v>
      </c>
      <c r="W855" s="160"/>
      <c r="X855" s="151"/>
      <c r="Y855" s="151"/>
      <c r="Z855" s="151"/>
      <c r="AA855" s="151"/>
      <c r="AB855" s="151"/>
      <c r="AC855" s="151"/>
      <c r="AD855" s="151"/>
      <c r="AE855" s="151"/>
      <c r="AF855" s="151"/>
      <c r="AG855" s="151" t="s">
        <v>199</v>
      </c>
      <c r="AH855" s="151"/>
      <c r="AI855" s="151"/>
      <c r="AJ855" s="151"/>
      <c r="AK855" s="151"/>
      <c r="AL855" s="151"/>
      <c r="AM855" s="151"/>
      <c r="AN855" s="151"/>
      <c r="AO855" s="151"/>
      <c r="AP855" s="151"/>
      <c r="AQ855" s="151"/>
      <c r="AR855" s="151"/>
      <c r="AS855" s="151"/>
      <c r="AT855" s="151"/>
      <c r="AU855" s="151"/>
      <c r="AV855" s="151"/>
      <c r="AW855" s="151"/>
      <c r="AX855" s="151"/>
      <c r="AY855" s="151"/>
      <c r="AZ855" s="151"/>
      <c r="BA855" s="151"/>
      <c r="BB855" s="151"/>
      <c r="BC855" s="151"/>
      <c r="BD855" s="151"/>
      <c r="BE855" s="151"/>
      <c r="BF855" s="151"/>
      <c r="BG855" s="151"/>
      <c r="BH855" s="151"/>
    </row>
    <row r="856" spans="1:60" outlineLevel="1" x14ac:dyDescent="0.2">
      <c r="A856" s="158"/>
      <c r="B856" s="159"/>
      <c r="C856" s="185" t="s">
        <v>338</v>
      </c>
      <c r="D856" s="161"/>
      <c r="E856" s="162">
        <v>8.5</v>
      </c>
      <c r="F856" s="160"/>
      <c r="G856" s="160"/>
      <c r="H856" s="160"/>
      <c r="I856" s="160"/>
      <c r="J856" s="160"/>
      <c r="K856" s="160"/>
      <c r="L856" s="160"/>
      <c r="M856" s="160"/>
      <c r="N856" s="160"/>
      <c r="O856" s="160"/>
      <c r="P856" s="160"/>
      <c r="Q856" s="160"/>
      <c r="R856" s="160"/>
      <c r="S856" s="160"/>
      <c r="T856" s="160"/>
      <c r="U856" s="160"/>
      <c r="V856" s="160"/>
      <c r="W856" s="160"/>
      <c r="X856" s="151"/>
      <c r="Y856" s="151"/>
      <c r="Z856" s="151"/>
      <c r="AA856" s="151"/>
      <c r="AB856" s="151"/>
      <c r="AC856" s="151"/>
      <c r="AD856" s="151"/>
      <c r="AE856" s="151"/>
      <c r="AF856" s="151"/>
      <c r="AG856" s="151" t="s">
        <v>179</v>
      </c>
      <c r="AH856" s="151">
        <v>0</v>
      </c>
      <c r="AI856" s="151"/>
      <c r="AJ856" s="151"/>
      <c r="AK856" s="151"/>
      <c r="AL856" s="151"/>
      <c r="AM856" s="151"/>
      <c r="AN856" s="151"/>
      <c r="AO856" s="151"/>
      <c r="AP856" s="151"/>
      <c r="AQ856" s="151"/>
      <c r="AR856" s="151"/>
      <c r="AS856" s="151"/>
      <c r="AT856" s="151"/>
      <c r="AU856" s="151"/>
      <c r="AV856" s="151"/>
      <c r="AW856" s="151"/>
      <c r="AX856" s="151"/>
      <c r="AY856" s="151"/>
      <c r="AZ856" s="151"/>
      <c r="BA856" s="151"/>
      <c r="BB856" s="151"/>
      <c r="BC856" s="151"/>
      <c r="BD856" s="151"/>
      <c r="BE856" s="151"/>
      <c r="BF856" s="151"/>
      <c r="BG856" s="151"/>
      <c r="BH856" s="151"/>
    </row>
    <row r="857" spans="1:60" outlineLevel="1" x14ac:dyDescent="0.2">
      <c r="A857" s="158"/>
      <c r="B857" s="159"/>
      <c r="C857" s="185" t="s">
        <v>763</v>
      </c>
      <c r="D857" s="161"/>
      <c r="E857" s="162">
        <v>304.2</v>
      </c>
      <c r="F857" s="160"/>
      <c r="G857" s="160"/>
      <c r="H857" s="160"/>
      <c r="I857" s="160"/>
      <c r="J857" s="160"/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  <c r="W857" s="160"/>
      <c r="X857" s="151"/>
      <c r="Y857" s="151"/>
      <c r="Z857" s="151"/>
      <c r="AA857" s="151"/>
      <c r="AB857" s="151"/>
      <c r="AC857" s="151"/>
      <c r="AD857" s="151"/>
      <c r="AE857" s="151"/>
      <c r="AF857" s="151"/>
      <c r="AG857" s="151" t="s">
        <v>179</v>
      </c>
      <c r="AH857" s="151">
        <v>0</v>
      </c>
      <c r="AI857" s="151"/>
      <c r="AJ857" s="151"/>
      <c r="AK857" s="151"/>
      <c r="AL857" s="151"/>
      <c r="AM857" s="151"/>
      <c r="AN857" s="151"/>
      <c r="AO857" s="151"/>
      <c r="AP857" s="151"/>
      <c r="AQ857" s="151"/>
      <c r="AR857" s="151"/>
      <c r="AS857" s="151"/>
      <c r="AT857" s="151"/>
      <c r="AU857" s="151"/>
      <c r="AV857" s="151"/>
      <c r="AW857" s="151"/>
      <c r="AX857" s="151"/>
      <c r="AY857" s="151"/>
      <c r="AZ857" s="151"/>
      <c r="BA857" s="151"/>
      <c r="BB857" s="151"/>
      <c r="BC857" s="151"/>
      <c r="BD857" s="151"/>
      <c r="BE857" s="151"/>
      <c r="BF857" s="151"/>
      <c r="BG857" s="151"/>
      <c r="BH857" s="151"/>
    </row>
    <row r="858" spans="1:60" outlineLevel="1" x14ac:dyDescent="0.2">
      <c r="A858" s="158"/>
      <c r="B858" s="159"/>
      <c r="C858" s="453"/>
      <c r="D858" s="454"/>
      <c r="E858" s="454"/>
      <c r="F858" s="454"/>
      <c r="G858" s="454"/>
      <c r="H858" s="160"/>
      <c r="I858" s="160"/>
      <c r="J858" s="160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  <c r="W858" s="160"/>
      <c r="X858" s="151"/>
      <c r="Y858" s="151"/>
      <c r="Z858" s="151"/>
      <c r="AA858" s="151"/>
      <c r="AB858" s="151"/>
      <c r="AC858" s="151"/>
      <c r="AD858" s="151"/>
      <c r="AE858" s="151"/>
      <c r="AF858" s="151"/>
      <c r="AG858" s="151" t="s">
        <v>180</v>
      </c>
      <c r="AH858" s="151"/>
      <c r="AI858" s="151"/>
      <c r="AJ858" s="151"/>
      <c r="AK858" s="151"/>
      <c r="AL858" s="151"/>
      <c r="AM858" s="151"/>
      <c r="AN858" s="151"/>
      <c r="AO858" s="151"/>
      <c r="AP858" s="151"/>
      <c r="AQ858" s="151"/>
      <c r="AR858" s="151"/>
      <c r="AS858" s="151"/>
      <c r="AT858" s="151"/>
      <c r="AU858" s="151"/>
      <c r="AV858" s="151"/>
      <c r="AW858" s="151"/>
      <c r="AX858" s="151"/>
      <c r="AY858" s="151"/>
      <c r="AZ858" s="151"/>
      <c r="BA858" s="151"/>
      <c r="BB858" s="151"/>
      <c r="BC858" s="151"/>
      <c r="BD858" s="151"/>
      <c r="BE858" s="151"/>
      <c r="BF858" s="151"/>
      <c r="BG858" s="151"/>
      <c r="BH858" s="151"/>
    </row>
    <row r="859" spans="1:60" ht="22.5" outlineLevel="1" x14ac:dyDescent="0.2">
      <c r="A859" s="174">
        <v>131</v>
      </c>
      <c r="B859" s="175" t="s">
        <v>766</v>
      </c>
      <c r="C859" s="184" t="s">
        <v>767</v>
      </c>
      <c r="D859" s="176" t="s">
        <v>185</v>
      </c>
      <c r="E859" s="177">
        <v>304.2</v>
      </c>
      <c r="F859" s="178">
        <v>0</v>
      </c>
      <c r="G859" s="179">
        <f>ROUND(E859*F859,2)</f>
        <v>0</v>
      </c>
      <c r="H859" s="178">
        <v>0</v>
      </c>
      <c r="I859" s="179">
        <f>ROUND(E859*H859,2)</f>
        <v>0</v>
      </c>
      <c r="J859" s="178">
        <v>32.200000000000003</v>
      </c>
      <c r="K859" s="179">
        <f>ROUND(E859*J859,2)</f>
        <v>9795.24</v>
      </c>
      <c r="L859" s="179">
        <v>21</v>
      </c>
      <c r="M859" s="179">
        <f>G859*(1+L859/100)</f>
        <v>0</v>
      </c>
      <c r="N859" s="179">
        <v>0</v>
      </c>
      <c r="O859" s="179">
        <f>ROUND(E859*N859,2)</f>
        <v>0</v>
      </c>
      <c r="P859" s="179">
        <v>1.4999999999999999E-2</v>
      </c>
      <c r="Q859" s="179">
        <f>ROUND(E859*P859,2)</f>
        <v>4.5599999999999996</v>
      </c>
      <c r="R859" s="179" t="s">
        <v>752</v>
      </c>
      <c r="S859" s="179" t="s">
        <v>173</v>
      </c>
      <c r="T859" s="180" t="s">
        <v>174</v>
      </c>
      <c r="U859" s="160">
        <v>0.09</v>
      </c>
      <c r="V859" s="160">
        <f>ROUND(E859*U859,2)</f>
        <v>27.38</v>
      </c>
      <c r="W859" s="160"/>
      <c r="X859" s="151"/>
      <c r="Y859" s="151"/>
      <c r="Z859" s="151"/>
      <c r="AA859" s="151"/>
      <c r="AB859" s="151"/>
      <c r="AC859" s="151"/>
      <c r="AD859" s="151"/>
      <c r="AE859" s="151"/>
      <c r="AF859" s="151"/>
      <c r="AG859" s="151" t="s">
        <v>199</v>
      </c>
      <c r="AH859" s="151"/>
      <c r="AI859" s="151"/>
      <c r="AJ859" s="151"/>
      <c r="AK859" s="151"/>
      <c r="AL859" s="151"/>
      <c r="AM859" s="151"/>
      <c r="AN859" s="151"/>
      <c r="AO859" s="151"/>
      <c r="AP859" s="151"/>
      <c r="AQ859" s="151"/>
      <c r="AR859" s="151"/>
      <c r="AS859" s="151"/>
      <c r="AT859" s="151"/>
      <c r="AU859" s="151"/>
      <c r="AV859" s="151"/>
      <c r="AW859" s="151"/>
      <c r="AX859" s="151"/>
      <c r="AY859" s="151"/>
      <c r="AZ859" s="151"/>
      <c r="BA859" s="151"/>
      <c r="BB859" s="151"/>
      <c r="BC859" s="151"/>
      <c r="BD859" s="151"/>
      <c r="BE859" s="151"/>
      <c r="BF859" s="151"/>
      <c r="BG859" s="151"/>
      <c r="BH859" s="151"/>
    </row>
    <row r="860" spans="1:60" outlineLevel="1" x14ac:dyDescent="0.2">
      <c r="A860" s="158"/>
      <c r="B860" s="159"/>
      <c r="C860" s="185" t="s">
        <v>763</v>
      </c>
      <c r="D860" s="161"/>
      <c r="E860" s="162">
        <v>304.2</v>
      </c>
      <c r="F860" s="160"/>
      <c r="G860" s="160"/>
      <c r="H860" s="160"/>
      <c r="I860" s="160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  <c r="T860" s="160"/>
      <c r="U860" s="160"/>
      <c r="V860" s="160"/>
      <c r="W860" s="160"/>
      <c r="X860" s="151"/>
      <c r="Y860" s="151"/>
      <c r="Z860" s="151"/>
      <c r="AA860" s="151"/>
      <c r="AB860" s="151"/>
      <c r="AC860" s="151"/>
      <c r="AD860" s="151"/>
      <c r="AE860" s="151"/>
      <c r="AF860" s="151"/>
      <c r="AG860" s="151" t="s">
        <v>179</v>
      </c>
      <c r="AH860" s="151">
        <v>0</v>
      </c>
      <c r="AI860" s="151"/>
      <c r="AJ860" s="151"/>
      <c r="AK860" s="151"/>
      <c r="AL860" s="151"/>
      <c r="AM860" s="151"/>
      <c r="AN860" s="151"/>
      <c r="AO860" s="151"/>
      <c r="AP860" s="151"/>
      <c r="AQ860" s="151"/>
      <c r="AR860" s="151"/>
      <c r="AS860" s="151"/>
      <c r="AT860" s="151"/>
      <c r="AU860" s="151"/>
      <c r="AV860" s="151"/>
      <c r="AW860" s="151"/>
      <c r="AX860" s="151"/>
      <c r="AY860" s="151"/>
      <c r="AZ860" s="151"/>
      <c r="BA860" s="151"/>
      <c r="BB860" s="151"/>
      <c r="BC860" s="151"/>
      <c r="BD860" s="151"/>
      <c r="BE860" s="151"/>
      <c r="BF860" s="151"/>
      <c r="BG860" s="151"/>
      <c r="BH860" s="151"/>
    </row>
    <row r="861" spans="1:60" outlineLevel="1" x14ac:dyDescent="0.2">
      <c r="A861" s="158"/>
      <c r="B861" s="159"/>
      <c r="C861" s="453"/>
      <c r="D861" s="454"/>
      <c r="E861" s="454"/>
      <c r="F861" s="454"/>
      <c r="G861" s="454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  <c r="W861" s="160"/>
      <c r="X861" s="151"/>
      <c r="Y861" s="151"/>
      <c r="Z861" s="151"/>
      <c r="AA861" s="151"/>
      <c r="AB861" s="151"/>
      <c r="AC861" s="151"/>
      <c r="AD861" s="151"/>
      <c r="AE861" s="151"/>
      <c r="AF861" s="151"/>
      <c r="AG861" s="151" t="s">
        <v>180</v>
      </c>
      <c r="AH861" s="151"/>
      <c r="AI861" s="151"/>
      <c r="AJ861" s="151"/>
      <c r="AK861" s="151"/>
      <c r="AL861" s="151"/>
      <c r="AM861" s="151"/>
      <c r="AN861" s="151"/>
      <c r="AO861" s="151"/>
      <c r="AP861" s="151"/>
      <c r="AQ861" s="151"/>
      <c r="AR861" s="151"/>
      <c r="AS861" s="151"/>
      <c r="AT861" s="151"/>
      <c r="AU861" s="151"/>
      <c r="AV861" s="151"/>
      <c r="AW861" s="151"/>
      <c r="AX861" s="151"/>
      <c r="AY861" s="151"/>
      <c r="AZ861" s="151"/>
      <c r="BA861" s="151"/>
      <c r="BB861" s="151"/>
      <c r="BC861" s="151"/>
      <c r="BD861" s="151"/>
      <c r="BE861" s="151"/>
      <c r="BF861" s="151"/>
      <c r="BG861" s="151"/>
      <c r="BH861" s="151"/>
    </row>
    <row r="862" spans="1:60" outlineLevel="1" x14ac:dyDescent="0.2">
      <c r="A862" s="174">
        <v>132</v>
      </c>
      <c r="B862" s="175" t="s">
        <v>768</v>
      </c>
      <c r="C862" s="184" t="s">
        <v>769</v>
      </c>
      <c r="D862" s="176" t="s">
        <v>171</v>
      </c>
      <c r="E862" s="177">
        <v>9.1589100000000006</v>
      </c>
      <c r="F862" s="178">
        <v>0</v>
      </c>
      <c r="G862" s="179">
        <f>ROUND(E862*F862,2)</f>
        <v>0</v>
      </c>
      <c r="H862" s="178">
        <v>1196</v>
      </c>
      <c r="I862" s="179">
        <f>ROUND(E862*H862,2)</f>
        <v>10954.06</v>
      </c>
      <c r="J862" s="178">
        <v>0</v>
      </c>
      <c r="K862" s="179">
        <f>ROUND(E862*J862,2)</f>
        <v>0</v>
      </c>
      <c r="L862" s="179">
        <v>21</v>
      </c>
      <c r="M862" s="179">
        <f>G862*(1+L862/100)</f>
        <v>0</v>
      </c>
      <c r="N862" s="179">
        <v>2.3570000000000001E-2</v>
      </c>
      <c r="O862" s="179">
        <f>ROUND(E862*N862,2)</f>
        <v>0.22</v>
      </c>
      <c r="P862" s="179">
        <v>0</v>
      </c>
      <c r="Q862" s="179">
        <f>ROUND(E862*P862,2)</f>
        <v>0</v>
      </c>
      <c r="R862" s="179" t="s">
        <v>752</v>
      </c>
      <c r="S862" s="179" t="s">
        <v>173</v>
      </c>
      <c r="T862" s="180" t="s">
        <v>174</v>
      </c>
      <c r="U862" s="160">
        <v>0</v>
      </c>
      <c r="V862" s="160">
        <f>ROUND(E862*U862,2)</f>
        <v>0</v>
      </c>
      <c r="W862" s="160"/>
      <c r="X862" s="151"/>
      <c r="Y862" s="151"/>
      <c r="Z862" s="151"/>
      <c r="AA862" s="151"/>
      <c r="AB862" s="151"/>
      <c r="AC862" s="151"/>
      <c r="AD862" s="151"/>
      <c r="AE862" s="151"/>
      <c r="AF862" s="151"/>
      <c r="AG862" s="151" t="s">
        <v>199</v>
      </c>
      <c r="AH862" s="151"/>
      <c r="AI862" s="151"/>
      <c r="AJ862" s="151"/>
      <c r="AK862" s="151"/>
      <c r="AL862" s="151"/>
      <c r="AM862" s="151"/>
      <c r="AN862" s="151"/>
      <c r="AO862" s="151"/>
      <c r="AP862" s="151"/>
      <c r="AQ862" s="151"/>
      <c r="AR862" s="151"/>
      <c r="AS862" s="151"/>
      <c r="AT862" s="151"/>
      <c r="AU862" s="151"/>
      <c r="AV862" s="151"/>
      <c r="AW862" s="151"/>
      <c r="AX862" s="151"/>
      <c r="AY862" s="151"/>
      <c r="AZ862" s="151"/>
      <c r="BA862" s="151"/>
      <c r="BB862" s="151"/>
      <c r="BC862" s="151"/>
      <c r="BD862" s="151"/>
      <c r="BE862" s="151"/>
      <c r="BF862" s="151"/>
      <c r="BG862" s="151"/>
      <c r="BH862" s="151"/>
    </row>
    <row r="863" spans="1:60" outlineLevel="1" x14ac:dyDescent="0.2">
      <c r="A863" s="158"/>
      <c r="B863" s="159"/>
      <c r="C863" s="185" t="s">
        <v>770</v>
      </c>
      <c r="D863" s="161"/>
      <c r="E863" s="162">
        <v>7.5048000000000004</v>
      </c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  <c r="X863" s="151"/>
      <c r="Y863" s="151"/>
      <c r="Z863" s="151"/>
      <c r="AA863" s="151"/>
      <c r="AB863" s="151"/>
      <c r="AC863" s="151"/>
      <c r="AD863" s="151"/>
      <c r="AE863" s="151"/>
      <c r="AF863" s="151"/>
      <c r="AG863" s="151" t="s">
        <v>179</v>
      </c>
      <c r="AH863" s="151">
        <v>0</v>
      </c>
      <c r="AI863" s="151"/>
      <c r="AJ863" s="151"/>
      <c r="AK863" s="151"/>
      <c r="AL863" s="151"/>
      <c r="AM863" s="151"/>
      <c r="AN863" s="151"/>
      <c r="AO863" s="151"/>
      <c r="AP863" s="151"/>
      <c r="AQ863" s="151"/>
      <c r="AR863" s="151"/>
      <c r="AS863" s="151"/>
      <c r="AT863" s="151"/>
      <c r="AU863" s="151"/>
      <c r="AV863" s="151"/>
      <c r="AW863" s="151"/>
      <c r="AX863" s="151"/>
      <c r="AY863" s="151"/>
      <c r="AZ863" s="151"/>
      <c r="BA863" s="151"/>
      <c r="BB863" s="151"/>
      <c r="BC863" s="151"/>
      <c r="BD863" s="151"/>
      <c r="BE863" s="151"/>
      <c r="BF863" s="151"/>
      <c r="BG863" s="151"/>
      <c r="BH863" s="151"/>
    </row>
    <row r="864" spans="1:60" outlineLevel="1" x14ac:dyDescent="0.2">
      <c r="A864" s="158"/>
      <c r="B864" s="159"/>
      <c r="C864" s="185" t="s">
        <v>771</v>
      </c>
      <c r="D864" s="161"/>
      <c r="E864" s="162">
        <v>0.21811</v>
      </c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  <c r="W864" s="160"/>
      <c r="X864" s="151"/>
      <c r="Y864" s="151"/>
      <c r="Z864" s="151"/>
      <c r="AA864" s="151"/>
      <c r="AB864" s="151"/>
      <c r="AC864" s="151"/>
      <c r="AD864" s="151"/>
      <c r="AE864" s="151"/>
      <c r="AF864" s="151"/>
      <c r="AG864" s="151" t="s">
        <v>179</v>
      </c>
      <c r="AH864" s="151">
        <v>0</v>
      </c>
      <c r="AI864" s="151"/>
      <c r="AJ864" s="151"/>
      <c r="AK864" s="151"/>
      <c r="AL864" s="151"/>
      <c r="AM864" s="151"/>
      <c r="AN864" s="151"/>
      <c r="AO864" s="151"/>
      <c r="AP864" s="151"/>
      <c r="AQ864" s="151"/>
      <c r="AR864" s="151"/>
      <c r="AS864" s="151"/>
      <c r="AT864" s="151"/>
      <c r="AU864" s="151"/>
      <c r="AV864" s="151"/>
      <c r="AW864" s="151"/>
      <c r="AX864" s="151"/>
      <c r="AY864" s="151"/>
      <c r="AZ864" s="151"/>
      <c r="BA864" s="151"/>
      <c r="BB864" s="151"/>
      <c r="BC864" s="151"/>
      <c r="BD864" s="151"/>
      <c r="BE864" s="151"/>
      <c r="BF864" s="151"/>
      <c r="BG864" s="151"/>
      <c r="BH864" s="151"/>
    </row>
    <row r="865" spans="1:60" outlineLevel="1" x14ac:dyDescent="0.2">
      <c r="A865" s="158"/>
      <c r="B865" s="159"/>
      <c r="C865" s="185" t="s">
        <v>772</v>
      </c>
      <c r="D865" s="161"/>
      <c r="E865" s="162">
        <v>1.4359999999999999</v>
      </c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  <c r="W865" s="160"/>
      <c r="X865" s="151"/>
      <c r="Y865" s="151"/>
      <c r="Z865" s="151"/>
      <c r="AA865" s="151"/>
      <c r="AB865" s="151"/>
      <c r="AC865" s="151"/>
      <c r="AD865" s="151"/>
      <c r="AE865" s="151"/>
      <c r="AF865" s="151"/>
      <c r="AG865" s="151" t="s">
        <v>179</v>
      </c>
      <c r="AH865" s="151">
        <v>0</v>
      </c>
      <c r="AI865" s="151"/>
      <c r="AJ865" s="151"/>
      <c r="AK865" s="151"/>
      <c r="AL865" s="151"/>
      <c r="AM865" s="151"/>
      <c r="AN865" s="151"/>
      <c r="AO865" s="151"/>
      <c r="AP865" s="151"/>
      <c r="AQ865" s="151"/>
      <c r="AR865" s="151"/>
      <c r="AS865" s="151"/>
      <c r="AT865" s="151"/>
      <c r="AU865" s="151"/>
      <c r="AV865" s="151"/>
      <c r="AW865" s="151"/>
      <c r="AX865" s="151"/>
      <c r="AY865" s="151"/>
      <c r="AZ865" s="151"/>
      <c r="BA865" s="151"/>
      <c r="BB865" s="151"/>
      <c r="BC865" s="151"/>
      <c r="BD865" s="151"/>
      <c r="BE865" s="151"/>
      <c r="BF865" s="151"/>
      <c r="BG865" s="151"/>
      <c r="BH865" s="151"/>
    </row>
    <row r="866" spans="1:60" outlineLevel="1" x14ac:dyDescent="0.2">
      <c r="A866" s="158"/>
      <c r="B866" s="159"/>
      <c r="C866" s="453"/>
      <c r="D866" s="454"/>
      <c r="E866" s="454"/>
      <c r="F866" s="454"/>
      <c r="G866" s="454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  <c r="W866" s="160"/>
      <c r="X866" s="151"/>
      <c r="Y866" s="151"/>
      <c r="Z866" s="151"/>
      <c r="AA866" s="151"/>
      <c r="AB866" s="151"/>
      <c r="AC866" s="151"/>
      <c r="AD866" s="151"/>
      <c r="AE866" s="151"/>
      <c r="AF866" s="151"/>
      <c r="AG866" s="151" t="s">
        <v>180</v>
      </c>
      <c r="AH866" s="151"/>
      <c r="AI866" s="151"/>
      <c r="AJ866" s="151"/>
      <c r="AK866" s="151"/>
      <c r="AL866" s="151"/>
      <c r="AM866" s="151"/>
      <c r="AN866" s="151"/>
      <c r="AO866" s="151"/>
      <c r="AP866" s="151"/>
      <c r="AQ866" s="151"/>
      <c r="AR866" s="151"/>
      <c r="AS866" s="151"/>
      <c r="AT866" s="151"/>
      <c r="AU866" s="151"/>
      <c r="AV866" s="151"/>
      <c r="AW866" s="151"/>
      <c r="AX866" s="151"/>
      <c r="AY866" s="151"/>
      <c r="AZ866" s="151"/>
      <c r="BA866" s="151"/>
      <c r="BB866" s="151"/>
      <c r="BC866" s="151"/>
      <c r="BD866" s="151"/>
      <c r="BE866" s="151"/>
      <c r="BF866" s="151"/>
      <c r="BG866" s="151"/>
      <c r="BH866" s="151"/>
    </row>
    <row r="867" spans="1:60" ht="22.5" outlineLevel="1" x14ac:dyDescent="0.2">
      <c r="A867" s="174">
        <v>133</v>
      </c>
      <c r="B867" s="175" t="s">
        <v>773</v>
      </c>
      <c r="C867" s="184" t="s">
        <v>774</v>
      </c>
      <c r="D867" s="176" t="s">
        <v>171</v>
      </c>
      <c r="E867" s="177">
        <v>9.1589100000000006</v>
      </c>
      <c r="F867" s="178">
        <v>0</v>
      </c>
      <c r="G867" s="179">
        <f>ROUND(E867*F867,2)</f>
        <v>0</v>
      </c>
      <c r="H867" s="178">
        <v>1975.35</v>
      </c>
      <c r="I867" s="179">
        <f>ROUND(E867*H867,2)</f>
        <v>18092.05</v>
      </c>
      <c r="J867" s="178">
        <v>20.65</v>
      </c>
      <c r="K867" s="179">
        <f>ROUND(E867*J867,2)</f>
        <v>189.13</v>
      </c>
      <c r="L867" s="179">
        <v>21</v>
      </c>
      <c r="M867" s="179">
        <f>G867*(1+L867/100)</f>
        <v>0</v>
      </c>
      <c r="N867" s="179">
        <v>1.6500000000000001E-2</v>
      </c>
      <c r="O867" s="179">
        <f>ROUND(E867*N867,2)</f>
        <v>0.15</v>
      </c>
      <c r="P867" s="179">
        <v>0</v>
      </c>
      <c r="Q867" s="179">
        <f>ROUND(E867*P867,2)</f>
        <v>0</v>
      </c>
      <c r="R867" s="179" t="s">
        <v>752</v>
      </c>
      <c r="S867" s="179" t="s">
        <v>173</v>
      </c>
      <c r="T867" s="180" t="s">
        <v>174</v>
      </c>
      <c r="U867" s="160">
        <v>0</v>
      </c>
      <c r="V867" s="160">
        <f>ROUND(E867*U867,2)</f>
        <v>0</v>
      </c>
      <c r="W867" s="160"/>
      <c r="X867" s="151"/>
      <c r="Y867" s="151"/>
      <c r="Z867" s="151"/>
      <c r="AA867" s="151"/>
      <c r="AB867" s="151"/>
      <c r="AC867" s="151"/>
      <c r="AD867" s="151"/>
      <c r="AE867" s="151"/>
      <c r="AF867" s="151"/>
      <c r="AG867" s="151" t="s">
        <v>199</v>
      </c>
      <c r="AH867" s="151"/>
      <c r="AI867" s="151"/>
      <c r="AJ867" s="151"/>
      <c r="AK867" s="151"/>
      <c r="AL867" s="151"/>
      <c r="AM867" s="151"/>
      <c r="AN867" s="151"/>
      <c r="AO867" s="151"/>
      <c r="AP867" s="151"/>
      <c r="AQ867" s="151"/>
      <c r="AR867" s="151"/>
      <c r="AS867" s="151"/>
      <c r="AT867" s="151"/>
      <c r="AU867" s="151"/>
      <c r="AV867" s="151"/>
      <c r="AW867" s="151"/>
      <c r="AX867" s="151"/>
      <c r="AY867" s="151"/>
      <c r="AZ867" s="151"/>
      <c r="BA867" s="151"/>
      <c r="BB867" s="151"/>
      <c r="BC867" s="151"/>
      <c r="BD867" s="151"/>
      <c r="BE867" s="151"/>
      <c r="BF867" s="151"/>
      <c r="BG867" s="151"/>
      <c r="BH867" s="151"/>
    </row>
    <row r="868" spans="1:60" outlineLevel="1" x14ac:dyDescent="0.2">
      <c r="A868" s="158"/>
      <c r="B868" s="159"/>
      <c r="C868" s="185" t="s">
        <v>770</v>
      </c>
      <c r="D868" s="161"/>
      <c r="E868" s="162">
        <v>7.5048000000000004</v>
      </c>
      <c r="F868" s="160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  <c r="W868" s="160"/>
      <c r="X868" s="151"/>
      <c r="Y868" s="151"/>
      <c r="Z868" s="151"/>
      <c r="AA868" s="151"/>
      <c r="AB868" s="151"/>
      <c r="AC868" s="151"/>
      <c r="AD868" s="151"/>
      <c r="AE868" s="151"/>
      <c r="AF868" s="151"/>
      <c r="AG868" s="151" t="s">
        <v>179</v>
      </c>
      <c r="AH868" s="151">
        <v>0</v>
      </c>
      <c r="AI868" s="151"/>
      <c r="AJ868" s="151"/>
      <c r="AK868" s="151"/>
      <c r="AL868" s="151"/>
      <c r="AM868" s="151"/>
      <c r="AN868" s="151"/>
      <c r="AO868" s="151"/>
      <c r="AP868" s="151"/>
      <c r="AQ868" s="151"/>
      <c r="AR868" s="151"/>
      <c r="AS868" s="151"/>
      <c r="AT868" s="151"/>
      <c r="AU868" s="151"/>
      <c r="AV868" s="151"/>
      <c r="AW868" s="151"/>
      <c r="AX868" s="151"/>
      <c r="AY868" s="151"/>
      <c r="AZ868" s="151"/>
      <c r="BA868" s="151"/>
      <c r="BB868" s="151"/>
      <c r="BC868" s="151"/>
      <c r="BD868" s="151"/>
      <c r="BE868" s="151"/>
      <c r="BF868" s="151"/>
      <c r="BG868" s="151"/>
      <c r="BH868" s="151"/>
    </row>
    <row r="869" spans="1:60" outlineLevel="1" x14ac:dyDescent="0.2">
      <c r="A869" s="158"/>
      <c r="B869" s="159"/>
      <c r="C869" s="185" t="s">
        <v>771</v>
      </c>
      <c r="D869" s="161"/>
      <c r="E869" s="162">
        <v>0.21811</v>
      </c>
      <c r="F869" s="160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  <c r="W869" s="160"/>
      <c r="X869" s="151"/>
      <c r="Y869" s="151"/>
      <c r="Z869" s="151"/>
      <c r="AA869" s="151"/>
      <c r="AB869" s="151"/>
      <c r="AC869" s="151"/>
      <c r="AD869" s="151"/>
      <c r="AE869" s="151"/>
      <c r="AF869" s="151"/>
      <c r="AG869" s="151" t="s">
        <v>179</v>
      </c>
      <c r="AH869" s="151">
        <v>0</v>
      </c>
      <c r="AI869" s="151"/>
      <c r="AJ869" s="151"/>
      <c r="AK869" s="151"/>
      <c r="AL869" s="151"/>
      <c r="AM869" s="151"/>
      <c r="AN869" s="151"/>
      <c r="AO869" s="151"/>
      <c r="AP869" s="151"/>
      <c r="AQ869" s="151"/>
      <c r="AR869" s="151"/>
      <c r="AS869" s="151"/>
      <c r="AT869" s="151"/>
      <c r="AU869" s="151"/>
      <c r="AV869" s="151"/>
      <c r="AW869" s="151"/>
      <c r="AX869" s="151"/>
      <c r="AY869" s="151"/>
      <c r="AZ869" s="151"/>
      <c r="BA869" s="151"/>
      <c r="BB869" s="151"/>
      <c r="BC869" s="151"/>
      <c r="BD869" s="151"/>
      <c r="BE869" s="151"/>
      <c r="BF869" s="151"/>
      <c r="BG869" s="151"/>
      <c r="BH869" s="151"/>
    </row>
    <row r="870" spans="1:60" outlineLevel="1" x14ac:dyDescent="0.2">
      <c r="A870" s="158"/>
      <c r="B870" s="159"/>
      <c r="C870" s="185" t="s">
        <v>772</v>
      </c>
      <c r="D870" s="161"/>
      <c r="E870" s="162">
        <v>1.4359999999999999</v>
      </c>
      <c r="F870" s="160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  <c r="X870" s="151"/>
      <c r="Y870" s="151"/>
      <c r="Z870" s="151"/>
      <c r="AA870" s="151"/>
      <c r="AB870" s="151"/>
      <c r="AC870" s="151"/>
      <c r="AD870" s="151"/>
      <c r="AE870" s="151"/>
      <c r="AF870" s="151"/>
      <c r="AG870" s="151" t="s">
        <v>179</v>
      </c>
      <c r="AH870" s="151">
        <v>0</v>
      </c>
      <c r="AI870" s="151"/>
      <c r="AJ870" s="151"/>
      <c r="AK870" s="151"/>
      <c r="AL870" s="151"/>
      <c r="AM870" s="151"/>
      <c r="AN870" s="151"/>
      <c r="AO870" s="151"/>
      <c r="AP870" s="151"/>
      <c r="AQ870" s="151"/>
      <c r="AR870" s="151"/>
      <c r="AS870" s="151"/>
      <c r="AT870" s="151"/>
      <c r="AU870" s="151"/>
      <c r="AV870" s="151"/>
      <c r="AW870" s="151"/>
      <c r="AX870" s="151"/>
      <c r="AY870" s="151"/>
      <c r="AZ870" s="151"/>
      <c r="BA870" s="151"/>
      <c r="BB870" s="151"/>
      <c r="BC870" s="151"/>
      <c r="BD870" s="151"/>
      <c r="BE870" s="151"/>
      <c r="BF870" s="151"/>
      <c r="BG870" s="151"/>
      <c r="BH870" s="151"/>
    </row>
    <row r="871" spans="1:60" outlineLevel="1" x14ac:dyDescent="0.2">
      <c r="A871" s="158"/>
      <c r="B871" s="159"/>
      <c r="C871" s="453"/>
      <c r="D871" s="454"/>
      <c r="E871" s="454"/>
      <c r="F871" s="454"/>
      <c r="G871" s="454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  <c r="X871" s="151"/>
      <c r="Y871" s="151"/>
      <c r="Z871" s="151"/>
      <c r="AA871" s="151"/>
      <c r="AB871" s="151"/>
      <c r="AC871" s="151"/>
      <c r="AD871" s="151"/>
      <c r="AE871" s="151"/>
      <c r="AF871" s="151"/>
      <c r="AG871" s="151" t="s">
        <v>180</v>
      </c>
      <c r="AH871" s="151"/>
      <c r="AI871" s="151"/>
      <c r="AJ871" s="151"/>
      <c r="AK871" s="151"/>
      <c r="AL871" s="151"/>
      <c r="AM871" s="151"/>
      <c r="AN871" s="151"/>
      <c r="AO871" s="151"/>
      <c r="AP871" s="151"/>
      <c r="AQ871" s="151"/>
      <c r="AR871" s="151"/>
      <c r="AS871" s="151"/>
      <c r="AT871" s="151"/>
      <c r="AU871" s="151"/>
      <c r="AV871" s="151"/>
      <c r="AW871" s="151"/>
      <c r="AX871" s="151"/>
      <c r="AY871" s="151"/>
      <c r="AZ871" s="151"/>
      <c r="BA871" s="151"/>
      <c r="BB871" s="151"/>
      <c r="BC871" s="151"/>
      <c r="BD871" s="151"/>
      <c r="BE871" s="151"/>
      <c r="BF871" s="151"/>
      <c r="BG871" s="151"/>
      <c r="BH871" s="151"/>
    </row>
    <row r="872" spans="1:60" ht="22.5" outlineLevel="1" x14ac:dyDescent="0.2">
      <c r="A872" s="174">
        <v>134</v>
      </c>
      <c r="B872" s="175" t="s">
        <v>775</v>
      </c>
      <c r="C872" s="184" t="s">
        <v>776</v>
      </c>
      <c r="D872" s="176" t="s">
        <v>185</v>
      </c>
      <c r="E872" s="177">
        <v>321.2</v>
      </c>
      <c r="F872" s="178">
        <v>0</v>
      </c>
      <c r="G872" s="179">
        <f>ROUND(E872*F872,2)</f>
        <v>0</v>
      </c>
      <c r="H872" s="178">
        <v>261.99</v>
      </c>
      <c r="I872" s="179">
        <f>ROUND(E872*H872,2)</f>
        <v>84151.19</v>
      </c>
      <c r="J872" s="178">
        <v>48.01</v>
      </c>
      <c r="K872" s="179">
        <f>ROUND(E872*J872,2)</f>
        <v>15420.81</v>
      </c>
      <c r="L872" s="179">
        <v>21</v>
      </c>
      <c r="M872" s="179">
        <f>G872*(1+L872/100)</f>
        <v>0</v>
      </c>
      <c r="N872" s="179">
        <v>5.8E-4</v>
      </c>
      <c r="O872" s="179">
        <f>ROUND(E872*N872,2)</f>
        <v>0.19</v>
      </c>
      <c r="P872" s="179">
        <v>0</v>
      </c>
      <c r="Q872" s="179">
        <f>ROUND(E872*P872,2)</f>
        <v>0</v>
      </c>
      <c r="R872" s="179" t="s">
        <v>777</v>
      </c>
      <c r="S872" s="179" t="s">
        <v>173</v>
      </c>
      <c r="T872" s="180" t="s">
        <v>174</v>
      </c>
      <c r="U872" s="160">
        <v>0.12</v>
      </c>
      <c r="V872" s="160">
        <f>ROUND(E872*U872,2)</f>
        <v>38.54</v>
      </c>
      <c r="W872" s="160"/>
      <c r="X872" s="151"/>
      <c r="Y872" s="151"/>
      <c r="Z872" s="151"/>
      <c r="AA872" s="151"/>
      <c r="AB872" s="151"/>
      <c r="AC872" s="151"/>
      <c r="AD872" s="151"/>
      <c r="AE872" s="151"/>
      <c r="AF872" s="151"/>
      <c r="AG872" s="151" t="s">
        <v>199</v>
      </c>
      <c r="AH872" s="151"/>
      <c r="AI872" s="151"/>
      <c r="AJ872" s="151"/>
      <c r="AK872" s="151"/>
      <c r="AL872" s="151"/>
      <c r="AM872" s="151"/>
      <c r="AN872" s="151"/>
      <c r="AO872" s="151"/>
      <c r="AP872" s="151"/>
      <c r="AQ872" s="151"/>
      <c r="AR872" s="151"/>
      <c r="AS872" s="151"/>
      <c r="AT872" s="151"/>
      <c r="AU872" s="151"/>
      <c r="AV872" s="151"/>
      <c r="AW872" s="151"/>
      <c r="AX872" s="151"/>
      <c r="AY872" s="151"/>
      <c r="AZ872" s="151"/>
      <c r="BA872" s="151"/>
      <c r="BB872" s="151"/>
      <c r="BC872" s="151"/>
      <c r="BD872" s="151"/>
      <c r="BE872" s="151"/>
      <c r="BF872" s="151"/>
      <c r="BG872" s="151"/>
      <c r="BH872" s="151"/>
    </row>
    <row r="873" spans="1:60" outlineLevel="1" x14ac:dyDescent="0.2">
      <c r="A873" s="158"/>
      <c r="B873" s="159"/>
      <c r="C873" s="459" t="s">
        <v>778</v>
      </c>
      <c r="D873" s="460"/>
      <c r="E873" s="460"/>
      <c r="F873" s="460"/>
      <c r="G873" s="4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  <c r="X873" s="151"/>
      <c r="Y873" s="151"/>
      <c r="Z873" s="151"/>
      <c r="AA873" s="151"/>
      <c r="AB873" s="151"/>
      <c r="AC873" s="151"/>
      <c r="AD873" s="151"/>
      <c r="AE873" s="151"/>
      <c r="AF873" s="151"/>
      <c r="AG873" s="151" t="s">
        <v>194</v>
      </c>
      <c r="AH873" s="151"/>
      <c r="AI873" s="151"/>
      <c r="AJ873" s="151"/>
      <c r="AK873" s="151"/>
      <c r="AL873" s="151"/>
      <c r="AM873" s="151"/>
      <c r="AN873" s="151"/>
      <c r="AO873" s="151"/>
      <c r="AP873" s="151"/>
      <c r="AQ873" s="151"/>
      <c r="AR873" s="151"/>
      <c r="AS873" s="151"/>
      <c r="AT873" s="151"/>
      <c r="AU873" s="151"/>
      <c r="AV873" s="151"/>
      <c r="AW873" s="151"/>
      <c r="AX873" s="151"/>
      <c r="AY873" s="151"/>
      <c r="AZ873" s="151"/>
      <c r="BA873" s="151"/>
      <c r="BB873" s="151"/>
      <c r="BC873" s="151"/>
      <c r="BD873" s="151"/>
      <c r="BE873" s="151"/>
      <c r="BF873" s="151"/>
      <c r="BG873" s="151"/>
      <c r="BH873" s="151"/>
    </row>
    <row r="874" spans="1:60" outlineLevel="1" x14ac:dyDescent="0.2">
      <c r="A874" s="158"/>
      <c r="B874" s="159"/>
      <c r="C874" s="185" t="s">
        <v>697</v>
      </c>
      <c r="D874" s="161"/>
      <c r="E874" s="162">
        <v>304.2</v>
      </c>
      <c r="F874" s="160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  <c r="X874" s="151"/>
      <c r="Y874" s="151"/>
      <c r="Z874" s="151"/>
      <c r="AA874" s="151"/>
      <c r="AB874" s="151"/>
      <c r="AC874" s="151"/>
      <c r="AD874" s="151"/>
      <c r="AE874" s="151"/>
      <c r="AF874" s="151"/>
      <c r="AG874" s="151" t="s">
        <v>179</v>
      </c>
      <c r="AH874" s="151">
        <v>0</v>
      </c>
      <c r="AI874" s="151"/>
      <c r="AJ874" s="151"/>
      <c r="AK874" s="151"/>
      <c r="AL874" s="151"/>
      <c r="AM874" s="151"/>
      <c r="AN874" s="151"/>
      <c r="AO874" s="151"/>
      <c r="AP874" s="151"/>
      <c r="AQ874" s="151"/>
      <c r="AR874" s="151"/>
      <c r="AS874" s="151"/>
      <c r="AT874" s="151"/>
      <c r="AU874" s="151"/>
      <c r="AV874" s="151"/>
      <c r="AW874" s="151"/>
      <c r="AX874" s="151"/>
      <c r="AY874" s="151"/>
      <c r="AZ874" s="151"/>
      <c r="BA874" s="151"/>
      <c r="BB874" s="151"/>
      <c r="BC874" s="151"/>
      <c r="BD874" s="151"/>
      <c r="BE874" s="151"/>
      <c r="BF874" s="151"/>
      <c r="BG874" s="151"/>
      <c r="BH874" s="151"/>
    </row>
    <row r="875" spans="1:60" outlineLevel="1" x14ac:dyDescent="0.2">
      <c r="A875" s="158"/>
      <c r="B875" s="159"/>
      <c r="C875" s="185" t="s">
        <v>779</v>
      </c>
      <c r="D875" s="161"/>
      <c r="E875" s="162">
        <v>17</v>
      </c>
      <c r="F875" s="160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  <c r="X875" s="151"/>
      <c r="Y875" s="151"/>
      <c r="Z875" s="151"/>
      <c r="AA875" s="151"/>
      <c r="AB875" s="151"/>
      <c r="AC875" s="151"/>
      <c r="AD875" s="151"/>
      <c r="AE875" s="151"/>
      <c r="AF875" s="151"/>
      <c r="AG875" s="151" t="s">
        <v>179</v>
      </c>
      <c r="AH875" s="151">
        <v>0</v>
      </c>
      <c r="AI875" s="151"/>
      <c r="AJ875" s="151"/>
      <c r="AK875" s="151"/>
      <c r="AL875" s="151"/>
      <c r="AM875" s="151"/>
      <c r="AN875" s="151"/>
      <c r="AO875" s="151"/>
      <c r="AP875" s="151"/>
      <c r="AQ875" s="151"/>
      <c r="AR875" s="151"/>
      <c r="AS875" s="151"/>
      <c r="AT875" s="151"/>
      <c r="AU875" s="151"/>
      <c r="AV875" s="151"/>
      <c r="AW875" s="151"/>
      <c r="AX875" s="151"/>
      <c r="AY875" s="151"/>
      <c r="AZ875" s="151"/>
      <c r="BA875" s="151"/>
      <c r="BB875" s="151"/>
      <c r="BC875" s="151"/>
      <c r="BD875" s="151"/>
      <c r="BE875" s="151"/>
      <c r="BF875" s="151"/>
      <c r="BG875" s="151"/>
      <c r="BH875" s="151"/>
    </row>
    <row r="876" spans="1:60" outlineLevel="1" x14ac:dyDescent="0.2">
      <c r="A876" s="158"/>
      <c r="B876" s="159"/>
      <c r="C876" s="453"/>
      <c r="D876" s="454"/>
      <c r="E876" s="454"/>
      <c r="F876" s="454"/>
      <c r="G876" s="454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51"/>
      <c r="Y876" s="151"/>
      <c r="Z876" s="151"/>
      <c r="AA876" s="151"/>
      <c r="AB876" s="151"/>
      <c r="AC876" s="151"/>
      <c r="AD876" s="151"/>
      <c r="AE876" s="151"/>
      <c r="AF876" s="151"/>
      <c r="AG876" s="151" t="s">
        <v>180</v>
      </c>
      <c r="AH876" s="151"/>
      <c r="AI876" s="151"/>
      <c r="AJ876" s="151"/>
      <c r="AK876" s="151"/>
      <c r="AL876" s="151"/>
      <c r="AM876" s="151"/>
      <c r="AN876" s="151"/>
      <c r="AO876" s="151"/>
      <c r="AP876" s="151"/>
      <c r="AQ876" s="151"/>
      <c r="AR876" s="151"/>
      <c r="AS876" s="151"/>
      <c r="AT876" s="151"/>
      <c r="AU876" s="151"/>
      <c r="AV876" s="151"/>
      <c r="AW876" s="151"/>
      <c r="AX876" s="151"/>
      <c r="AY876" s="151"/>
      <c r="AZ876" s="151"/>
      <c r="BA876" s="151"/>
      <c r="BB876" s="151"/>
      <c r="BC876" s="151"/>
      <c r="BD876" s="151"/>
      <c r="BE876" s="151"/>
      <c r="BF876" s="151"/>
      <c r="BG876" s="151"/>
      <c r="BH876" s="151"/>
    </row>
    <row r="877" spans="1:60" outlineLevel="1" x14ac:dyDescent="0.2">
      <c r="A877" s="174">
        <v>135</v>
      </c>
      <c r="B877" s="175" t="s">
        <v>780</v>
      </c>
      <c r="C877" s="184" t="s">
        <v>781</v>
      </c>
      <c r="D877" s="176" t="s">
        <v>208</v>
      </c>
      <c r="E877" s="177">
        <v>6.6807299999999996</v>
      </c>
      <c r="F877" s="178">
        <v>0</v>
      </c>
      <c r="G877" s="179">
        <f>ROUND(E877*F877,2)</f>
        <v>0</v>
      </c>
      <c r="H877" s="178">
        <v>0</v>
      </c>
      <c r="I877" s="179">
        <f>ROUND(E877*H877,2)</f>
        <v>0</v>
      </c>
      <c r="J877" s="178">
        <v>1337</v>
      </c>
      <c r="K877" s="179">
        <f>ROUND(E877*J877,2)</f>
        <v>8932.14</v>
      </c>
      <c r="L877" s="179">
        <v>21</v>
      </c>
      <c r="M877" s="179">
        <f>G877*(1+L877/100)</f>
        <v>0</v>
      </c>
      <c r="N877" s="179">
        <v>0</v>
      </c>
      <c r="O877" s="179">
        <f>ROUND(E877*N877,2)</f>
        <v>0</v>
      </c>
      <c r="P877" s="179">
        <v>0</v>
      </c>
      <c r="Q877" s="179">
        <f>ROUND(E877*P877,2)</f>
        <v>0</v>
      </c>
      <c r="R877" s="179" t="s">
        <v>752</v>
      </c>
      <c r="S877" s="179" t="s">
        <v>173</v>
      </c>
      <c r="T877" s="180" t="s">
        <v>174</v>
      </c>
      <c r="U877" s="160">
        <v>1.7509999999999999</v>
      </c>
      <c r="V877" s="160">
        <f>ROUND(E877*U877,2)</f>
        <v>11.7</v>
      </c>
      <c r="W877" s="160"/>
      <c r="X877" s="151"/>
      <c r="Y877" s="151"/>
      <c r="Z877" s="151"/>
      <c r="AA877" s="151"/>
      <c r="AB877" s="151"/>
      <c r="AC877" s="151"/>
      <c r="AD877" s="151"/>
      <c r="AE877" s="151"/>
      <c r="AF877" s="151"/>
      <c r="AG877" s="151" t="s">
        <v>676</v>
      </c>
      <c r="AH877" s="151"/>
      <c r="AI877" s="151"/>
      <c r="AJ877" s="151"/>
      <c r="AK877" s="151"/>
      <c r="AL877" s="151"/>
      <c r="AM877" s="151"/>
      <c r="AN877" s="151"/>
      <c r="AO877" s="151"/>
      <c r="AP877" s="151"/>
      <c r="AQ877" s="151"/>
      <c r="AR877" s="151"/>
      <c r="AS877" s="151"/>
      <c r="AT877" s="151"/>
      <c r="AU877" s="151"/>
      <c r="AV877" s="151"/>
      <c r="AW877" s="151"/>
      <c r="AX877" s="151"/>
      <c r="AY877" s="151"/>
      <c r="AZ877" s="151"/>
      <c r="BA877" s="151"/>
      <c r="BB877" s="151"/>
      <c r="BC877" s="151"/>
      <c r="BD877" s="151"/>
      <c r="BE877" s="151"/>
      <c r="BF877" s="151"/>
      <c r="BG877" s="151"/>
      <c r="BH877" s="151"/>
    </row>
    <row r="878" spans="1:60" outlineLevel="1" x14ac:dyDescent="0.2">
      <c r="A878" s="158"/>
      <c r="B878" s="159"/>
      <c r="C878" s="451" t="s">
        <v>709</v>
      </c>
      <c r="D878" s="452"/>
      <c r="E878" s="452"/>
      <c r="F878" s="452"/>
      <c r="G878" s="452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51"/>
      <c r="Y878" s="151"/>
      <c r="Z878" s="151"/>
      <c r="AA878" s="151"/>
      <c r="AB878" s="151"/>
      <c r="AC878" s="151"/>
      <c r="AD878" s="151"/>
      <c r="AE878" s="151"/>
      <c r="AF878" s="151"/>
      <c r="AG878" s="151" t="s">
        <v>177</v>
      </c>
      <c r="AH878" s="151"/>
      <c r="AI878" s="151"/>
      <c r="AJ878" s="151"/>
      <c r="AK878" s="151"/>
      <c r="AL878" s="151"/>
      <c r="AM878" s="151"/>
      <c r="AN878" s="151"/>
      <c r="AO878" s="151"/>
      <c r="AP878" s="151"/>
      <c r="AQ878" s="151"/>
      <c r="AR878" s="151"/>
      <c r="AS878" s="151"/>
      <c r="AT878" s="151"/>
      <c r="AU878" s="151"/>
      <c r="AV878" s="151"/>
      <c r="AW878" s="151"/>
      <c r="AX878" s="151"/>
      <c r="AY878" s="151"/>
      <c r="AZ878" s="151"/>
      <c r="BA878" s="151"/>
      <c r="BB878" s="151"/>
      <c r="BC878" s="151"/>
      <c r="BD878" s="151"/>
      <c r="BE878" s="151"/>
      <c r="BF878" s="151"/>
      <c r="BG878" s="151"/>
      <c r="BH878" s="151"/>
    </row>
    <row r="879" spans="1:60" outlineLevel="1" x14ac:dyDescent="0.2">
      <c r="A879" s="158"/>
      <c r="B879" s="159"/>
      <c r="C879" s="453"/>
      <c r="D879" s="454"/>
      <c r="E879" s="454"/>
      <c r="F879" s="454"/>
      <c r="G879" s="454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  <c r="X879" s="151"/>
      <c r="Y879" s="151"/>
      <c r="Z879" s="151"/>
      <c r="AA879" s="151"/>
      <c r="AB879" s="151"/>
      <c r="AC879" s="151"/>
      <c r="AD879" s="151"/>
      <c r="AE879" s="151"/>
      <c r="AF879" s="151"/>
      <c r="AG879" s="151" t="s">
        <v>180</v>
      </c>
      <c r="AH879" s="151"/>
      <c r="AI879" s="151"/>
      <c r="AJ879" s="151"/>
      <c r="AK879" s="151"/>
      <c r="AL879" s="151"/>
      <c r="AM879" s="151"/>
      <c r="AN879" s="151"/>
      <c r="AO879" s="151"/>
      <c r="AP879" s="151"/>
      <c r="AQ879" s="151"/>
      <c r="AR879" s="151"/>
      <c r="AS879" s="151"/>
      <c r="AT879" s="151"/>
      <c r="AU879" s="151"/>
      <c r="AV879" s="151"/>
      <c r="AW879" s="151"/>
      <c r="AX879" s="151"/>
      <c r="AY879" s="151"/>
      <c r="AZ879" s="151"/>
      <c r="BA879" s="151"/>
      <c r="BB879" s="151"/>
      <c r="BC879" s="151"/>
      <c r="BD879" s="151"/>
      <c r="BE879" s="151"/>
      <c r="BF879" s="151"/>
      <c r="BG879" s="151"/>
      <c r="BH879" s="151"/>
    </row>
    <row r="880" spans="1:60" x14ac:dyDescent="0.2">
      <c r="A880" s="168" t="s">
        <v>167</v>
      </c>
      <c r="B880" s="169" t="s">
        <v>113</v>
      </c>
      <c r="C880" s="183" t="s">
        <v>114</v>
      </c>
      <c r="D880" s="170"/>
      <c r="E880" s="171"/>
      <c r="F880" s="172"/>
      <c r="G880" s="172">
        <f>SUMIF(AG881:AG997,"&lt;&gt;NOR",G881:G997)</f>
        <v>0</v>
      </c>
      <c r="H880" s="172"/>
      <c r="I880" s="172">
        <f>SUM(I881:I997)</f>
        <v>94200.45</v>
      </c>
      <c r="J880" s="172"/>
      <c r="K880" s="172">
        <f>SUM(K881:K997)</f>
        <v>89114.989999999991</v>
      </c>
      <c r="L880" s="172"/>
      <c r="M880" s="172">
        <f>SUM(M881:M997)</f>
        <v>0</v>
      </c>
      <c r="N880" s="172"/>
      <c r="O880" s="172">
        <f>SUM(O881:O997)</f>
        <v>0.92999999999999994</v>
      </c>
      <c r="P880" s="172"/>
      <c r="Q880" s="172">
        <f>SUM(Q881:Q997)</f>
        <v>0.95</v>
      </c>
      <c r="R880" s="172"/>
      <c r="S880" s="172"/>
      <c r="T880" s="173"/>
      <c r="U880" s="167"/>
      <c r="V880" s="167">
        <f>SUM(V881:V997)</f>
        <v>174.36</v>
      </c>
      <c r="W880" s="167"/>
      <c r="AG880" t="s">
        <v>168</v>
      </c>
    </row>
    <row r="881" spans="1:60" ht="22.5" outlineLevel="1" x14ac:dyDescent="0.2">
      <c r="A881" s="174">
        <v>136</v>
      </c>
      <c r="B881" s="175" t="s">
        <v>782</v>
      </c>
      <c r="C881" s="184" t="s">
        <v>783</v>
      </c>
      <c r="D881" s="176" t="s">
        <v>185</v>
      </c>
      <c r="E881" s="177">
        <v>8.5</v>
      </c>
      <c r="F881" s="178">
        <v>0</v>
      </c>
      <c r="G881" s="179">
        <f>ROUND(E881*F881,2)</f>
        <v>0</v>
      </c>
      <c r="H881" s="178">
        <v>383.48</v>
      </c>
      <c r="I881" s="179">
        <f>ROUND(E881*H881,2)</f>
        <v>3259.58</v>
      </c>
      <c r="J881" s="178">
        <v>461.52</v>
      </c>
      <c r="K881" s="179">
        <f>ROUND(E881*J881,2)</f>
        <v>3922.92</v>
      </c>
      <c r="L881" s="179">
        <v>21</v>
      </c>
      <c r="M881" s="179">
        <f>G881*(1+L881/100)</f>
        <v>0</v>
      </c>
      <c r="N881" s="179">
        <v>5.2900000000000004E-3</v>
      </c>
      <c r="O881" s="179">
        <f>ROUND(E881*N881,2)</f>
        <v>0.04</v>
      </c>
      <c r="P881" s="179">
        <v>0</v>
      </c>
      <c r="Q881" s="179">
        <f>ROUND(E881*P881,2)</f>
        <v>0</v>
      </c>
      <c r="R881" s="179" t="s">
        <v>784</v>
      </c>
      <c r="S881" s="179" t="s">
        <v>173</v>
      </c>
      <c r="T881" s="180" t="s">
        <v>174</v>
      </c>
      <c r="U881" s="160">
        <v>1.1145</v>
      </c>
      <c r="V881" s="160">
        <f>ROUND(E881*U881,2)</f>
        <v>9.4700000000000006</v>
      </c>
      <c r="W881" s="160"/>
      <c r="X881" s="151"/>
      <c r="Y881" s="151"/>
      <c r="Z881" s="151"/>
      <c r="AA881" s="151"/>
      <c r="AB881" s="151"/>
      <c r="AC881" s="151"/>
      <c r="AD881" s="151"/>
      <c r="AE881" s="151"/>
      <c r="AF881" s="151"/>
      <c r="AG881" s="151" t="s">
        <v>199</v>
      </c>
      <c r="AH881" s="151"/>
      <c r="AI881" s="151"/>
      <c r="AJ881" s="151"/>
      <c r="AK881" s="151"/>
      <c r="AL881" s="151"/>
      <c r="AM881" s="151"/>
      <c r="AN881" s="151"/>
      <c r="AO881" s="151"/>
      <c r="AP881" s="151"/>
      <c r="AQ881" s="151"/>
      <c r="AR881" s="151"/>
      <c r="AS881" s="151"/>
      <c r="AT881" s="151"/>
      <c r="AU881" s="151"/>
      <c r="AV881" s="151"/>
      <c r="AW881" s="151"/>
      <c r="AX881" s="151"/>
      <c r="AY881" s="151"/>
      <c r="AZ881" s="151"/>
      <c r="BA881" s="151"/>
      <c r="BB881" s="151"/>
      <c r="BC881" s="151"/>
      <c r="BD881" s="151"/>
      <c r="BE881" s="151"/>
      <c r="BF881" s="151"/>
      <c r="BG881" s="151"/>
      <c r="BH881" s="151"/>
    </row>
    <row r="882" spans="1:60" outlineLevel="1" x14ac:dyDescent="0.2">
      <c r="A882" s="158"/>
      <c r="B882" s="159"/>
      <c r="C882" s="451" t="s">
        <v>785</v>
      </c>
      <c r="D882" s="452"/>
      <c r="E882" s="452"/>
      <c r="F882" s="452"/>
      <c r="G882" s="452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  <c r="X882" s="151"/>
      <c r="Y882" s="151"/>
      <c r="Z882" s="151"/>
      <c r="AA882" s="151"/>
      <c r="AB882" s="151"/>
      <c r="AC882" s="151"/>
      <c r="AD882" s="151"/>
      <c r="AE882" s="151"/>
      <c r="AF882" s="151"/>
      <c r="AG882" s="151" t="s">
        <v>177</v>
      </c>
      <c r="AH882" s="151"/>
      <c r="AI882" s="151"/>
      <c r="AJ882" s="151"/>
      <c r="AK882" s="151"/>
      <c r="AL882" s="151"/>
      <c r="AM882" s="151"/>
      <c r="AN882" s="151"/>
      <c r="AO882" s="151"/>
      <c r="AP882" s="151"/>
      <c r="AQ882" s="151"/>
      <c r="AR882" s="151"/>
      <c r="AS882" s="151"/>
      <c r="AT882" s="151"/>
      <c r="AU882" s="151"/>
      <c r="AV882" s="151"/>
      <c r="AW882" s="151"/>
      <c r="AX882" s="151"/>
      <c r="AY882" s="151"/>
      <c r="AZ882" s="151"/>
      <c r="BA882" s="151"/>
      <c r="BB882" s="151"/>
      <c r="BC882" s="151"/>
      <c r="BD882" s="151"/>
      <c r="BE882" s="151"/>
      <c r="BF882" s="151"/>
      <c r="BG882" s="151"/>
      <c r="BH882" s="151"/>
    </row>
    <row r="883" spans="1:60" outlineLevel="1" x14ac:dyDescent="0.2">
      <c r="A883" s="158"/>
      <c r="B883" s="159"/>
      <c r="C883" s="455" t="s">
        <v>786</v>
      </c>
      <c r="D883" s="456"/>
      <c r="E883" s="456"/>
      <c r="F883" s="456"/>
      <c r="G883" s="456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  <c r="X883" s="151"/>
      <c r="Y883" s="151"/>
      <c r="Z883" s="151"/>
      <c r="AA883" s="151"/>
      <c r="AB883" s="151"/>
      <c r="AC883" s="151"/>
      <c r="AD883" s="151"/>
      <c r="AE883" s="151"/>
      <c r="AF883" s="151"/>
      <c r="AG883" s="151" t="s">
        <v>194</v>
      </c>
      <c r="AH883" s="151"/>
      <c r="AI883" s="151"/>
      <c r="AJ883" s="151"/>
      <c r="AK883" s="151"/>
      <c r="AL883" s="151"/>
      <c r="AM883" s="151"/>
      <c r="AN883" s="151"/>
      <c r="AO883" s="151"/>
      <c r="AP883" s="151"/>
      <c r="AQ883" s="151"/>
      <c r="AR883" s="151"/>
      <c r="AS883" s="151"/>
      <c r="AT883" s="151"/>
      <c r="AU883" s="151"/>
      <c r="AV883" s="151"/>
      <c r="AW883" s="151"/>
      <c r="AX883" s="151"/>
      <c r="AY883" s="151"/>
      <c r="AZ883" s="151"/>
      <c r="BA883" s="151"/>
      <c r="BB883" s="151"/>
      <c r="BC883" s="151"/>
      <c r="BD883" s="151"/>
      <c r="BE883" s="151"/>
      <c r="BF883" s="151"/>
      <c r="BG883" s="151"/>
      <c r="BH883" s="151"/>
    </row>
    <row r="884" spans="1:60" outlineLevel="1" x14ac:dyDescent="0.2">
      <c r="A884" s="158"/>
      <c r="B884" s="159"/>
      <c r="C884" s="185" t="s">
        <v>338</v>
      </c>
      <c r="D884" s="161"/>
      <c r="E884" s="162">
        <v>8.5</v>
      </c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  <c r="X884" s="151"/>
      <c r="Y884" s="151"/>
      <c r="Z884" s="151"/>
      <c r="AA884" s="151"/>
      <c r="AB884" s="151"/>
      <c r="AC884" s="151"/>
      <c r="AD884" s="151"/>
      <c r="AE884" s="151"/>
      <c r="AF884" s="151"/>
      <c r="AG884" s="151" t="s">
        <v>179</v>
      </c>
      <c r="AH884" s="151">
        <v>0</v>
      </c>
      <c r="AI884" s="151"/>
      <c r="AJ884" s="151"/>
      <c r="AK884" s="151"/>
      <c r="AL884" s="151"/>
      <c r="AM884" s="151"/>
      <c r="AN884" s="151"/>
      <c r="AO884" s="151"/>
      <c r="AP884" s="151"/>
      <c r="AQ884" s="151"/>
      <c r="AR884" s="151"/>
      <c r="AS884" s="151"/>
      <c r="AT884" s="151"/>
      <c r="AU884" s="151"/>
      <c r="AV884" s="151"/>
      <c r="AW884" s="151"/>
      <c r="AX884" s="151"/>
      <c r="AY884" s="151"/>
      <c r="AZ884" s="151"/>
      <c r="BA884" s="151"/>
      <c r="BB884" s="151"/>
      <c r="BC884" s="151"/>
      <c r="BD884" s="151"/>
      <c r="BE884" s="151"/>
      <c r="BF884" s="151"/>
      <c r="BG884" s="151"/>
      <c r="BH884" s="151"/>
    </row>
    <row r="885" spans="1:60" outlineLevel="1" x14ac:dyDescent="0.2">
      <c r="A885" s="158"/>
      <c r="B885" s="159"/>
      <c r="C885" s="453"/>
      <c r="D885" s="454"/>
      <c r="E885" s="454"/>
      <c r="F885" s="454"/>
      <c r="G885" s="454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  <c r="W885" s="160"/>
      <c r="X885" s="151"/>
      <c r="Y885" s="151"/>
      <c r="Z885" s="151"/>
      <c r="AA885" s="151"/>
      <c r="AB885" s="151"/>
      <c r="AC885" s="151"/>
      <c r="AD885" s="151"/>
      <c r="AE885" s="151"/>
      <c r="AF885" s="151"/>
      <c r="AG885" s="151" t="s">
        <v>180</v>
      </c>
      <c r="AH885" s="151"/>
      <c r="AI885" s="151"/>
      <c r="AJ885" s="151"/>
      <c r="AK885" s="151"/>
      <c r="AL885" s="151"/>
      <c r="AM885" s="151"/>
      <c r="AN885" s="151"/>
      <c r="AO885" s="151"/>
      <c r="AP885" s="151"/>
      <c r="AQ885" s="151"/>
      <c r="AR885" s="151"/>
      <c r="AS885" s="151"/>
      <c r="AT885" s="151"/>
      <c r="AU885" s="151"/>
      <c r="AV885" s="151"/>
      <c r="AW885" s="151"/>
      <c r="AX885" s="151"/>
      <c r="AY885" s="151"/>
      <c r="AZ885" s="151"/>
      <c r="BA885" s="151"/>
      <c r="BB885" s="151"/>
      <c r="BC885" s="151"/>
      <c r="BD885" s="151"/>
      <c r="BE885" s="151"/>
      <c r="BF885" s="151"/>
      <c r="BG885" s="151"/>
      <c r="BH885" s="151"/>
    </row>
    <row r="886" spans="1:60" ht="22.5" outlineLevel="1" x14ac:dyDescent="0.2">
      <c r="A886" s="174">
        <v>137</v>
      </c>
      <c r="B886" s="175" t="s">
        <v>787</v>
      </c>
      <c r="C886" s="184" t="s">
        <v>788</v>
      </c>
      <c r="D886" s="176" t="s">
        <v>213</v>
      </c>
      <c r="E886" s="177">
        <v>40</v>
      </c>
      <c r="F886" s="178">
        <v>0</v>
      </c>
      <c r="G886" s="179">
        <f>ROUND(E886*F886,2)</f>
        <v>0</v>
      </c>
      <c r="H886" s="178">
        <v>556.46</v>
      </c>
      <c r="I886" s="179">
        <f>ROUND(E886*H886,2)</f>
        <v>22258.400000000001</v>
      </c>
      <c r="J886" s="178">
        <v>117.54</v>
      </c>
      <c r="K886" s="179">
        <f>ROUND(E886*J886,2)</f>
        <v>4701.6000000000004</v>
      </c>
      <c r="L886" s="179">
        <v>21</v>
      </c>
      <c r="M886" s="179">
        <f>G886*(1+L886/100)</f>
        <v>0</v>
      </c>
      <c r="N886" s="179">
        <v>3.1199999999999999E-3</v>
      </c>
      <c r="O886" s="179">
        <f>ROUND(E886*N886,2)</f>
        <v>0.12</v>
      </c>
      <c r="P886" s="179">
        <v>0</v>
      </c>
      <c r="Q886" s="179">
        <f>ROUND(E886*P886,2)</f>
        <v>0</v>
      </c>
      <c r="R886" s="179" t="s">
        <v>784</v>
      </c>
      <c r="S886" s="179" t="s">
        <v>173</v>
      </c>
      <c r="T886" s="180" t="s">
        <v>174</v>
      </c>
      <c r="U886" s="160">
        <v>0.29399999999999998</v>
      </c>
      <c r="V886" s="160">
        <f>ROUND(E886*U886,2)</f>
        <v>11.76</v>
      </c>
      <c r="W886" s="160"/>
      <c r="X886" s="151"/>
      <c r="Y886" s="151"/>
      <c r="Z886" s="151"/>
      <c r="AA886" s="151"/>
      <c r="AB886" s="151"/>
      <c r="AC886" s="151"/>
      <c r="AD886" s="151"/>
      <c r="AE886" s="151"/>
      <c r="AF886" s="151"/>
      <c r="AG886" s="151" t="s">
        <v>199</v>
      </c>
      <c r="AH886" s="151"/>
      <c r="AI886" s="151"/>
      <c r="AJ886" s="151"/>
      <c r="AK886" s="151"/>
      <c r="AL886" s="151"/>
      <c r="AM886" s="151"/>
      <c r="AN886" s="151"/>
      <c r="AO886" s="151"/>
      <c r="AP886" s="151"/>
      <c r="AQ886" s="151"/>
      <c r="AR886" s="151"/>
      <c r="AS886" s="151"/>
      <c r="AT886" s="151"/>
      <c r="AU886" s="151"/>
      <c r="AV886" s="151"/>
      <c r="AW886" s="151"/>
      <c r="AX886" s="151"/>
      <c r="AY886" s="151"/>
      <c r="AZ886" s="151"/>
      <c r="BA886" s="151"/>
      <c r="BB886" s="151"/>
      <c r="BC886" s="151"/>
      <c r="BD886" s="151"/>
      <c r="BE886" s="151"/>
      <c r="BF886" s="151"/>
      <c r="BG886" s="151"/>
      <c r="BH886" s="151"/>
    </row>
    <row r="887" spans="1:60" outlineLevel="1" x14ac:dyDescent="0.2">
      <c r="A887" s="158"/>
      <c r="B887" s="159"/>
      <c r="C887" s="459" t="s">
        <v>789</v>
      </c>
      <c r="D887" s="460"/>
      <c r="E887" s="460"/>
      <c r="F887" s="460"/>
      <c r="G887" s="4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  <c r="W887" s="160"/>
      <c r="X887" s="151"/>
      <c r="Y887" s="151"/>
      <c r="Z887" s="151"/>
      <c r="AA887" s="151"/>
      <c r="AB887" s="151"/>
      <c r="AC887" s="151"/>
      <c r="AD887" s="151"/>
      <c r="AE887" s="151"/>
      <c r="AF887" s="151"/>
      <c r="AG887" s="151" t="s">
        <v>194</v>
      </c>
      <c r="AH887" s="151"/>
      <c r="AI887" s="151"/>
      <c r="AJ887" s="151"/>
      <c r="AK887" s="151"/>
      <c r="AL887" s="151"/>
      <c r="AM887" s="151"/>
      <c r="AN887" s="151"/>
      <c r="AO887" s="151"/>
      <c r="AP887" s="151"/>
      <c r="AQ887" s="151"/>
      <c r="AR887" s="151"/>
      <c r="AS887" s="151"/>
      <c r="AT887" s="151"/>
      <c r="AU887" s="151"/>
      <c r="AV887" s="151"/>
      <c r="AW887" s="151"/>
      <c r="AX887" s="151"/>
      <c r="AY887" s="151"/>
      <c r="AZ887" s="151"/>
      <c r="BA887" s="151"/>
      <c r="BB887" s="151"/>
      <c r="BC887" s="151"/>
      <c r="BD887" s="151"/>
      <c r="BE887" s="151"/>
      <c r="BF887" s="151"/>
      <c r="BG887" s="151"/>
      <c r="BH887" s="151"/>
    </row>
    <row r="888" spans="1:60" outlineLevel="1" x14ac:dyDescent="0.2">
      <c r="A888" s="158"/>
      <c r="B888" s="159"/>
      <c r="C888" s="185" t="s">
        <v>223</v>
      </c>
      <c r="D888" s="161"/>
      <c r="E888" s="162"/>
      <c r="F888" s="160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  <c r="W888" s="160"/>
      <c r="X888" s="151"/>
      <c r="Y888" s="151"/>
      <c r="Z888" s="151"/>
      <c r="AA888" s="151"/>
      <c r="AB888" s="151"/>
      <c r="AC888" s="151"/>
      <c r="AD888" s="151"/>
      <c r="AE888" s="151"/>
      <c r="AF888" s="151"/>
      <c r="AG888" s="151" t="s">
        <v>179</v>
      </c>
      <c r="AH888" s="151">
        <v>0</v>
      </c>
      <c r="AI888" s="151"/>
      <c r="AJ888" s="151"/>
      <c r="AK888" s="151"/>
      <c r="AL888" s="151"/>
      <c r="AM888" s="151"/>
      <c r="AN888" s="151"/>
      <c r="AO888" s="151"/>
      <c r="AP888" s="151"/>
      <c r="AQ888" s="151"/>
      <c r="AR888" s="151"/>
      <c r="AS888" s="151"/>
      <c r="AT888" s="151"/>
      <c r="AU888" s="151"/>
      <c r="AV888" s="151"/>
      <c r="AW888" s="151"/>
      <c r="AX888" s="151"/>
      <c r="AY888" s="151"/>
      <c r="AZ888" s="151"/>
      <c r="BA888" s="151"/>
      <c r="BB888" s="151"/>
      <c r="BC888" s="151"/>
      <c r="BD888" s="151"/>
      <c r="BE888" s="151"/>
      <c r="BF888" s="151"/>
      <c r="BG888" s="151"/>
      <c r="BH888" s="151"/>
    </row>
    <row r="889" spans="1:60" outlineLevel="1" x14ac:dyDescent="0.2">
      <c r="A889" s="158"/>
      <c r="B889" s="159"/>
      <c r="C889" s="185" t="s">
        <v>790</v>
      </c>
      <c r="D889" s="161"/>
      <c r="E889" s="162">
        <v>40</v>
      </c>
      <c r="F889" s="160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  <c r="W889" s="160"/>
      <c r="X889" s="151"/>
      <c r="Y889" s="151"/>
      <c r="Z889" s="151"/>
      <c r="AA889" s="151"/>
      <c r="AB889" s="151"/>
      <c r="AC889" s="151"/>
      <c r="AD889" s="151"/>
      <c r="AE889" s="151"/>
      <c r="AF889" s="151"/>
      <c r="AG889" s="151" t="s">
        <v>179</v>
      </c>
      <c r="AH889" s="151">
        <v>0</v>
      </c>
      <c r="AI889" s="151"/>
      <c r="AJ889" s="151"/>
      <c r="AK889" s="151"/>
      <c r="AL889" s="151"/>
      <c r="AM889" s="151"/>
      <c r="AN889" s="151"/>
      <c r="AO889" s="151"/>
      <c r="AP889" s="151"/>
      <c r="AQ889" s="151"/>
      <c r="AR889" s="151"/>
      <c r="AS889" s="151"/>
      <c r="AT889" s="151"/>
      <c r="AU889" s="151"/>
      <c r="AV889" s="151"/>
      <c r="AW889" s="151"/>
      <c r="AX889" s="151"/>
      <c r="AY889" s="151"/>
      <c r="AZ889" s="151"/>
      <c r="BA889" s="151"/>
      <c r="BB889" s="151"/>
      <c r="BC889" s="151"/>
      <c r="BD889" s="151"/>
      <c r="BE889" s="151"/>
      <c r="BF889" s="151"/>
      <c r="BG889" s="151"/>
      <c r="BH889" s="151"/>
    </row>
    <row r="890" spans="1:60" outlineLevel="1" x14ac:dyDescent="0.2">
      <c r="A890" s="158"/>
      <c r="B890" s="159"/>
      <c r="C890" s="453"/>
      <c r="D890" s="454"/>
      <c r="E890" s="454"/>
      <c r="F890" s="454"/>
      <c r="G890" s="454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  <c r="W890" s="160"/>
      <c r="X890" s="151"/>
      <c r="Y890" s="151"/>
      <c r="Z890" s="151"/>
      <c r="AA890" s="151"/>
      <c r="AB890" s="151"/>
      <c r="AC890" s="151"/>
      <c r="AD890" s="151"/>
      <c r="AE890" s="151"/>
      <c r="AF890" s="151"/>
      <c r="AG890" s="151" t="s">
        <v>180</v>
      </c>
      <c r="AH890" s="151"/>
      <c r="AI890" s="151"/>
      <c r="AJ890" s="151"/>
      <c r="AK890" s="151"/>
      <c r="AL890" s="151"/>
      <c r="AM890" s="151"/>
      <c r="AN890" s="151"/>
      <c r="AO890" s="151"/>
      <c r="AP890" s="151"/>
      <c r="AQ890" s="151"/>
      <c r="AR890" s="151"/>
      <c r="AS890" s="151"/>
      <c r="AT890" s="151"/>
      <c r="AU890" s="151"/>
      <c r="AV890" s="151"/>
      <c r="AW890" s="151"/>
      <c r="AX890" s="151"/>
      <c r="AY890" s="151"/>
      <c r="AZ890" s="151"/>
      <c r="BA890" s="151"/>
      <c r="BB890" s="151"/>
      <c r="BC890" s="151"/>
      <c r="BD890" s="151"/>
      <c r="BE890" s="151"/>
      <c r="BF890" s="151"/>
      <c r="BG890" s="151"/>
      <c r="BH890" s="151"/>
    </row>
    <row r="891" spans="1:60" ht="33.75" outlineLevel="1" x14ac:dyDescent="0.2">
      <c r="A891" s="174">
        <v>138</v>
      </c>
      <c r="B891" s="175" t="s">
        <v>791</v>
      </c>
      <c r="C891" s="184" t="s">
        <v>792</v>
      </c>
      <c r="D891" s="176" t="s">
        <v>213</v>
      </c>
      <c r="E891" s="177">
        <v>37.299999999999997</v>
      </c>
      <c r="F891" s="178">
        <v>0</v>
      </c>
      <c r="G891" s="179">
        <f>ROUND(E891*F891,2)</f>
        <v>0</v>
      </c>
      <c r="H891" s="178">
        <v>334.76</v>
      </c>
      <c r="I891" s="179">
        <f>ROUND(E891*H891,2)</f>
        <v>12486.55</v>
      </c>
      <c r="J891" s="178">
        <v>150.74</v>
      </c>
      <c r="K891" s="179">
        <f>ROUND(E891*J891,2)</f>
        <v>5622.6</v>
      </c>
      <c r="L891" s="179">
        <v>21</v>
      </c>
      <c r="M891" s="179">
        <f>G891*(1+L891/100)</f>
        <v>0</v>
      </c>
      <c r="N891" s="179">
        <v>2.2499999999999998E-3</v>
      </c>
      <c r="O891" s="179">
        <f>ROUND(E891*N891,2)</f>
        <v>0.08</v>
      </c>
      <c r="P891" s="179">
        <v>0</v>
      </c>
      <c r="Q891" s="179">
        <f>ROUND(E891*P891,2)</f>
        <v>0</v>
      </c>
      <c r="R891" s="179" t="s">
        <v>784</v>
      </c>
      <c r="S891" s="179" t="s">
        <v>173</v>
      </c>
      <c r="T891" s="180" t="s">
        <v>174</v>
      </c>
      <c r="U891" s="160">
        <v>0.36399999999999999</v>
      </c>
      <c r="V891" s="160">
        <f>ROUND(E891*U891,2)</f>
        <v>13.58</v>
      </c>
      <c r="W891" s="160"/>
      <c r="X891" s="151"/>
      <c r="Y891" s="151"/>
      <c r="Z891" s="151"/>
      <c r="AA891" s="151"/>
      <c r="AB891" s="151"/>
      <c r="AC891" s="151"/>
      <c r="AD891" s="151"/>
      <c r="AE891" s="151"/>
      <c r="AF891" s="151"/>
      <c r="AG891" s="151" t="s">
        <v>199</v>
      </c>
      <c r="AH891" s="151"/>
      <c r="AI891" s="151"/>
      <c r="AJ891" s="151"/>
      <c r="AK891" s="151"/>
      <c r="AL891" s="151"/>
      <c r="AM891" s="151"/>
      <c r="AN891" s="151"/>
      <c r="AO891" s="151"/>
      <c r="AP891" s="151"/>
      <c r="AQ891" s="151"/>
      <c r="AR891" s="151"/>
      <c r="AS891" s="151"/>
      <c r="AT891" s="151"/>
      <c r="AU891" s="151"/>
      <c r="AV891" s="151"/>
      <c r="AW891" s="151"/>
      <c r="AX891" s="151"/>
      <c r="AY891" s="151"/>
      <c r="AZ891" s="151"/>
      <c r="BA891" s="151"/>
      <c r="BB891" s="151"/>
      <c r="BC891" s="151"/>
      <c r="BD891" s="151"/>
      <c r="BE891" s="151"/>
      <c r="BF891" s="151"/>
      <c r="BG891" s="151"/>
      <c r="BH891" s="151"/>
    </row>
    <row r="892" spans="1:60" outlineLevel="1" x14ac:dyDescent="0.2">
      <c r="A892" s="158"/>
      <c r="B892" s="159"/>
      <c r="C892" s="451" t="s">
        <v>793</v>
      </c>
      <c r="D892" s="452"/>
      <c r="E892" s="452"/>
      <c r="F892" s="452"/>
      <c r="G892" s="452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  <c r="W892" s="160"/>
      <c r="X892" s="151"/>
      <c r="Y892" s="151"/>
      <c r="Z892" s="151"/>
      <c r="AA892" s="151"/>
      <c r="AB892" s="151"/>
      <c r="AC892" s="151"/>
      <c r="AD892" s="151"/>
      <c r="AE892" s="151"/>
      <c r="AF892" s="151"/>
      <c r="AG892" s="151" t="s">
        <v>177</v>
      </c>
      <c r="AH892" s="151"/>
      <c r="AI892" s="151"/>
      <c r="AJ892" s="151"/>
      <c r="AK892" s="151"/>
      <c r="AL892" s="151"/>
      <c r="AM892" s="151"/>
      <c r="AN892" s="151"/>
      <c r="AO892" s="151"/>
      <c r="AP892" s="151"/>
      <c r="AQ892" s="151"/>
      <c r="AR892" s="151"/>
      <c r="AS892" s="151"/>
      <c r="AT892" s="151"/>
      <c r="AU892" s="151"/>
      <c r="AV892" s="151"/>
      <c r="AW892" s="151"/>
      <c r="AX892" s="151"/>
      <c r="AY892" s="151"/>
      <c r="AZ892" s="151"/>
      <c r="BA892" s="151"/>
      <c r="BB892" s="151"/>
      <c r="BC892" s="151"/>
      <c r="BD892" s="151"/>
      <c r="BE892" s="151"/>
      <c r="BF892" s="151"/>
      <c r="BG892" s="151"/>
      <c r="BH892" s="151"/>
    </row>
    <row r="893" spans="1:60" outlineLevel="1" x14ac:dyDescent="0.2">
      <c r="A893" s="158"/>
      <c r="B893" s="159"/>
      <c r="C893" s="455" t="s">
        <v>794</v>
      </c>
      <c r="D893" s="456"/>
      <c r="E893" s="456"/>
      <c r="F893" s="456"/>
      <c r="G893" s="456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  <c r="W893" s="160"/>
      <c r="X893" s="151"/>
      <c r="Y893" s="151"/>
      <c r="Z893" s="151"/>
      <c r="AA893" s="151"/>
      <c r="AB893" s="151"/>
      <c r="AC893" s="151"/>
      <c r="AD893" s="151"/>
      <c r="AE893" s="151"/>
      <c r="AF893" s="151"/>
      <c r="AG893" s="151" t="s">
        <v>194</v>
      </c>
      <c r="AH893" s="151"/>
      <c r="AI893" s="151"/>
      <c r="AJ893" s="151"/>
      <c r="AK893" s="151"/>
      <c r="AL893" s="151"/>
      <c r="AM893" s="151"/>
      <c r="AN893" s="151"/>
      <c r="AO893" s="151"/>
      <c r="AP893" s="151"/>
      <c r="AQ893" s="151"/>
      <c r="AR893" s="151"/>
      <c r="AS893" s="151"/>
      <c r="AT893" s="151"/>
      <c r="AU893" s="151"/>
      <c r="AV893" s="151"/>
      <c r="AW893" s="151"/>
      <c r="AX893" s="151"/>
      <c r="AY893" s="151"/>
      <c r="AZ893" s="151"/>
      <c r="BA893" s="151"/>
      <c r="BB893" s="151"/>
      <c r="BC893" s="151"/>
      <c r="BD893" s="151"/>
      <c r="BE893" s="151"/>
      <c r="BF893" s="151"/>
      <c r="BG893" s="151"/>
      <c r="BH893" s="151"/>
    </row>
    <row r="894" spans="1:60" outlineLevel="1" x14ac:dyDescent="0.2">
      <c r="A894" s="158"/>
      <c r="B894" s="159"/>
      <c r="C894" s="185" t="s">
        <v>223</v>
      </c>
      <c r="D894" s="161"/>
      <c r="E894" s="162"/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  <c r="X894" s="151"/>
      <c r="Y894" s="151"/>
      <c r="Z894" s="151"/>
      <c r="AA894" s="151"/>
      <c r="AB894" s="151"/>
      <c r="AC894" s="151"/>
      <c r="AD894" s="151"/>
      <c r="AE894" s="151"/>
      <c r="AF894" s="151"/>
      <c r="AG894" s="151" t="s">
        <v>179</v>
      </c>
      <c r="AH894" s="151">
        <v>0</v>
      </c>
      <c r="AI894" s="151"/>
      <c r="AJ894" s="151"/>
      <c r="AK894" s="151"/>
      <c r="AL894" s="151"/>
      <c r="AM894" s="151"/>
      <c r="AN894" s="151"/>
      <c r="AO894" s="151"/>
      <c r="AP894" s="151"/>
      <c r="AQ894" s="151"/>
      <c r="AR894" s="151"/>
      <c r="AS894" s="151"/>
      <c r="AT894" s="151"/>
      <c r="AU894" s="151"/>
      <c r="AV894" s="151"/>
      <c r="AW894" s="151"/>
      <c r="AX894" s="151"/>
      <c r="AY894" s="151"/>
      <c r="AZ894" s="151"/>
      <c r="BA894" s="151"/>
      <c r="BB894" s="151"/>
      <c r="BC894" s="151"/>
      <c r="BD894" s="151"/>
      <c r="BE894" s="151"/>
      <c r="BF894" s="151"/>
      <c r="BG894" s="151"/>
      <c r="BH894" s="151"/>
    </row>
    <row r="895" spans="1:60" outlineLevel="1" x14ac:dyDescent="0.2">
      <c r="A895" s="158"/>
      <c r="B895" s="159"/>
      <c r="C895" s="185" t="s">
        <v>795</v>
      </c>
      <c r="D895" s="161"/>
      <c r="E895" s="162">
        <v>37.299999999999997</v>
      </c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  <c r="X895" s="151"/>
      <c r="Y895" s="151"/>
      <c r="Z895" s="151"/>
      <c r="AA895" s="151"/>
      <c r="AB895" s="151"/>
      <c r="AC895" s="151"/>
      <c r="AD895" s="151"/>
      <c r="AE895" s="151"/>
      <c r="AF895" s="151"/>
      <c r="AG895" s="151" t="s">
        <v>179</v>
      </c>
      <c r="AH895" s="151">
        <v>0</v>
      </c>
      <c r="AI895" s="151"/>
      <c r="AJ895" s="151"/>
      <c r="AK895" s="151"/>
      <c r="AL895" s="151"/>
      <c r="AM895" s="151"/>
      <c r="AN895" s="151"/>
      <c r="AO895" s="151"/>
      <c r="AP895" s="151"/>
      <c r="AQ895" s="151"/>
      <c r="AR895" s="151"/>
      <c r="AS895" s="151"/>
      <c r="AT895" s="151"/>
      <c r="AU895" s="151"/>
      <c r="AV895" s="151"/>
      <c r="AW895" s="151"/>
      <c r="AX895" s="151"/>
      <c r="AY895" s="151"/>
      <c r="AZ895" s="151"/>
      <c r="BA895" s="151"/>
      <c r="BB895" s="151"/>
      <c r="BC895" s="151"/>
      <c r="BD895" s="151"/>
      <c r="BE895" s="151"/>
      <c r="BF895" s="151"/>
      <c r="BG895" s="151"/>
      <c r="BH895" s="151"/>
    </row>
    <row r="896" spans="1:60" outlineLevel="1" x14ac:dyDescent="0.2">
      <c r="A896" s="158"/>
      <c r="B896" s="159"/>
      <c r="C896" s="453"/>
      <c r="D896" s="454"/>
      <c r="E896" s="454"/>
      <c r="F896" s="454"/>
      <c r="G896" s="454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  <c r="X896" s="151"/>
      <c r="Y896" s="151"/>
      <c r="Z896" s="151"/>
      <c r="AA896" s="151"/>
      <c r="AB896" s="151"/>
      <c r="AC896" s="151"/>
      <c r="AD896" s="151"/>
      <c r="AE896" s="151"/>
      <c r="AF896" s="151"/>
      <c r="AG896" s="151" t="s">
        <v>180</v>
      </c>
      <c r="AH896" s="151"/>
      <c r="AI896" s="151"/>
      <c r="AJ896" s="151"/>
      <c r="AK896" s="151"/>
      <c r="AL896" s="151"/>
      <c r="AM896" s="151"/>
      <c r="AN896" s="151"/>
      <c r="AO896" s="151"/>
      <c r="AP896" s="151"/>
      <c r="AQ896" s="151"/>
      <c r="AR896" s="151"/>
      <c r="AS896" s="151"/>
      <c r="AT896" s="151"/>
      <c r="AU896" s="151"/>
      <c r="AV896" s="151"/>
      <c r="AW896" s="151"/>
      <c r="AX896" s="151"/>
      <c r="AY896" s="151"/>
      <c r="AZ896" s="151"/>
      <c r="BA896" s="151"/>
      <c r="BB896" s="151"/>
      <c r="BC896" s="151"/>
      <c r="BD896" s="151"/>
      <c r="BE896" s="151"/>
      <c r="BF896" s="151"/>
      <c r="BG896" s="151"/>
      <c r="BH896" s="151"/>
    </row>
    <row r="897" spans="1:60" ht="33.75" outlineLevel="1" x14ac:dyDescent="0.2">
      <c r="A897" s="174">
        <v>139</v>
      </c>
      <c r="B897" s="175" t="s">
        <v>796</v>
      </c>
      <c r="C897" s="184" t="s">
        <v>797</v>
      </c>
      <c r="D897" s="176" t="s">
        <v>252</v>
      </c>
      <c r="E897" s="177">
        <v>4</v>
      </c>
      <c r="F897" s="178">
        <v>0</v>
      </c>
      <c r="G897" s="179">
        <f>ROUND(E897*F897,2)</f>
        <v>0</v>
      </c>
      <c r="H897" s="178">
        <v>248.16</v>
      </c>
      <c r="I897" s="179">
        <f>ROUND(E897*H897,2)</f>
        <v>992.64</v>
      </c>
      <c r="J897" s="178">
        <v>186.34</v>
      </c>
      <c r="K897" s="179">
        <f>ROUND(E897*J897,2)</f>
        <v>745.36</v>
      </c>
      <c r="L897" s="179">
        <v>21</v>
      </c>
      <c r="M897" s="179">
        <f>G897*(1+L897/100)</f>
        <v>0</v>
      </c>
      <c r="N897" s="179">
        <v>4.0000000000000002E-4</v>
      </c>
      <c r="O897" s="179">
        <f>ROUND(E897*N897,2)</f>
        <v>0</v>
      </c>
      <c r="P897" s="179">
        <v>0</v>
      </c>
      <c r="Q897" s="179">
        <f>ROUND(E897*P897,2)</f>
        <v>0</v>
      </c>
      <c r="R897" s="179" t="s">
        <v>784</v>
      </c>
      <c r="S897" s="179" t="s">
        <v>173</v>
      </c>
      <c r="T897" s="180" t="s">
        <v>174</v>
      </c>
      <c r="U897" s="160">
        <v>0.45</v>
      </c>
      <c r="V897" s="160">
        <f>ROUND(E897*U897,2)</f>
        <v>1.8</v>
      </c>
      <c r="W897" s="160"/>
      <c r="X897" s="151"/>
      <c r="Y897" s="151"/>
      <c r="Z897" s="151"/>
      <c r="AA897" s="151"/>
      <c r="AB897" s="151"/>
      <c r="AC897" s="151"/>
      <c r="AD897" s="151"/>
      <c r="AE897" s="151"/>
      <c r="AF897" s="151"/>
      <c r="AG897" s="151" t="s">
        <v>199</v>
      </c>
      <c r="AH897" s="151"/>
      <c r="AI897" s="151"/>
      <c r="AJ897" s="151"/>
      <c r="AK897" s="151"/>
      <c r="AL897" s="151"/>
      <c r="AM897" s="151"/>
      <c r="AN897" s="151"/>
      <c r="AO897" s="151"/>
      <c r="AP897" s="151"/>
      <c r="AQ897" s="151"/>
      <c r="AR897" s="151"/>
      <c r="AS897" s="151"/>
      <c r="AT897" s="151"/>
      <c r="AU897" s="151"/>
      <c r="AV897" s="151"/>
      <c r="AW897" s="151"/>
      <c r="AX897" s="151"/>
      <c r="AY897" s="151"/>
      <c r="AZ897" s="151"/>
      <c r="BA897" s="151"/>
      <c r="BB897" s="151"/>
      <c r="BC897" s="151"/>
      <c r="BD897" s="151"/>
      <c r="BE897" s="151"/>
      <c r="BF897" s="151"/>
      <c r="BG897" s="151"/>
      <c r="BH897" s="151"/>
    </row>
    <row r="898" spans="1:60" outlineLevel="1" x14ac:dyDescent="0.2">
      <c r="A898" s="158"/>
      <c r="B898" s="159"/>
      <c r="C898" s="457"/>
      <c r="D898" s="458"/>
      <c r="E898" s="458"/>
      <c r="F898" s="458"/>
      <c r="G898" s="458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  <c r="X898" s="151"/>
      <c r="Y898" s="151"/>
      <c r="Z898" s="151"/>
      <c r="AA898" s="151"/>
      <c r="AB898" s="151"/>
      <c r="AC898" s="151"/>
      <c r="AD898" s="151"/>
      <c r="AE898" s="151"/>
      <c r="AF898" s="151"/>
      <c r="AG898" s="151" t="s">
        <v>180</v>
      </c>
      <c r="AH898" s="151"/>
      <c r="AI898" s="151"/>
      <c r="AJ898" s="151"/>
      <c r="AK898" s="151"/>
      <c r="AL898" s="151"/>
      <c r="AM898" s="151"/>
      <c r="AN898" s="151"/>
      <c r="AO898" s="151"/>
      <c r="AP898" s="151"/>
      <c r="AQ898" s="151"/>
      <c r="AR898" s="151"/>
      <c r="AS898" s="151"/>
      <c r="AT898" s="151"/>
      <c r="AU898" s="151"/>
      <c r="AV898" s="151"/>
      <c r="AW898" s="151"/>
      <c r="AX898" s="151"/>
      <c r="AY898" s="151"/>
      <c r="AZ898" s="151"/>
      <c r="BA898" s="151"/>
      <c r="BB898" s="151"/>
      <c r="BC898" s="151"/>
      <c r="BD898" s="151"/>
      <c r="BE898" s="151"/>
      <c r="BF898" s="151"/>
      <c r="BG898" s="151"/>
      <c r="BH898" s="151"/>
    </row>
    <row r="899" spans="1:60" ht="22.5" outlineLevel="1" x14ac:dyDescent="0.2">
      <c r="A899" s="174">
        <v>140</v>
      </c>
      <c r="B899" s="175" t="s">
        <v>798</v>
      </c>
      <c r="C899" s="184" t="s">
        <v>799</v>
      </c>
      <c r="D899" s="176" t="s">
        <v>213</v>
      </c>
      <c r="E899" s="177">
        <v>9</v>
      </c>
      <c r="F899" s="178">
        <v>0</v>
      </c>
      <c r="G899" s="179">
        <f>ROUND(E899*F899,2)</f>
        <v>0</v>
      </c>
      <c r="H899" s="178">
        <v>172.57</v>
      </c>
      <c r="I899" s="179">
        <f>ROUND(E899*H899,2)</f>
        <v>1553.13</v>
      </c>
      <c r="J899" s="178">
        <v>348.43</v>
      </c>
      <c r="K899" s="179">
        <f>ROUND(E899*J899,2)</f>
        <v>3135.87</v>
      </c>
      <c r="L899" s="179">
        <v>21</v>
      </c>
      <c r="M899" s="179">
        <f>G899*(1+L899/100)</f>
        <v>0</v>
      </c>
      <c r="N899" s="179">
        <v>2.0300000000000001E-3</v>
      </c>
      <c r="O899" s="179">
        <f>ROUND(E899*N899,2)</f>
        <v>0.02</v>
      </c>
      <c r="P899" s="179">
        <v>0</v>
      </c>
      <c r="Q899" s="179">
        <f>ROUND(E899*P899,2)</f>
        <v>0</v>
      </c>
      <c r="R899" s="179" t="s">
        <v>784</v>
      </c>
      <c r="S899" s="179" t="s">
        <v>173</v>
      </c>
      <c r="T899" s="180" t="s">
        <v>174</v>
      </c>
      <c r="U899" s="160">
        <v>0.79349999999999998</v>
      </c>
      <c r="V899" s="160">
        <f>ROUND(E899*U899,2)</f>
        <v>7.14</v>
      </c>
      <c r="W899" s="160"/>
      <c r="X899" s="151"/>
      <c r="Y899" s="151"/>
      <c r="Z899" s="151"/>
      <c r="AA899" s="151"/>
      <c r="AB899" s="151"/>
      <c r="AC899" s="151"/>
      <c r="AD899" s="151"/>
      <c r="AE899" s="151"/>
      <c r="AF899" s="151"/>
      <c r="AG899" s="151" t="s">
        <v>199</v>
      </c>
      <c r="AH899" s="151"/>
      <c r="AI899" s="151"/>
      <c r="AJ899" s="151"/>
      <c r="AK899" s="151"/>
      <c r="AL899" s="151"/>
      <c r="AM899" s="151"/>
      <c r="AN899" s="151"/>
      <c r="AO899" s="151"/>
      <c r="AP899" s="151"/>
      <c r="AQ899" s="151"/>
      <c r="AR899" s="151"/>
      <c r="AS899" s="151"/>
      <c r="AT899" s="151"/>
      <c r="AU899" s="151"/>
      <c r="AV899" s="151"/>
      <c r="AW899" s="151"/>
      <c r="AX899" s="151"/>
      <c r="AY899" s="151"/>
      <c r="AZ899" s="151"/>
      <c r="BA899" s="151"/>
      <c r="BB899" s="151"/>
      <c r="BC899" s="151"/>
      <c r="BD899" s="151"/>
      <c r="BE899" s="151"/>
      <c r="BF899" s="151"/>
      <c r="BG899" s="151"/>
      <c r="BH899" s="151"/>
    </row>
    <row r="900" spans="1:60" outlineLevel="1" x14ac:dyDescent="0.2">
      <c r="A900" s="158"/>
      <c r="B900" s="159"/>
      <c r="C900" s="451" t="s">
        <v>800</v>
      </c>
      <c r="D900" s="452"/>
      <c r="E900" s="452"/>
      <c r="F900" s="452"/>
      <c r="G900" s="452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  <c r="X900" s="151"/>
      <c r="Y900" s="151"/>
      <c r="Z900" s="151"/>
      <c r="AA900" s="151"/>
      <c r="AB900" s="151"/>
      <c r="AC900" s="151"/>
      <c r="AD900" s="151"/>
      <c r="AE900" s="151"/>
      <c r="AF900" s="151"/>
      <c r="AG900" s="151" t="s">
        <v>177</v>
      </c>
      <c r="AH900" s="151"/>
      <c r="AI900" s="151"/>
      <c r="AJ900" s="151"/>
      <c r="AK900" s="151"/>
      <c r="AL900" s="151"/>
      <c r="AM900" s="151"/>
      <c r="AN900" s="151"/>
      <c r="AO900" s="151"/>
      <c r="AP900" s="151"/>
      <c r="AQ900" s="151"/>
      <c r="AR900" s="151"/>
      <c r="AS900" s="151"/>
      <c r="AT900" s="151"/>
      <c r="AU900" s="151"/>
      <c r="AV900" s="151"/>
      <c r="AW900" s="151"/>
      <c r="AX900" s="151"/>
      <c r="AY900" s="151"/>
      <c r="AZ900" s="151"/>
      <c r="BA900" s="151"/>
      <c r="BB900" s="151"/>
      <c r="BC900" s="151"/>
      <c r="BD900" s="151"/>
      <c r="BE900" s="151"/>
      <c r="BF900" s="151"/>
      <c r="BG900" s="151"/>
      <c r="BH900" s="151"/>
    </row>
    <row r="901" spans="1:60" outlineLevel="1" x14ac:dyDescent="0.2">
      <c r="A901" s="158"/>
      <c r="B901" s="159"/>
      <c r="C901" s="185" t="s">
        <v>223</v>
      </c>
      <c r="D901" s="161"/>
      <c r="E901" s="162"/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  <c r="X901" s="151"/>
      <c r="Y901" s="151"/>
      <c r="Z901" s="151"/>
      <c r="AA901" s="151"/>
      <c r="AB901" s="151"/>
      <c r="AC901" s="151"/>
      <c r="AD901" s="151"/>
      <c r="AE901" s="151"/>
      <c r="AF901" s="151"/>
      <c r="AG901" s="151" t="s">
        <v>179</v>
      </c>
      <c r="AH901" s="151">
        <v>0</v>
      </c>
      <c r="AI901" s="151"/>
      <c r="AJ901" s="151"/>
      <c r="AK901" s="151"/>
      <c r="AL901" s="151"/>
      <c r="AM901" s="151"/>
      <c r="AN901" s="151"/>
      <c r="AO901" s="151"/>
      <c r="AP901" s="151"/>
      <c r="AQ901" s="151"/>
      <c r="AR901" s="151"/>
      <c r="AS901" s="151"/>
      <c r="AT901" s="151"/>
      <c r="AU901" s="151"/>
      <c r="AV901" s="151"/>
      <c r="AW901" s="151"/>
      <c r="AX901" s="151"/>
      <c r="AY901" s="151"/>
      <c r="AZ901" s="151"/>
      <c r="BA901" s="151"/>
      <c r="BB901" s="151"/>
      <c r="BC901" s="151"/>
      <c r="BD901" s="151"/>
      <c r="BE901" s="151"/>
      <c r="BF901" s="151"/>
      <c r="BG901" s="151"/>
      <c r="BH901" s="151"/>
    </row>
    <row r="902" spans="1:60" outlineLevel="1" x14ac:dyDescent="0.2">
      <c r="A902" s="158"/>
      <c r="B902" s="159"/>
      <c r="C902" s="185" t="s">
        <v>801</v>
      </c>
      <c r="D902" s="161"/>
      <c r="E902" s="162">
        <v>9</v>
      </c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  <c r="X902" s="151"/>
      <c r="Y902" s="151"/>
      <c r="Z902" s="151"/>
      <c r="AA902" s="151"/>
      <c r="AB902" s="151"/>
      <c r="AC902" s="151"/>
      <c r="AD902" s="151"/>
      <c r="AE902" s="151"/>
      <c r="AF902" s="151"/>
      <c r="AG902" s="151" t="s">
        <v>179</v>
      </c>
      <c r="AH902" s="151">
        <v>0</v>
      </c>
      <c r="AI902" s="151"/>
      <c r="AJ902" s="151"/>
      <c r="AK902" s="151"/>
      <c r="AL902" s="151"/>
      <c r="AM902" s="151"/>
      <c r="AN902" s="151"/>
      <c r="AO902" s="151"/>
      <c r="AP902" s="151"/>
      <c r="AQ902" s="151"/>
      <c r="AR902" s="151"/>
      <c r="AS902" s="151"/>
      <c r="AT902" s="151"/>
      <c r="AU902" s="151"/>
      <c r="AV902" s="151"/>
      <c r="AW902" s="151"/>
      <c r="AX902" s="151"/>
      <c r="AY902" s="151"/>
      <c r="AZ902" s="151"/>
      <c r="BA902" s="151"/>
      <c r="BB902" s="151"/>
      <c r="BC902" s="151"/>
      <c r="BD902" s="151"/>
      <c r="BE902" s="151"/>
      <c r="BF902" s="151"/>
      <c r="BG902" s="151"/>
      <c r="BH902" s="151"/>
    </row>
    <row r="903" spans="1:60" outlineLevel="1" x14ac:dyDescent="0.2">
      <c r="A903" s="158"/>
      <c r="B903" s="159"/>
      <c r="C903" s="453"/>
      <c r="D903" s="454"/>
      <c r="E903" s="454"/>
      <c r="F903" s="454"/>
      <c r="G903" s="454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  <c r="W903" s="160"/>
      <c r="X903" s="151"/>
      <c r="Y903" s="151"/>
      <c r="Z903" s="151"/>
      <c r="AA903" s="151"/>
      <c r="AB903" s="151"/>
      <c r="AC903" s="151"/>
      <c r="AD903" s="151"/>
      <c r="AE903" s="151"/>
      <c r="AF903" s="151"/>
      <c r="AG903" s="151" t="s">
        <v>180</v>
      </c>
      <c r="AH903" s="151"/>
      <c r="AI903" s="151"/>
      <c r="AJ903" s="151"/>
      <c r="AK903" s="151"/>
      <c r="AL903" s="151"/>
      <c r="AM903" s="151"/>
      <c r="AN903" s="151"/>
      <c r="AO903" s="151"/>
      <c r="AP903" s="151"/>
      <c r="AQ903" s="151"/>
      <c r="AR903" s="151"/>
      <c r="AS903" s="151"/>
      <c r="AT903" s="151"/>
      <c r="AU903" s="151"/>
      <c r="AV903" s="151"/>
      <c r="AW903" s="151"/>
      <c r="AX903" s="151"/>
      <c r="AY903" s="151"/>
      <c r="AZ903" s="151"/>
      <c r="BA903" s="151"/>
      <c r="BB903" s="151"/>
      <c r="BC903" s="151"/>
      <c r="BD903" s="151"/>
      <c r="BE903" s="151"/>
      <c r="BF903" s="151"/>
      <c r="BG903" s="151"/>
      <c r="BH903" s="151"/>
    </row>
    <row r="904" spans="1:60" ht="22.5" outlineLevel="1" x14ac:dyDescent="0.2">
      <c r="A904" s="174">
        <v>141</v>
      </c>
      <c r="B904" s="175" t="s">
        <v>802</v>
      </c>
      <c r="C904" s="184" t="s">
        <v>803</v>
      </c>
      <c r="D904" s="176" t="s">
        <v>213</v>
      </c>
      <c r="E904" s="177">
        <v>42.79</v>
      </c>
      <c r="F904" s="178">
        <v>0</v>
      </c>
      <c r="G904" s="179">
        <f>ROUND(E904*F904,2)</f>
        <v>0</v>
      </c>
      <c r="H904" s="178">
        <v>327.35000000000002</v>
      </c>
      <c r="I904" s="179">
        <f>ROUND(E904*H904,2)</f>
        <v>14007.31</v>
      </c>
      <c r="J904" s="178">
        <v>416.65</v>
      </c>
      <c r="K904" s="179">
        <f>ROUND(E904*J904,2)</f>
        <v>17828.45</v>
      </c>
      <c r="L904" s="179">
        <v>21</v>
      </c>
      <c r="M904" s="179">
        <f>G904*(1+L904/100)</f>
        <v>0</v>
      </c>
      <c r="N904" s="179">
        <v>4.1099999999999999E-3</v>
      </c>
      <c r="O904" s="179">
        <f>ROUND(E904*N904,2)</f>
        <v>0.18</v>
      </c>
      <c r="P904" s="179">
        <v>0</v>
      </c>
      <c r="Q904" s="179">
        <f>ROUND(E904*P904,2)</f>
        <v>0</v>
      </c>
      <c r="R904" s="179" t="s">
        <v>784</v>
      </c>
      <c r="S904" s="179" t="s">
        <v>173</v>
      </c>
      <c r="T904" s="180" t="s">
        <v>174</v>
      </c>
      <c r="U904" s="160">
        <v>0.94782999999999995</v>
      </c>
      <c r="V904" s="160">
        <f>ROUND(E904*U904,2)</f>
        <v>40.56</v>
      </c>
      <c r="W904" s="160"/>
      <c r="X904" s="151"/>
      <c r="Y904" s="151"/>
      <c r="Z904" s="151"/>
      <c r="AA904" s="151"/>
      <c r="AB904" s="151"/>
      <c r="AC904" s="151"/>
      <c r="AD904" s="151"/>
      <c r="AE904" s="151"/>
      <c r="AF904" s="151"/>
      <c r="AG904" s="151" t="s">
        <v>199</v>
      </c>
      <c r="AH904" s="151"/>
      <c r="AI904" s="151"/>
      <c r="AJ904" s="151"/>
      <c r="AK904" s="151"/>
      <c r="AL904" s="151"/>
      <c r="AM904" s="151"/>
      <c r="AN904" s="151"/>
      <c r="AO904" s="151"/>
      <c r="AP904" s="151"/>
      <c r="AQ904" s="151"/>
      <c r="AR904" s="151"/>
      <c r="AS904" s="151"/>
      <c r="AT904" s="151"/>
      <c r="AU904" s="151"/>
      <c r="AV904" s="151"/>
      <c r="AW904" s="151"/>
      <c r="AX904" s="151"/>
      <c r="AY904" s="151"/>
      <c r="AZ904" s="151"/>
      <c r="BA904" s="151"/>
      <c r="BB904" s="151"/>
      <c r="BC904" s="151"/>
      <c r="BD904" s="151"/>
      <c r="BE904" s="151"/>
      <c r="BF904" s="151"/>
      <c r="BG904" s="151"/>
      <c r="BH904" s="151"/>
    </row>
    <row r="905" spans="1:60" outlineLevel="1" x14ac:dyDescent="0.2">
      <c r="A905" s="158"/>
      <c r="B905" s="159"/>
      <c r="C905" s="451" t="s">
        <v>800</v>
      </c>
      <c r="D905" s="452"/>
      <c r="E905" s="452"/>
      <c r="F905" s="452"/>
      <c r="G905" s="452"/>
      <c r="H905" s="160"/>
      <c r="I905" s="160"/>
      <c r="J905" s="160"/>
      <c r="K905" s="160"/>
      <c r="L905" s="160"/>
      <c r="M905" s="160"/>
      <c r="N905" s="160"/>
      <c r="O905" s="160"/>
      <c r="P905" s="160"/>
      <c r="Q905" s="160"/>
      <c r="R905" s="160"/>
      <c r="S905" s="160"/>
      <c r="T905" s="160"/>
      <c r="U905" s="160"/>
      <c r="V905" s="160"/>
      <c r="W905" s="160"/>
      <c r="X905" s="151"/>
      <c r="Y905" s="151"/>
      <c r="Z905" s="151"/>
      <c r="AA905" s="151"/>
      <c r="AB905" s="151"/>
      <c r="AC905" s="151"/>
      <c r="AD905" s="151"/>
      <c r="AE905" s="151"/>
      <c r="AF905" s="151"/>
      <c r="AG905" s="151" t="s">
        <v>177</v>
      </c>
      <c r="AH905" s="151"/>
      <c r="AI905" s="151"/>
      <c r="AJ905" s="151"/>
      <c r="AK905" s="151"/>
      <c r="AL905" s="151"/>
      <c r="AM905" s="151"/>
      <c r="AN905" s="151"/>
      <c r="AO905" s="151"/>
      <c r="AP905" s="151"/>
      <c r="AQ905" s="151"/>
      <c r="AR905" s="151"/>
      <c r="AS905" s="151"/>
      <c r="AT905" s="151"/>
      <c r="AU905" s="151"/>
      <c r="AV905" s="151"/>
      <c r="AW905" s="151"/>
      <c r="AX905" s="151"/>
      <c r="AY905" s="151"/>
      <c r="AZ905" s="151"/>
      <c r="BA905" s="151"/>
      <c r="BB905" s="151"/>
      <c r="BC905" s="151"/>
      <c r="BD905" s="151"/>
      <c r="BE905" s="151"/>
      <c r="BF905" s="151"/>
      <c r="BG905" s="151"/>
      <c r="BH905" s="151"/>
    </row>
    <row r="906" spans="1:60" outlineLevel="1" x14ac:dyDescent="0.2">
      <c r="A906" s="158"/>
      <c r="B906" s="159"/>
      <c r="C906" s="185" t="s">
        <v>223</v>
      </c>
      <c r="D906" s="161"/>
      <c r="E906" s="162"/>
      <c r="F906" s="160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  <c r="X906" s="151"/>
      <c r="Y906" s="151"/>
      <c r="Z906" s="151"/>
      <c r="AA906" s="151"/>
      <c r="AB906" s="151"/>
      <c r="AC906" s="151"/>
      <c r="AD906" s="151"/>
      <c r="AE906" s="151"/>
      <c r="AF906" s="151"/>
      <c r="AG906" s="151" t="s">
        <v>179</v>
      </c>
      <c r="AH906" s="151">
        <v>0</v>
      </c>
      <c r="AI906" s="151"/>
      <c r="AJ906" s="151"/>
      <c r="AK906" s="151"/>
      <c r="AL906" s="151"/>
      <c r="AM906" s="151"/>
      <c r="AN906" s="151"/>
      <c r="AO906" s="151"/>
      <c r="AP906" s="151"/>
      <c r="AQ906" s="151"/>
      <c r="AR906" s="151"/>
      <c r="AS906" s="151"/>
      <c r="AT906" s="151"/>
      <c r="AU906" s="151"/>
      <c r="AV906" s="151"/>
      <c r="AW906" s="151"/>
      <c r="AX906" s="151"/>
      <c r="AY906" s="151"/>
      <c r="AZ906" s="151"/>
      <c r="BA906" s="151"/>
      <c r="BB906" s="151"/>
      <c r="BC906" s="151"/>
      <c r="BD906" s="151"/>
      <c r="BE906" s="151"/>
      <c r="BF906" s="151"/>
      <c r="BG906" s="151"/>
      <c r="BH906" s="151"/>
    </row>
    <row r="907" spans="1:60" outlineLevel="1" x14ac:dyDescent="0.2">
      <c r="A907" s="158"/>
      <c r="B907" s="159"/>
      <c r="C907" s="185" t="s">
        <v>804</v>
      </c>
      <c r="D907" s="161"/>
      <c r="E907" s="162">
        <v>2.2999999999999998</v>
      </c>
      <c r="F907" s="160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  <c r="X907" s="151"/>
      <c r="Y907" s="151"/>
      <c r="Z907" s="151"/>
      <c r="AA907" s="151"/>
      <c r="AB907" s="151"/>
      <c r="AC907" s="151"/>
      <c r="AD907" s="151"/>
      <c r="AE907" s="151"/>
      <c r="AF907" s="151"/>
      <c r="AG907" s="151" t="s">
        <v>179</v>
      </c>
      <c r="AH907" s="151">
        <v>0</v>
      </c>
      <c r="AI907" s="151"/>
      <c r="AJ907" s="151"/>
      <c r="AK907" s="151"/>
      <c r="AL907" s="151"/>
      <c r="AM907" s="151"/>
      <c r="AN907" s="151"/>
      <c r="AO907" s="151"/>
      <c r="AP907" s="151"/>
      <c r="AQ907" s="151"/>
      <c r="AR907" s="151"/>
      <c r="AS907" s="151"/>
      <c r="AT907" s="151"/>
      <c r="AU907" s="151"/>
      <c r="AV907" s="151"/>
      <c r="AW907" s="151"/>
      <c r="AX907" s="151"/>
      <c r="AY907" s="151"/>
      <c r="AZ907" s="151"/>
      <c r="BA907" s="151"/>
      <c r="BB907" s="151"/>
      <c r="BC907" s="151"/>
      <c r="BD907" s="151"/>
      <c r="BE907" s="151"/>
      <c r="BF907" s="151"/>
      <c r="BG907" s="151"/>
      <c r="BH907" s="151"/>
    </row>
    <row r="908" spans="1:60" outlineLevel="1" x14ac:dyDescent="0.2">
      <c r="A908" s="158"/>
      <c r="B908" s="159"/>
      <c r="C908" s="185" t="s">
        <v>805</v>
      </c>
      <c r="D908" s="161"/>
      <c r="E908" s="162">
        <v>2.74</v>
      </c>
      <c r="F908" s="160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  <c r="X908" s="151"/>
      <c r="Y908" s="151"/>
      <c r="Z908" s="151"/>
      <c r="AA908" s="151"/>
      <c r="AB908" s="151"/>
      <c r="AC908" s="151"/>
      <c r="AD908" s="151"/>
      <c r="AE908" s="151"/>
      <c r="AF908" s="151"/>
      <c r="AG908" s="151" t="s">
        <v>179</v>
      </c>
      <c r="AH908" s="151">
        <v>0</v>
      </c>
      <c r="AI908" s="151"/>
      <c r="AJ908" s="151"/>
      <c r="AK908" s="151"/>
      <c r="AL908" s="151"/>
      <c r="AM908" s="151"/>
      <c r="AN908" s="151"/>
      <c r="AO908" s="151"/>
      <c r="AP908" s="151"/>
      <c r="AQ908" s="151"/>
      <c r="AR908" s="151"/>
      <c r="AS908" s="151"/>
      <c r="AT908" s="151"/>
      <c r="AU908" s="151"/>
      <c r="AV908" s="151"/>
      <c r="AW908" s="151"/>
      <c r="AX908" s="151"/>
      <c r="AY908" s="151"/>
      <c r="AZ908" s="151"/>
      <c r="BA908" s="151"/>
      <c r="BB908" s="151"/>
      <c r="BC908" s="151"/>
      <c r="BD908" s="151"/>
      <c r="BE908" s="151"/>
      <c r="BF908" s="151"/>
      <c r="BG908" s="151"/>
      <c r="BH908" s="151"/>
    </row>
    <row r="909" spans="1:60" outlineLevel="1" x14ac:dyDescent="0.2">
      <c r="A909" s="158"/>
      <c r="B909" s="159"/>
      <c r="C909" s="185" t="s">
        <v>806</v>
      </c>
      <c r="D909" s="161"/>
      <c r="E909" s="162">
        <v>2.36</v>
      </c>
      <c r="F909" s="160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  <c r="X909" s="151"/>
      <c r="Y909" s="151"/>
      <c r="Z909" s="151"/>
      <c r="AA909" s="151"/>
      <c r="AB909" s="151"/>
      <c r="AC909" s="151"/>
      <c r="AD909" s="151"/>
      <c r="AE909" s="151"/>
      <c r="AF909" s="151"/>
      <c r="AG909" s="151" t="s">
        <v>179</v>
      </c>
      <c r="AH909" s="151">
        <v>0</v>
      </c>
      <c r="AI909" s="151"/>
      <c r="AJ909" s="151"/>
      <c r="AK909" s="151"/>
      <c r="AL909" s="151"/>
      <c r="AM909" s="151"/>
      <c r="AN909" s="151"/>
      <c r="AO909" s="151"/>
      <c r="AP909" s="151"/>
      <c r="AQ909" s="151"/>
      <c r="AR909" s="151"/>
      <c r="AS909" s="151"/>
      <c r="AT909" s="151"/>
      <c r="AU909" s="151"/>
      <c r="AV909" s="151"/>
      <c r="AW909" s="151"/>
      <c r="AX909" s="151"/>
      <c r="AY909" s="151"/>
      <c r="AZ909" s="151"/>
      <c r="BA909" s="151"/>
      <c r="BB909" s="151"/>
      <c r="BC909" s="151"/>
      <c r="BD909" s="151"/>
      <c r="BE909" s="151"/>
      <c r="BF909" s="151"/>
      <c r="BG909" s="151"/>
      <c r="BH909" s="151"/>
    </row>
    <row r="910" spans="1:60" outlineLevel="1" x14ac:dyDescent="0.2">
      <c r="A910" s="158"/>
      <c r="B910" s="159"/>
      <c r="C910" s="185" t="s">
        <v>807</v>
      </c>
      <c r="D910" s="161"/>
      <c r="E910" s="162">
        <v>2.38</v>
      </c>
      <c r="F910" s="160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  <c r="X910" s="151"/>
      <c r="Y910" s="151"/>
      <c r="Z910" s="151"/>
      <c r="AA910" s="151"/>
      <c r="AB910" s="151"/>
      <c r="AC910" s="151"/>
      <c r="AD910" s="151"/>
      <c r="AE910" s="151"/>
      <c r="AF910" s="151"/>
      <c r="AG910" s="151" t="s">
        <v>179</v>
      </c>
      <c r="AH910" s="151">
        <v>0</v>
      </c>
      <c r="AI910" s="151"/>
      <c r="AJ910" s="151"/>
      <c r="AK910" s="151"/>
      <c r="AL910" s="151"/>
      <c r="AM910" s="151"/>
      <c r="AN910" s="151"/>
      <c r="AO910" s="151"/>
      <c r="AP910" s="151"/>
      <c r="AQ910" s="151"/>
      <c r="AR910" s="151"/>
      <c r="AS910" s="151"/>
      <c r="AT910" s="151"/>
      <c r="AU910" s="151"/>
      <c r="AV910" s="151"/>
      <c r="AW910" s="151"/>
      <c r="AX910" s="151"/>
      <c r="AY910" s="151"/>
      <c r="AZ910" s="151"/>
      <c r="BA910" s="151"/>
      <c r="BB910" s="151"/>
      <c r="BC910" s="151"/>
      <c r="BD910" s="151"/>
      <c r="BE910" s="151"/>
      <c r="BF910" s="151"/>
      <c r="BG910" s="151"/>
      <c r="BH910" s="151"/>
    </row>
    <row r="911" spans="1:60" outlineLevel="1" x14ac:dyDescent="0.2">
      <c r="A911" s="158"/>
      <c r="B911" s="159"/>
      <c r="C911" s="185" t="s">
        <v>808</v>
      </c>
      <c r="D911" s="161"/>
      <c r="E911" s="162">
        <v>2.38</v>
      </c>
      <c r="F911" s="160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  <c r="X911" s="151"/>
      <c r="Y911" s="151"/>
      <c r="Z911" s="151"/>
      <c r="AA911" s="151"/>
      <c r="AB911" s="151"/>
      <c r="AC911" s="151"/>
      <c r="AD911" s="151"/>
      <c r="AE911" s="151"/>
      <c r="AF911" s="151"/>
      <c r="AG911" s="151" t="s">
        <v>179</v>
      </c>
      <c r="AH911" s="151">
        <v>0</v>
      </c>
      <c r="AI911" s="151"/>
      <c r="AJ911" s="151"/>
      <c r="AK911" s="151"/>
      <c r="AL911" s="151"/>
      <c r="AM911" s="151"/>
      <c r="AN911" s="151"/>
      <c r="AO911" s="151"/>
      <c r="AP911" s="151"/>
      <c r="AQ911" s="151"/>
      <c r="AR911" s="151"/>
      <c r="AS911" s="151"/>
      <c r="AT911" s="151"/>
      <c r="AU911" s="151"/>
      <c r="AV911" s="151"/>
      <c r="AW911" s="151"/>
      <c r="AX911" s="151"/>
      <c r="AY911" s="151"/>
      <c r="AZ911" s="151"/>
      <c r="BA911" s="151"/>
      <c r="BB911" s="151"/>
      <c r="BC911" s="151"/>
      <c r="BD911" s="151"/>
      <c r="BE911" s="151"/>
      <c r="BF911" s="151"/>
      <c r="BG911" s="151"/>
      <c r="BH911" s="151"/>
    </row>
    <row r="912" spans="1:60" outlineLevel="1" x14ac:dyDescent="0.2">
      <c r="A912" s="158"/>
      <c r="B912" s="159"/>
      <c r="C912" s="185" t="s">
        <v>809</v>
      </c>
      <c r="D912" s="161"/>
      <c r="E912" s="162">
        <v>2.74</v>
      </c>
      <c r="F912" s="160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  <c r="X912" s="151"/>
      <c r="Y912" s="151"/>
      <c r="Z912" s="151"/>
      <c r="AA912" s="151"/>
      <c r="AB912" s="151"/>
      <c r="AC912" s="151"/>
      <c r="AD912" s="151"/>
      <c r="AE912" s="151"/>
      <c r="AF912" s="151"/>
      <c r="AG912" s="151" t="s">
        <v>179</v>
      </c>
      <c r="AH912" s="151">
        <v>0</v>
      </c>
      <c r="AI912" s="151"/>
      <c r="AJ912" s="151"/>
      <c r="AK912" s="151"/>
      <c r="AL912" s="151"/>
      <c r="AM912" s="151"/>
      <c r="AN912" s="151"/>
      <c r="AO912" s="151"/>
      <c r="AP912" s="151"/>
      <c r="AQ912" s="151"/>
      <c r="AR912" s="151"/>
      <c r="AS912" s="151"/>
      <c r="AT912" s="151"/>
      <c r="AU912" s="151"/>
      <c r="AV912" s="151"/>
      <c r="AW912" s="151"/>
      <c r="AX912" s="151"/>
      <c r="AY912" s="151"/>
      <c r="AZ912" s="151"/>
      <c r="BA912" s="151"/>
      <c r="BB912" s="151"/>
      <c r="BC912" s="151"/>
      <c r="BD912" s="151"/>
      <c r="BE912" s="151"/>
      <c r="BF912" s="151"/>
      <c r="BG912" s="151"/>
      <c r="BH912" s="151"/>
    </row>
    <row r="913" spans="1:60" outlineLevel="1" x14ac:dyDescent="0.2">
      <c r="A913" s="158"/>
      <c r="B913" s="159"/>
      <c r="C913" s="185" t="s">
        <v>810</v>
      </c>
      <c r="D913" s="161"/>
      <c r="E913" s="162">
        <v>2.34</v>
      </c>
      <c r="F913" s="160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  <c r="X913" s="151"/>
      <c r="Y913" s="151"/>
      <c r="Z913" s="151"/>
      <c r="AA913" s="151"/>
      <c r="AB913" s="151"/>
      <c r="AC913" s="151"/>
      <c r="AD913" s="151"/>
      <c r="AE913" s="151"/>
      <c r="AF913" s="151"/>
      <c r="AG913" s="151" t="s">
        <v>179</v>
      </c>
      <c r="AH913" s="151">
        <v>0</v>
      </c>
      <c r="AI913" s="151"/>
      <c r="AJ913" s="151"/>
      <c r="AK913" s="151"/>
      <c r="AL913" s="151"/>
      <c r="AM913" s="151"/>
      <c r="AN913" s="151"/>
      <c r="AO913" s="151"/>
      <c r="AP913" s="151"/>
      <c r="AQ913" s="151"/>
      <c r="AR913" s="151"/>
      <c r="AS913" s="151"/>
      <c r="AT913" s="151"/>
      <c r="AU913" s="151"/>
      <c r="AV913" s="151"/>
      <c r="AW913" s="151"/>
      <c r="AX913" s="151"/>
      <c r="AY913" s="151"/>
      <c r="AZ913" s="151"/>
      <c r="BA913" s="151"/>
      <c r="BB913" s="151"/>
      <c r="BC913" s="151"/>
      <c r="BD913" s="151"/>
      <c r="BE913" s="151"/>
      <c r="BF913" s="151"/>
      <c r="BG913" s="151"/>
      <c r="BH913" s="151"/>
    </row>
    <row r="914" spans="1:60" outlineLevel="1" x14ac:dyDescent="0.2">
      <c r="A914" s="158"/>
      <c r="B914" s="159"/>
      <c r="C914" s="185" t="s">
        <v>811</v>
      </c>
      <c r="D914" s="161"/>
      <c r="E914" s="162">
        <v>2.2000000000000002</v>
      </c>
      <c r="F914" s="160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 t="s">
        <v>179</v>
      </c>
      <c r="AH914" s="151">
        <v>0</v>
      </c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1"/>
      <c r="AW914" s="151"/>
      <c r="AX914" s="151"/>
      <c r="AY914" s="151"/>
      <c r="AZ914" s="151"/>
      <c r="BA914" s="151"/>
      <c r="BB914" s="151"/>
      <c r="BC914" s="151"/>
      <c r="BD914" s="151"/>
      <c r="BE914" s="151"/>
      <c r="BF914" s="151"/>
      <c r="BG914" s="151"/>
      <c r="BH914" s="151"/>
    </row>
    <row r="915" spans="1:60" outlineLevel="1" x14ac:dyDescent="0.2">
      <c r="A915" s="158"/>
      <c r="B915" s="159"/>
      <c r="C915" s="185" t="s">
        <v>812</v>
      </c>
      <c r="D915" s="161"/>
      <c r="E915" s="162">
        <v>1.05</v>
      </c>
      <c r="F915" s="160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  <c r="W915" s="160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 t="s">
        <v>179</v>
      </c>
      <c r="AH915" s="151">
        <v>0</v>
      </c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1"/>
      <c r="AW915" s="151"/>
      <c r="AX915" s="151"/>
      <c r="AY915" s="151"/>
      <c r="AZ915" s="151"/>
      <c r="BA915" s="151"/>
      <c r="BB915" s="151"/>
      <c r="BC915" s="151"/>
      <c r="BD915" s="151"/>
      <c r="BE915" s="151"/>
      <c r="BF915" s="151"/>
      <c r="BG915" s="151"/>
      <c r="BH915" s="151"/>
    </row>
    <row r="916" spans="1:60" outlineLevel="1" x14ac:dyDescent="0.2">
      <c r="A916" s="158"/>
      <c r="B916" s="159"/>
      <c r="C916" s="185" t="s">
        <v>813</v>
      </c>
      <c r="D916" s="161"/>
      <c r="E916" s="162">
        <v>1</v>
      </c>
      <c r="F916" s="160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  <c r="W916" s="160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 t="s">
        <v>179</v>
      </c>
      <c r="AH916" s="151">
        <v>0</v>
      </c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1"/>
      <c r="AW916" s="151"/>
      <c r="AX916" s="151"/>
      <c r="AY916" s="151"/>
      <c r="AZ916" s="151"/>
      <c r="BA916" s="151"/>
      <c r="BB916" s="151"/>
      <c r="BC916" s="151"/>
      <c r="BD916" s="151"/>
      <c r="BE916" s="151"/>
      <c r="BF916" s="151"/>
      <c r="BG916" s="151"/>
      <c r="BH916" s="151"/>
    </row>
    <row r="917" spans="1:60" outlineLevel="1" x14ac:dyDescent="0.2">
      <c r="A917" s="158"/>
      <c r="B917" s="159"/>
      <c r="C917" s="185" t="s">
        <v>814</v>
      </c>
      <c r="D917" s="161"/>
      <c r="E917" s="162">
        <v>0.7</v>
      </c>
      <c r="F917" s="160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  <c r="W917" s="160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 t="s">
        <v>179</v>
      </c>
      <c r="AH917" s="151">
        <v>0</v>
      </c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  <c r="AY917" s="151"/>
      <c r="AZ917" s="151"/>
      <c r="BA917" s="151"/>
      <c r="BB917" s="151"/>
      <c r="BC917" s="151"/>
      <c r="BD917" s="151"/>
      <c r="BE917" s="151"/>
      <c r="BF917" s="151"/>
      <c r="BG917" s="151"/>
      <c r="BH917" s="151"/>
    </row>
    <row r="918" spans="1:60" outlineLevel="1" x14ac:dyDescent="0.2">
      <c r="A918" s="158"/>
      <c r="B918" s="159"/>
      <c r="C918" s="185" t="s">
        <v>815</v>
      </c>
      <c r="D918" s="161"/>
      <c r="E918" s="162">
        <v>2.15</v>
      </c>
      <c r="F918" s="160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  <c r="W918" s="160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 t="s">
        <v>179</v>
      </c>
      <c r="AH918" s="151">
        <v>0</v>
      </c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  <c r="AY918" s="151"/>
      <c r="AZ918" s="151"/>
      <c r="BA918" s="151"/>
      <c r="BB918" s="151"/>
      <c r="BC918" s="151"/>
      <c r="BD918" s="151"/>
      <c r="BE918" s="151"/>
      <c r="BF918" s="151"/>
      <c r="BG918" s="151"/>
      <c r="BH918" s="151"/>
    </row>
    <row r="919" spans="1:60" outlineLevel="1" x14ac:dyDescent="0.2">
      <c r="A919" s="158"/>
      <c r="B919" s="159"/>
      <c r="C919" s="185" t="s">
        <v>816</v>
      </c>
      <c r="D919" s="161"/>
      <c r="E919" s="162">
        <v>1.25</v>
      </c>
      <c r="F919" s="160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  <c r="W919" s="160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 t="s">
        <v>179</v>
      </c>
      <c r="AH919" s="151">
        <v>0</v>
      </c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  <c r="AY919" s="151"/>
      <c r="AZ919" s="151"/>
      <c r="BA919" s="151"/>
      <c r="BB919" s="151"/>
      <c r="BC919" s="151"/>
      <c r="BD919" s="151"/>
      <c r="BE919" s="151"/>
      <c r="BF919" s="151"/>
      <c r="BG919" s="151"/>
      <c r="BH919" s="151"/>
    </row>
    <row r="920" spans="1:60" outlineLevel="1" x14ac:dyDescent="0.2">
      <c r="A920" s="158"/>
      <c r="B920" s="159"/>
      <c r="C920" s="185" t="s">
        <v>817</v>
      </c>
      <c r="D920" s="161"/>
      <c r="E920" s="162">
        <v>1.6</v>
      </c>
      <c r="F920" s="160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  <c r="W920" s="160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 t="s">
        <v>179</v>
      </c>
      <c r="AH920" s="151">
        <v>0</v>
      </c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  <c r="AY920" s="151"/>
      <c r="AZ920" s="151"/>
      <c r="BA920" s="151"/>
      <c r="BB920" s="151"/>
      <c r="BC920" s="151"/>
      <c r="BD920" s="151"/>
      <c r="BE920" s="151"/>
      <c r="BF920" s="151"/>
      <c r="BG920" s="151"/>
      <c r="BH920" s="151"/>
    </row>
    <row r="921" spans="1:60" outlineLevel="1" x14ac:dyDescent="0.2">
      <c r="A921" s="158"/>
      <c r="B921" s="159"/>
      <c r="C921" s="185" t="s">
        <v>818</v>
      </c>
      <c r="D921" s="161"/>
      <c r="E921" s="162">
        <v>1.6</v>
      </c>
      <c r="F921" s="160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  <c r="W921" s="160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 t="s">
        <v>179</v>
      </c>
      <c r="AH921" s="151">
        <v>0</v>
      </c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  <c r="AY921" s="151"/>
      <c r="AZ921" s="151"/>
      <c r="BA921" s="151"/>
      <c r="BB921" s="151"/>
      <c r="BC921" s="151"/>
      <c r="BD921" s="151"/>
      <c r="BE921" s="151"/>
      <c r="BF921" s="151"/>
      <c r="BG921" s="151"/>
      <c r="BH921" s="151"/>
    </row>
    <row r="922" spans="1:60" outlineLevel="1" x14ac:dyDescent="0.2">
      <c r="A922" s="158"/>
      <c r="B922" s="159"/>
      <c r="C922" s="185" t="s">
        <v>819</v>
      </c>
      <c r="D922" s="161"/>
      <c r="E922" s="162">
        <v>14</v>
      </c>
      <c r="F922" s="160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  <c r="W922" s="160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 t="s">
        <v>179</v>
      </c>
      <c r="AH922" s="151">
        <v>0</v>
      </c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1"/>
      <c r="AW922" s="151"/>
      <c r="AX922" s="151"/>
      <c r="AY922" s="151"/>
      <c r="AZ922" s="151"/>
      <c r="BA922" s="151"/>
      <c r="BB922" s="151"/>
      <c r="BC922" s="151"/>
      <c r="BD922" s="151"/>
      <c r="BE922" s="151"/>
      <c r="BF922" s="151"/>
      <c r="BG922" s="151"/>
      <c r="BH922" s="151"/>
    </row>
    <row r="923" spans="1:60" outlineLevel="1" x14ac:dyDescent="0.2">
      <c r="A923" s="158"/>
      <c r="B923" s="159"/>
      <c r="C923" s="453"/>
      <c r="D923" s="454"/>
      <c r="E923" s="454"/>
      <c r="F923" s="454"/>
      <c r="G923" s="454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  <c r="W923" s="160"/>
      <c r="X923" s="151"/>
      <c r="Y923" s="151"/>
      <c r="Z923" s="151"/>
      <c r="AA923" s="151"/>
      <c r="AB923" s="151"/>
      <c r="AC923" s="151"/>
      <c r="AD923" s="151"/>
      <c r="AE923" s="151"/>
      <c r="AF923" s="151"/>
      <c r="AG923" s="151" t="s">
        <v>180</v>
      </c>
      <c r="AH923" s="151"/>
      <c r="AI923" s="151"/>
      <c r="AJ923" s="151"/>
      <c r="AK923" s="151"/>
      <c r="AL923" s="151"/>
      <c r="AM923" s="151"/>
      <c r="AN923" s="151"/>
      <c r="AO923" s="151"/>
      <c r="AP923" s="151"/>
      <c r="AQ923" s="151"/>
      <c r="AR923" s="151"/>
      <c r="AS923" s="151"/>
      <c r="AT923" s="151"/>
      <c r="AU923" s="151"/>
      <c r="AV923" s="151"/>
      <c r="AW923" s="151"/>
      <c r="AX923" s="151"/>
      <c r="AY923" s="151"/>
      <c r="AZ923" s="151"/>
      <c r="BA923" s="151"/>
      <c r="BB923" s="151"/>
      <c r="BC923" s="151"/>
      <c r="BD923" s="151"/>
      <c r="BE923" s="151"/>
      <c r="BF923" s="151"/>
      <c r="BG923" s="151"/>
      <c r="BH923" s="151"/>
    </row>
    <row r="924" spans="1:60" ht="22.5" outlineLevel="1" x14ac:dyDescent="0.2">
      <c r="A924" s="174">
        <v>142</v>
      </c>
      <c r="B924" s="175" t="s">
        <v>820</v>
      </c>
      <c r="C924" s="184" t="s">
        <v>821</v>
      </c>
      <c r="D924" s="176" t="s">
        <v>213</v>
      </c>
      <c r="E924" s="177">
        <v>9</v>
      </c>
      <c r="F924" s="178">
        <v>0</v>
      </c>
      <c r="G924" s="179">
        <f>ROUND(E924*F924,2)</f>
        <v>0</v>
      </c>
      <c r="H924" s="178">
        <v>389.52</v>
      </c>
      <c r="I924" s="179">
        <f>ROUND(E924*H924,2)</f>
        <v>3505.68</v>
      </c>
      <c r="J924" s="178">
        <v>443.48</v>
      </c>
      <c r="K924" s="179">
        <f>ROUND(E924*J924,2)</f>
        <v>3991.32</v>
      </c>
      <c r="L924" s="179">
        <v>21</v>
      </c>
      <c r="M924" s="179">
        <f>G924*(1+L924/100)</f>
        <v>0</v>
      </c>
      <c r="N924" s="179">
        <v>4.9500000000000004E-3</v>
      </c>
      <c r="O924" s="179">
        <f>ROUND(E924*N924,2)</f>
        <v>0.04</v>
      </c>
      <c r="P924" s="179">
        <v>0</v>
      </c>
      <c r="Q924" s="179">
        <f>ROUND(E924*P924,2)</f>
        <v>0</v>
      </c>
      <c r="R924" s="179" t="s">
        <v>784</v>
      </c>
      <c r="S924" s="179" t="s">
        <v>173</v>
      </c>
      <c r="T924" s="180" t="s">
        <v>174</v>
      </c>
      <c r="U924" s="160">
        <v>1.00901</v>
      </c>
      <c r="V924" s="160">
        <f>ROUND(E924*U924,2)</f>
        <v>9.08</v>
      </c>
      <c r="W924" s="160"/>
      <c r="X924" s="151"/>
      <c r="Y924" s="151"/>
      <c r="Z924" s="151"/>
      <c r="AA924" s="151"/>
      <c r="AB924" s="151"/>
      <c r="AC924" s="151"/>
      <c r="AD924" s="151"/>
      <c r="AE924" s="151"/>
      <c r="AF924" s="151"/>
      <c r="AG924" s="151" t="s">
        <v>199</v>
      </c>
      <c r="AH924" s="151"/>
      <c r="AI924" s="151"/>
      <c r="AJ924" s="151"/>
      <c r="AK924" s="151"/>
      <c r="AL924" s="151"/>
      <c r="AM924" s="151"/>
      <c r="AN924" s="151"/>
      <c r="AO924" s="151"/>
      <c r="AP924" s="151"/>
      <c r="AQ924" s="151"/>
      <c r="AR924" s="151"/>
      <c r="AS924" s="151"/>
      <c r="AT924" s="151"/>
      <c r="AU924" s="151"/>
      <c r="AV924" s="151"/>
      <c r="AW924" s="151"/>
      <c r="AX924" s="151"/>
      <c r="AY924" s="151"/>
      <c r="AZ924" s="151"/>
      <c r="BA924" s="151"/>
      <c r="BB924" s="151"/>
      <c r="BC924" s="151"/>
      <c r="BD924" s="151"/>
      <c r="BE924" s="151"/>
      <c r="BF924" s="151"/>
      <c r="BG924" s="151"/>
      <c r="BH924" s="151"/>
    </row>
    <row r="925" spans="1:60" outlineLevel="1" x14ac:dyDescent="0.2">
      <c r="A925" s="158"/>
      <c r="B925" s="159"/>
      <c r="C925" s="451" t="s">
        <v>800</v>
      </c>
      <c r="D925" s="452"/>
      <c r="E925" s="452"/>
      <c r="F925" s="452"/>
      <c r="G925" s="452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  <c r="W925" s="160"/>
      <c r="X925" s="151"/>
      <c r="Y925" s="151"/>
      <c r="Z925" s="151"/>
      <c r="AA925" s="151"/>
      <c r="AB925" s="151"/>
      <c r="AC925" s="151"/>
      <c r="AD925" s="151"/>
      <c r="AE925" s="151"/>
      <c r="AF925" s="151"/>
      <c r="AG925" s="151" t="s">
        <v>177</v>
      </c>
      <c r="AH925" s="151"/>
      <c r="AI925" s="151"/>
      <c r="AJ925" s="151"/>
      <c r="AK925" s="151"/>
      <c r="AL925" s="151"/>
      <c r="AM925" s="151"/>
      <c r="AN925" s="151"/>
      <c r="AO925" s="151"/>
      <c r="AP925" s="151"/>
      <c r="AQ925" s="151"/>
      <c r="AR925" s="151"/>
      <c r="AS925" s="151"/>
      <c r="AT925" s="151"/>
      <c r="AU925" s="151"/>
      <c r="AV925" s="151"/>
      <c r="AW925" s="151"/>
      <c r="AX925" s="151"/>
      <c r="AY925" s="151"/>
      <c r="AZ925" s="151"/>
      <c r="BA925" s="151"/>
      <c r="BB925" s="151"/>
      <c r="BC925" s="151"/>
      <c r="BD925" s="151"/>
      <c r="BE925" s="151"/>
      <c r="BF925" s="151"/>
      <c r="BG925" s="151"/>
      <c r="BH925" s="151"/>
    </row>
    <row r="926" spans="1:60" outlineLevel="1" x14ac:dyDescent="0.2">
      <c r="A926" s="158"/>
      <c r="B926" s="159"/>
      <c r="C926" s="185" t="s">
        <v>223</v>
      </c>
      <c r="D926" s="161"/>
      <c r="E926" s="162"/>
      <c r="F926" s="160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  <c r="W926" s="160"/>
      <c r="X926" s="151"/>
      <c r="Y926" s="151"/>
      <c r="Z926" s="151"/>
      <c r="AA926" s="151"/>
      <c r="AB926" s="151"/>
      <c r="AC926" s="151"/>
      <c r="AD926" s="151"/>
      <c r="AE926" s="151"/>
      <c r="AF926" s="151"/>
      <c r="AG926" s="151" t="s">
        <v>179</v>
      </c>
      <c r="AH926" s="151">
        <v>0</v>
      </c>
      <c r="AI926" s="151"/>
      <c r="AJ926" s="151"/>
      <c r="AK926" s="151"/>
      <c r="AL926" s="151"/>
      <c r="AM926" s="151"/>
      <c r="AN926" s="151"/>
      <c r="AO926" s="151"/>
      <c r="AP926" s="151"/>
      <c r="AQ926" s="151"/>
      <c r="AR926" s="151"/>
      <c r="AS926" s="151"/>
      <c r="AT926" s="151"/>
      <c r="AU926" s="151"/>
      <c r="AV926" s="151"/>
      <c r="AW926" s="151"/>
      <c r="AX926" s="151"/>
      <c r="AY926" s="151"/>
      <c r="AZ926" s="151"/>
      <c r="BA926" s="151"/>
      <c r="BB926" s="151"/>
      <c r="BC926" s="151"/>
      <c r="BD926" s="151"/>
      <c r="BE926" s="151"/>
      <c r="BF926" s="151"/>
      <c r="BG926" s="151"/>
      <c r="BH926" s="151"/>
    </row>
    <row r="927" spans="1:60" outlineLevel="1" x14ac:dyDescent="0.2">
      <c r="A927" s="158"/>
      <c r="B927" s="159"/>
      <c r="C927" s="185" t="s">
        <v>801</v>
      </c>
      <c r="D927" s="161"/>
      <c r="E927" s="162">
        <v>9</v>
      </c>
      <c r="F927" s="160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  <c r="W927" s="160"/>
      <c r="X927" s="151"/>
      <c r="Y927" s="151"/>
      <c r="Z927" s="151"/>
      <c r="AA927" s="151"/>
      <c r="AB927" s="151"/>
      <c r="AC927" s="151"/>
      <c r="AD927" s="151"/>
      <c r="AE927" s="151"/>
      <c r="AF927" s="151"/>
      <c r="AG927" s="151" t="s">
        <v>179</v>
      </c>
      <c r="AH927" s="151">
        <v>0</v>
      </c>
      <c r="AI927" s="151"/>
      <c r="AJ927" s="151"/>
      <c r="AK927" s="151"/>
      <c r="AL927" s="151"/>
      <c r="AM927" s="151"/>
      <c r="AN927" s="151"/>
      <c r="AO927" s="151"/>
      <c r="AP927" s="151"/>
      <c r="AQ927" s="151"/>
      <c r="AR927" s="151"/>
      <c r="AS927" s="151"/>
      <c r="AT927" s="151"/>
      <c r="AU927" s="151"/>
      <c r="AV927" s="151"/>
      <c r="AW927" s="151"/>
      <c r="AX927" s="151"/>
      <c r="AY927" s="151"/>
      <c r="AZ927" s="151"/>
      <c r="BA927" s="151"/>
      <c r="BB927" s="151"/>
      <c r="BC927" s="151"/>
      <c r="BD927" s="151"/>
      <c r="BE927" s="151"/>
      <c r="BF927" s="151"/>
      <c r="BG927" s="151"/>
      <c r="BH927" s="151"/>
    </row>
    <row r="928" spans="1:60" outlineLevel="1" x14ac:dyDescent="0.2">
      <c r="A928" s="158"/>
      <c r="B928" s="159"/>
      <c r="C928" s="453"/>
      <c r="D928" s="454"/>
      <c r="E928" s="454"/>
      <c r="F928" s="454"/>
      <c r="G928" s="454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  <c r="W928" s="160"/>
      <c r="X928" s="151"/>
      <c r="Y928" s="151"/>
      <c r="Z928" s="151"/>
      <c r="AA928" s="151"/>
      <c r="AB928" s="151"/>
      <c r="AC928" s="151"/>
      <c r="AD928" s="151"/>
      <c r="AE928" s="151"/>
      <c r="AF928" s="151"/>
      <c r="AG928" s="151" t="s">
        <v>180</v>
      </c>
      <c r="AH928" s="151"/>
      <c r="AI928" s="151"/>
      <c r="AJ928" s="151"/>
      <c r="AK928" s="151"/>
      <c r="AL928" s="151"/>
      <c r="AM928" s="151"/>
      <c r="AN928" s="151"/>
      <c r="AO928" s="151"/>
      <c r="AP928" s="151"/>
      <c r="AQ928" s="151"/>
      <c r="AR928" s="151"/>
      <c r="AS928" s="151"/>
      <c r="AT928" s="151"/>
      <c r="AU928" s="151"/>
      <c r="AV928" s="151"/>
      <c r="AW928" s="151"/>
      <c r="AX928" s="151"/>
      <c r="AY928" s="151"/>
      <c r="AZ928" s="151"/>
      <c r="BA928" s="151"/>
      <c r="BB928" s="151"/>
      <c r="BC928" s="151"/>
      <c r="BD928" s="151"/>
      <c r="BE928" s="151"/>
      <c r="BF928" s="151"/>
      <c r="BG928" s="151"/>
      <c r="BH928" s="151"/>
    </row>
    <row r="929" spans="1:60" outlineLevel="1" x14ac:dyDescent="0.2">
      <c r="A929" s="174">
        <v>143</v>
      </c>
      <c r="B929" s="175" t="s">
        <v>822</v>
      </c>
      <c r="C929" s="184" t="s">
        <v>823</v>
      </c>
      <c r="D929" s="176" t="s">
        <v>213</v>
      </c>
      <c r="E929" s="177">
        <v>135</v>
      </c>
      <c r="F929" s="178">
        <v>0</v>
      </c>
      <c r="G929" s="179">
        <f>ROUND(E929*F929,2)</f>
        <v>0</v>
      </c>
      <c r="H929" s="178">
        <v>0</v>
      </c>
      <c r="I929" s="179">
        <f>ROUND(E929*H929,2)</f>
        <v>0</v>
      </c>
      <c r="J929" s="178">
        <v>28.6</v>
      </c>
      <c r="K929" s="179">
        <f>ROUND(E929*J929,2)</f>
        <v>3861</v>
      </c>
      <c r="L929" s="179">
        <v>21</v>
      </c>
      <c r="M929" s="179">
        <f>G929*(1+L929/100)</f>
        <v>0</v>
      </c>
      <c r="N929" s="179">
        <v>0</v>
      </c>
      <c r="O929" s="179">
        <f>ROUND(E929*N929,2)</f>
        <v>0</v>
      </c>
      <c r="P929" s="179">
        <v>4.2599999999999999E-3</v>
      </c>
      <c r="Q929" s="179">
        <f>ROUND(E929*P929,2)</f>
        <v>0.57999999999999996</v>
      </c>
      <c r="R929" s="179" t="s">
        <v>784</v>
      </c>
      <c r="S929" s="179" t="s">
        <v>173</v>
      </c>
      <c r="T929" s="180" t="s">
        <v>174</v>
      </c>
      <c r="U929" s="160">
        <v>0.06</v>
      </c>
      <c r="V929" s="160">
        <f>ROUND(E929*U929,2)</f>
        <v>8.1</v>
      </c>
      <c r="W929" s="160"/>
      <c r="X929" s="151"/>
      <c r="Y929" s="151"/>
      <c r="Z929" s="151"/>
      <c r="AA929" s="151"/>
      <c r="AB929" s="151"/>
      <c r="AC929" s="151"/>
      <c r="AD929" s="151"/>
      <c r="AE929" s="151"/>
      <c r="AF929" s="151"/>
      <c r="AG929" s="151" t="s">
        <v>688</v>
      </c>
      <c r="AH929" s="151"/>
      <c r="AI929" s="151"/>
      <c r="AJ929" s="151"/>
      <c r="AK929" s="151"/>
      <c r="AL929" s="151"/>
      <c r="AM929" s="151"/>
      <c r="AN929" s="151"/>
      <c r="AO929" s="151"/>
      <c r="AP929" s="151"/>
      <c r="AQ929" s="151"/>
      <c r="AR929" s="151"/>
      <c r="AS929" s="151"/>
      <c r="AT929" s="151"/>
      <c r="AU929" s="151"/>
      <c r="AV929" s="151"/>
      <c r="AW929" s="151"/>
      <c r="AX929" s="151"/>
      <c r="AY929" s="151"/>
      <c r="AZ929" s="151"/>
      <c r="BA929" s="151"/>
      <c r="BB929" s="151"/>
      <c r="BC929" s="151"/>
      <c r="BD929" s="151"/>
      <c r="BE929" s="151"/>
      <c r="BF929" s="151"/>
      <c r="BG929" s="151"/>
      <c r="BH929" s="151"/>
    </row>
    <row r="930" spans="1:60" outlineLevel="1" x14ac:dyDescent="0.2">
      <c r="A930" s="158"/>
      <c r="B930" s="159"/>
      <c r="C930" s="185" t="s">
        <v>223</v>
      </c>
      <c r="D930" s="161"/>
      <c r="E930" s="162"/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  <c r="W930" s="160"/>
      <c r="X930" s="151"/>
      <c r="Y930" s="151"/>
      <c r="Z930" s="151"/>
      <c r="AA930" s="151"/>
      <c r="AB930" s="151"/>
      <c r="AC930" s="151"/>
      <c r="AD930" s="151"/>
      <c r="AE930" s="151"/>
      <c r="AF930" s="151"/>
      <c r="AG930" s="151" t="s">
        <v>179</v>
      </c>
      <c r="AH930" s="151">
        <v>0</v>
      </c>
      <c r="AI930" s="151"/>
      <c r="AJ930" s="151"/>
      <c r="AK930" s="151"/>
      <c r="AL930" s="151"/>
      <c r="AM930" s="151"/>
      <c r="AN930" s="151"/>
      <c r="AO930" s="151"/>
      <c r="AP930" s="151"/>
      <c r="AQ930" s="151"/>
      <c r="AR930" s="151"/>
      <c r="AS930" s="151"/>
      <c r="AT930" s="151"/>
      <c r="AU930" s="151"/>
      <c r="AV930" s="151"/>
      <c r="AW930" s="151"/>
      <c r="AX930" s="151"/>
      <c r="AY930" s="151"/>
      <c r="AZ930" s="151"/>
      <c r="BA930" s="151"/>
      <c r="BB930" s="151"/>
      <c r="BC930" s="151"/>
      <c r="BD930" s="151"/>
      <c r="BE930" s="151"/>
      <c r="BF930" s="151"/>
      <c r="BG930" s="151"/>
      <c r="BH930" s="151"/>
    </row>
    <row r="931" spans="1:60" outlineLevel="1" x14ac:dyDescent="0.2">
      <c r="A931" s="158"/>
      <c r="B931" s="159"/>
      <c r="C931" s="185" t="s">
        <v>824</v>
      </c>
      <c r="D931" s="161"/>
      <c r="E931" s="162">
        <v>13</v>
      </c>
      <c r="F931" s="160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  <c r="W931" s="160"/>
      <c r="X931" s="151"/>
      <c r="Y931" s="151"/>
      <c r="Z931" s="151"/>
      <c r="AA931" s="151"/>
      <c r="AB931" s="151"/>
      <c r="AC931" s="151"/>
      <c r="AD931" s="151"/>
      <c r="AE931" s="151"/>
      <c r="AF931" s="151"/>
      <c r="AG931" s="151" t="s">
        <v>179</v>
      </c>
      <c r="AH931" s="151">
        <v>0</v>
      </c>
      <c r="AI931" s="151"/>
      <c r="AJ931" s="151"/>
      <c r="AK931" s="151"/>
      <c r="AL931" s="151"/>
      <c r="AM931" s="151"/>
      <c r="AN931" s="151"/>
      <c r="AO931" s="151"/>
      <c r="AP931" s="151"/>
      <c r="AQ931" s="151"/>
      <c r="AR931" s="151"/>
      <c r="AS931" s="151"/>
      <c r="AT931" s="151"/>
      <c r="AU931" s="151"/>
      <c r="AV931" s="151"/>
      <c r="AW931" s="151"/>
      <c r="AX931" s="151"/>
      <c r="AY931" s="151"/>
      <c r="AZ931" s="151"/>
      <c r="BA931" s="151"/>
      <c r="BB931" s="151"/>
      <c r="BC931" s="151"/>
      <c r="BD931" s="151"/>
      <c r="BE931" s="151"/>
      <c r="BF931" s="151"/>
      <c r="BG931" s="151"/>
      <c r="BH931" s="151"/>
    </row>
    <row r="932" spans="1:60" outlineLevel="1" x14ac:dyDescent="0.2">
      <c r="A932" s="158"/>
      <c r="B932" s="159"/>
      <c r="C932" s="185" t="s">
        <v>825</v>
      </c>
      <c r="D932" s="161"/>
      <c r="E932" s="162">
        <v>11</v>
      </c>
      <c r="F932" s="160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  <c r="X932" s="151"/>
      <c r="Y932" s="151"/>
      <c r="Z932" s="151"/>
      <c r="AA932" s="151"/>
      <c r="AB932" s="151"/>
      <c r="AC932" s="151"/>
      <c r="AD932" s="151"/>
      <c r="AE932" s="151"/>
      <c r="AF932" s="151"/>
      <c r="AG932" s="151" t="s">
        <v>179</v>
      </c>
      <c r="AH932" s="151">
        <v>0</v>
      </c>
      <c r="AI932" s="151"/>
      <c r="AJ932" s="151"/>
      <c r="AK932" s="151"/>
      <c r="AL932" s="151"/>
      <c r="AM932" s="151"/>
      <c r="AN932" s="151"/>
      <c r="AO932" s="151"/>
      <c r="AP932" s="151"/>
      <c r="AQ932" s="151"/>
      <c r="AR932" s="151"/>
      <c r="AS932" s="151"/>
      <c r="AT932" s="151"/>
      <c r="AU932" s="151"/>
      <c r="AV932" s="151"/>
      <c r="AW932" s="151"/>
      <c r="AX932" s="151"/>
      <c r="AY932" s="151"/>
      <c r="AZ932" s="151"/>
      <c r="BA932" s="151"/>
      <c r="BB932" s="151"/>
      <c r="BC932" s="151"/>
      <c r="BD932" s="151"/>
      <c r="BE932" s="151"/>
      <c r="BF932" s="151"/>
      <c r="BG932" s="151"/>
      <c r="BH932" s="151"/>
    </row>
    <row r="933" spans="1:60" outlineLevel="1" x14ac:dyDescent="0.2">
      <c r="A933" s="158"/>
      <c r="B933" s="159"/>
      <c r="C933" s="185" t="s">
        <v>826</v>
      </c>
      <c r="D933" s="161"/>
      <c r="E933" s="162">
        <v>2.5</v>
      </c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  <c r="W933" s="160"/>
      <c r="X933" s="151"/>
      <c r="Y933" s="151"/>
      <c r="Z933" s="151"/>
      <c r="AA933" s="151"/>
      <c r="AB933" s="151"/>
      <c r="AC933" s="151"/>
      <c r="AD933" s="151"/>
      <c r="AE933" s="151"/>
      <c r="AF933" s="151"/>
      <c r="AG933" s="151" t="s">
        <v>179</v>
      </c>
      <c r="AH933" s="151">
        <v>0</v>
      </c>
      <c r="AI933" s="151"/>
      <c r="AJ933" s="151"/>
      <c r="AK933" s="151"/>
      <c r="AL933" s="151"/>
      <c r="AM933" s="151"/>
      <c r="AN933" s="151"/>
      <c r="AO933" s="151"/>
      <c r="AP933" s="151"/>
      <c r="AQ933" s="151"/>
      <c r="AR933" s="151"/>
      <c r="AS933" s="151"/>
      <c r="AT933" s="151"/>
      <c r="AU933" s="151"/>
      <c r="AV933" s="151"/>
      <c r="AW933" s="151"/>
      <c r="AX933" s="151"/>
      <c r="AY933" s="151"/>
      <c r="AZ933" s="151"/>
      <c r="BA933" s="151"/>
      <c r="BB933" s="151"/>
      <c r="BC933" s="151"/>
      <c r="BD933" s="151"/>
      <c r="BE933" s="151"/>
      <c r="BF933" s="151"/>
      <c r="BG933" s="151"/>
      <c r="BH933" s="151"/>
    </row>
    <row r="934" spans="1:60" outlineLevel="1" x14ac:dyDescent="0.2">
      <c r="A934" s="158"/>
      <c r="B934" s="159"/>
      <c r="C934" s="185" t="s">
        <v>827</v>
      </c>
      <c r="D934" s="161"/>
      <c r="E934" s="162">
        <v>9</v>
      </c>
      <c r="F934" s="160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  <c r="W934" s="160"/>
      <c r="X934" s="151"/>
      <c r="Y934" s="151"/>
      <c r="Z934" s="151"/>
      <c r="AA934" s="151"/>
      <c r="AB934" s="151"/>
      <c r="AC934" s="151"/>
      <c r="AD934" s="151"/>
      <c r="AE934" s="151"/>
      <c r="AF934" s="151"/>
      <c r="AG934" s="151" t="s">
        <v>179</v>
      </c>
      <c r="AH934" s="151">
        <v>0</v>
      </c>
      <c r="AI934" s="151"/>
      <c r="AJ934" s="151"/>
      <c r="AK934" s="151"/>
      <c r="AL934" s="151"/>
      <c r="AM934" s="151"/>
      <c r="AN934" s="151"/>
      <c r="AO934" s="151"/>
      <c r="AP934" s="151"/>
      <c r="AQ934" s="151"/>
      <c r="AR934" s="151"/>
      <c r="AS934" s="151"/>
      <c r="AT934" s="151"/>
      <c r="AU934" s="151"/>
      <c r="AV934" s="151"/>
      <c r="AW934" s="151"/>
      <c r="AX934" s="151"/>
      <c r="AY934" s="151"/>
      <c r="AZ934" s="151"/>
      <c r="BA934" s="151"/>
      <c r="BB934" s="151"/>
      <c r="BC934" s="151"/>
      <c r="BD934" s="151"/>
      <c r="BE934" s="151"/>
      <c r="BF934" s="151"/>
      <c r="BG934" s="151"/>
      <c r="BH934" s="151"/>
    </row>
    <row r="935" spans="1:60" outlineLevel="1" x14ac:dyDescent="0.2">
      <c r="A935" s="158"/>
      <c r="B935" s="159"/>
      <c r="C935" s="185" t="s">
        <v>828</v>
      </c>
      <c r="D935" s="161"/>
      <c r="E935" s="162">
        <v>19</v>
      </c>
      <c r="F935" s="160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  <c r="W935" s="160"/>
      <c r="X935" s="151"/>
      <c r="Y935" s="151"/>
      <c r="Z935" s="151"/>
      <c r="AA935" s="151"/>
      <c r="AB935" s="151"/>
      <c r="AC935" s="151"/>
      <c r="AD935" s="151"/>
      <c r="AE935" s="151"/>
      <c r="AF935" s="151"/>
      <c r="AG935" s="151" t="s">
        <v>179</v>
      </c>
      <c r="AH935" s="151">
        <v>0</v>
      </c>
      <c r="AI935" s="151"/>
      <c r="AJ935" s="151"/>
      <c r="AK935" s="151"/>
      <c r="AL935" s="151"/>
      <c r="AM935" s="151"/>
      <c r="AN935" s="151"/>
      <c r="AO935" s="151"/>
      <c r="AP935" s="151"/>
      <c r="AQ935" s="151"/>
      <c r="AR935" s="151"/>
      <c r="AS935" s="151"/>
      <c r="AT935" s="151"/>
      <c r="AU935" s="151"/>
      <c r="AV935" s="151"/>
      <c r="AW935" s="151"/>
      <c r="AX935" s="151"/>
      <c r="AY935" s="151"/>
      <c r="AZ935" s="151"/>
      <c r="BA935" s="151"/>
      <c r="BB935" s="151"/>
      <c r="BC935" s="151"/>
      <c r="BD935" s="151"/>
      <c r="BE935" s="151"/>
      <c r="BF935" s="151"/>
      <c r="BG935" s="151"/>
      <c r="BH935" s="151"/>
    </row>
    <row r="936" spans="1:60" outlineLevel="1" x14ac:dyDescent="0.2">
      <c r="A936" s="158"/>
      <c r="B936" s="159"/>
      <c r="C936" s="185" t="s">
        <v>829</v>
      </c>
      <c r="D936" s="161"/>
      <c r="E936" s="162">
        <v>7</v>
      </c>
      <c r="F936" s="160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  <c r="W936" s="160"/>
      <c r="X936" s="151"/>
      <c r="Y936" s="151"/>
      <c r="Z936" s="151"/>
      <c r="AA936" s="151"/>
      <c r="AB936" s="151"/>
      <c r="AC936" s="151"/>
      <c r="AD936" s="151"/>
      <c r="AE936" s="151"/>
      <c r="AF936" s="151"/>
      <c r="AG936" s="151" t="s">
        <v>179</v>
      </c>
      <c r="AH936" s="151">
        <v>0</v>
      </c>
      <c r="AI936" s="151"/>
      <c r="AJ936" s="151"/>
      <c r="AK936" s="151"/>
      <c r="AL936" s="151"/>
      <c r="AM936" s="151"/>
      <c r="AN936" s="151"/>
      <c r="AO936" s="151"/>
      <c r="AP936" s="151"/>
      <c r="AQ936" s="151"/>
      <c r="AR936" s="151"/>
      <c r="AS936" s="151"/>
      <c r="AT936" s="151"/>
      <c r="AU936" s="151"/>
      <c r="AV936" s="151"/>
      <c r="AW936" s="151"/>
      <c r="AX936" s="151"/>
      <c r="AY936" s="151"/>
      <c r="AZ936" s="151"/>
      <c r="BA936" s="151"/>
      <c r="BB936" s="151"/>
      <c r="BC936" s="151"/>
      <c r="BD936" s="151"/>
      <c r="BE936" s="151"/>
      <c r="BF936" s="151"/>
      <c r="BG936" s="151"/>
      <c r="BH936" s="151"/>
    </row>
    <row r="937" spans="1:60" outlineLevel="1" x14ac:dyDescent="0.2">
      <c r="A937" s="158"/>
      <c r="B937" s="159"/>
      <c r="C937" s="185" t="s">
        <v>830</v>
      </c>
      <c r="D937" s="161"/>
      <c r="E937" s="162">
        <v>5</v>
      </c>
      <c r="F937" s="160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  <c r="W937" s="160"/>
      <c r="X937" s="151"/>
      <c r="Y937" s="151"/>
      <c r="Z937" s="151"/>
      <c r="AA937" s="151"/>
      <c r="AB937" s="151"/>
      <c r="AC937" s="151"/>
      <c r="AD937" s="151"/>
      <c r="AE937" s="151"/>
      <c r="AF937" s="151"/>
      <c r="AG937" s="151" t="s">
        <v>179</v>
      </c>
      <c r="AH937" s="151">
        <v>0</v>
      </c>
      <c r="AI937" s="151"/>
      <c r="AJ937" s="151"/>
      <c r="AK937" s="151"/>
      <c r="AL937" s="151"/>
      <c r="AM937" s="151"/>
      <c r="AN937" s="151"/>
      <c r="AO937" s="151"/>
      <c r="AP937" s="151"/>
      <c r="AQ937" s="151"/>
      <c r="AR937" s="151"/>
      <c r="AS937" s="151"/>
      <c r="AT937" s="151"/>
      <c r="AU937" s="151"/>
      <c r="AV937" s="151"/>
      <c r="AW937" s="151"/>
      <c r="AX937" s="151"/>
      <c r="AY937" s="151"/>
      <c r="AZ937" s="151"/>
      <c r="BA937" s="151"/>
      <c r="BB937" s="151"/>
      <c r="BC937" s="151"/>
      <c r="BD937" s="151"/>
      <c r="BE937" s="151"/>
      <c r="BF937" s="151"/>
      <c r="BG937" s="151"/>
      <c r="BH937" s="151"/>
    </row>
    <row r="938" spans="1:60" outlineLevel="1" x14ac:dyDescent="0.2">
      <c r="A938" s="158"/>
      <c r="B938" s="159"/>
      <c r="C938" s="185" t="s">
        <v>831</v>
      </c>
      <c r="D938" s="161"/>
      <c r="E938" s="162">
        <v>30</v>
      </c>
      <c r="F938" s="160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  <c r="W938" s="160"/>
      <c r="X938" s="151"/>
      <c r="Y938" s="151"/>
      <c r="Z938" s="151"/>
      <c r="AA938" s="151"/>
      <c r="AB938" s="151"/>
      <c r="AC938" s="151"/>
      <c r="AD938" s="151"/>
      <c r="AE938" s="151"/>
      <c r="AF938" s="151"/>
      <c r="AG938" s="151" t="s">
        <v>179</v>
      </c>
      <c r="AH938" s="151">
        <v>0</v>
      </c>
      <c r="AI938" s="151"/>
      <c r="AJ938" s="151"/>
      <c r="AK938" s="151"/>
      <c r="AL938" s="151"/>
      <c r="AM938" s="151"/>
      <c r="AN938" s="151"/>
      <c r="AO938" s="151"/>
      <c r="AP938" s="151"/>
      <c r="AQ938" s="151"/>
      <c r="AR938" s="151"/>
      <c r="AS938" s="151"/>
      <c r="AT938" s="151"/>
      <c r="AU938" s="151"/>
      <c r="AV938" s="151"/>
      <c r="AW938" s="151"/>
      <c r="AX938" s="151"/>
      <c r="AY938" s="151"/>
      <c r="AZ938" s="151"/>
      <c r="BA938" s="151"/>
      <c r="BB938" s="151"/>
      <c r="BC938" s="151"/>
      <c r="BD938" s="151"/>
      <c r="BE938" s="151"/>
      <c r="BF938" s="151"/>
      <c r="BG938" s="151"/>
      <c r="BH938" s="151"/>
    </row>
    <row r="939" spans="1:60" outlineLevel="1" x14ac:dyDescent="0.2">
      <c r="A939" s="158"/>
      <c r="B939" s="159"/>
      <c r="C939" s="185" t="s">
        <v>832</v>
      </c>
      <c r="D939" s="161"/>
      <c r="E939" s="162">
        <v>6</v>
      </c>
      <c r="F939" s="160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  <c r="W939" s="160"/>
      <c r="X939" s="151"/>
      <c r="Y939" s="151"/>
      <c r="Z939" s="151"/>
      <c r="AA939" s="151"/>
      <c r="AB939" s="151"/>
      <c r="AC939" s="151"/>
      <c r="AD939" s="151"/>
      <c r="AE939" s="151"/>
      <c r="AF939" s="151"/>
      <c r="AG939" s="151" t="s">
        <v>179</v>
      </c>
      <c r="AH939" s="151">
        <v>0</v>
      </c>
      <c r="AI939" s="151"/>
      <c r="AJ939" s="151"/>
      <c r="AK939" s="151"/>
      <c r="AL939" s="151"/>
      <c r="AM939" s="151"/>
      <c r="AN939" s="151"/>
      <c r="AO939" s="151"/>
      <c r="AP939" s="151"/>
      <c r="AQ939" s="151"/>
      <c r="AR939" s="151"/>
      <c r="AS939" s="151"/>
      <c r="AT939" s="151"/>
      <c r="AU939" s="151"/>
      <c r="AV939" s="151"/>
      <c r="AW939" s="151"/>
      <c r="AX939" s="151"/>
      <c r="AY939" s="151"/>
      <c r="AZ939" s="151"/>
      <c r="BA939" s="151"/>
      <c r="BB939" s="151"/>
      <c r="BC939" s="151"/>
      <c r="BD939" s="151"/>
      <c r="BE939" s="151"/>
      <c r="BF939" s="151"/>
      <c r="BG939" s="151"/>
      <c r="BH939" s="151"/>
    </row>
    <row r="940" spans="1:60" outlineLevel="1" x14ac:dyDescent="0.2">
      <c r="A940" s="158"/>
      <c r="B940" s="159"/>
      <c r="C940" s="185" t="s">
        <v>833</v>
      </c>
      <c r="D940" s="161"/>
      <c r="E940" s="162">
        <v>7.5</v>
      </c>
      <c r="F940" s="160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  <c r="W940" s="160"/>
      <c r="X940" s="151"/>
      <c r="Y940" s="151"/>
      <c r="Z940" s="151"/>
      <c r="AA940" s="151"/>
      <c r="AB940" s="151"/>
      <c r="AC940" s="151"/>
      <c r="AD940" s="151"/>
      <c r="AE940" s="151"/>
      <c r="AF940" s="151"/>
      <c r="AG940" s="151" t="s">
        <v>179</v>
      </c>
      <c r="AH940" s="151">
        <v>0</v>
      </c>
      <c r="AI940" s="151"/>
      <c r="AJ940" s="151"/>
      <c r="AK940" s="151"/>
      <c r="AL940" s="151"/>
      <c r="AM940" s="151"/>
      <c r="AN940" s="151"/>
      <c r="AO940" s="151"/>
      <c r="AP940" s="151"/>
      <c r="AQ940" s="151"/>
      <c r="AR940" s="151"/>
      <c r="AS940" s="151"/>
      <c r="AT940" s="151"/>
      <c r="AU940" s="151"/>
      <c r="AV940" s="151"/>
      <c r="AW940" s="151"/>
      <c r="AX940" s="151"/>
      <c r="AY940" s="151"/>
      <c r="AZ940" s="151"/>
      <c r="BA940" s="151"/>
      <c r="BB940" s="151"/>
      <c r="BC940" s="151"/>
      <c r="BD940" s="151"/>
      <c r="BE940" s="151"/>
      <c r="BF940" s="151"/>
      <c r="BG940" s="151"/>
      <c r="BH940" s="151"/>
    </row>
    <row r="941" spans="1:60" outlineLevel="1" x14ac:dyDescent="0.2">
      <c r="A941" s="158"/>
      <c r="B941" s="159"/>
      <c r="C941" s="185" t="s">
        <v>834</v>
      </c>
      <c r="D941" s="161"/>
      <c r="E941" s="162">
        <v>5</v>
      </c>
      <c r="F941" s="160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  <c r="W941" s="160"/>
      <c r="X941" s="151"/>
      <c r="Y941" s="151"/>
      <c r="Z941" s="151"/>
      <c r="AA941" s="151"/>
      <c r="AB941" s="151"/>
      <c r="AC941" s="151"/>
      <c r="AD941" s="151"/>
      <c r="AE941" s="151"/>
      <c r="AF941" s="151"/>
      <c r="AG941" s="151" t="s">
        <v>179</v>
      </c>
      <c r="AH941" s="151">
        <v>0</v>
      </c>
      <c r="AI941" s="151"/>
      <c r="AJ941" s="151"/>
      <c r="AK941" s="151"/>
      <c r="AL941" s="151"/>
      <c r="AM941" s="151"/>
      <c r="AN941" s="151"/>
      <c r="AO941" s="151"/>
      <c r="AP941" s="151"/>
      <c r="AQ941" s="151"/>
      <c r="AR941" s="151"/>
      <c r="AS941" s="151"/>
      <c r="AT941" s="151"/>
      <c r="AU941" s="151"/>
      <c r="AV941" s="151"/>
      <c r="AW941" s="151"/>
      <c r="AX941" s="151"/>
      <c r="AY941" s="151"/>
      <c r="AZ941" s="151"/>
      <c r="BA941" s="151"/>
      <c r="BB941" s="151"/>
      <c r="BC941" s="151"/>
      <c r="BD941" s="151"/>
      <c r="BE941" s="151"/>
      <c r="BF941" s="151"/>
      <c r="BG941" s="151"/>
      <c r="BH941" s="151"/>
    </row>
    <row r="942" spans="1:60" outlineLevel="1" x14ac:dyDescent="0.2">
      <c r="A942" s="158"/>
      <c r="B942" s="159"/>
      <c r="C942" s="185" t="s">
        <v>835</v>
      </c>
      <c r="D942" s="161"/>
      <c r="E942" s="162">
        <v>20</v>
      </c>
      <c r="F942" s="160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  <c r="X942" s="151"/>
      <c r="Y942" s="151"/>
      <c r="Z942" s="151"/>
      <c r="AA942" s="151"/>
      <c r="AB942" s="151"/>
      <c r="AC942" s="151"/>
      <c r="AD942" s="151"/>
      <c r="AE942" s="151"/>
      <c r="AF942" s="151"/>
      <c r="AG942" s="151" t="s">
        <v>179</v>
      </c>
      <c r="AH942" s="151">
        <v>0</v>
      </c>
      <c r="AI942" s="151"/>
      <c r="AJ942" s="151"/>
      <c r="AK942" s="151"/>
      <c r="AL942" s="151"/>
      <c r="AM942" s="151"/>
      <c r="AN942" s="151"/>
      <c r="AO942" s="151"/>
      <c r="AP942" s="151"/>
      <c r="AQ942" s="151"/>
      <c r="AR942" s="151"/>
      <c r="AS942" s="151"/>
      <c r="AT942" s="151"/>
      <c r="AU942" s="151"/>
      <c r="AV942" s="151"/>
      <c r="AW942" s="151"/>
      <c r="AX942" s="151"/>
      <c r="AY942" s="151"/>
      <c r="AZ942" s="151"/>
      <c r="BA942" s="151"/>
      <c r="BB942" s="151"/>
      <c r="BC942" s="151"/>
      <c r="BD942" s="151"/>
      <c r="BE942" s="151"/>
      <c r="BF942" s="151"/>
      <c r="BG942" s="151"/>
      <c r="BH942" s="151"/>
    </row>
    <row r="943" spans="1:60" outlineLevel="1" x14ac:dyDescent="0.2">
      <c r="A943" s="158"/>
      <c r="B943" s="159"/>
      <c r="C943" s="453"/>
      <c r="D943" s="454"/>
      <c r="E943" s="454"/>
      <c r="F943" s="454"/>
      <c r="G943" s="454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  <c r="X943" s="151"/>
      <c r="Y943" s="151"/>
      <c r="Z943" s="151"/>
      <c r="AA943" s="151"/>
      <c r="AB943" s="151"/>
      <c r="AC943" s="151"/>
      <c r="AD943" s="151"/>
      <c r="AE943" s="151"/>
      <c r="AF943" s="151"/>
      <c r="AG943" s="151" t="s">
        <v>180</v>
      </c>
      <c r="AH943" s="151"/>
      <c r="AI943" s="151"/>
      <c r="AJ943" s="151"/>
      <c r="AK943" s="151"/>
      <c r="AL943" s="151"/>
      <c r="AM943" s="151"/>
      <c r="AN943" s="151"/>
      <c r="AO943" s="151"/>
      <c r="AP943" s="151"/>
      <c r="AQ943" s="151"/>
      <c r="AR943" s="151"/>
      <c r="AS943" s="151"/>
      <c r="AT943" s="151"/>
      <c r="AU943" s="151"/>
      <c r="AV943" s="151"/>
      <c r="AW943" s="151"/>
      <c r="AX943" s="151"/>
      <c r="AY943" s="151"/>
      <c r="AZ943" s="151"/>
      <c r="BA943" s="151"/>
      <c r="BB943" s="151"/>
      <c r="BC943" s="151"/>
      <c r="BD943" s="151"/>
      <c r="BE943" s="151"/>
      <c r="BF943" s="151"/>
      <c r="BG943" s="151"/>
      <c r="BH943" s="151"/>
    </row>
    <row r="944" spans="1:60" outlineLevel="1" x14ac:dyDescent="0.2">
      <c r="A944" s="174">
        <v>144</v>
      </c>
      <c r="B944" s="175" t="s">
        <v>836</v>
      </c>
      <c r="C944" s="184" t="s">
        <v>837</v>
      </c>
      <c r="D944" s="176" t="s">
        <v>213</v>
      </c>
      <c r="E944" s="177">
        <v>51.79</v>
      </c>
      <c r="F944" s="178">
        <v>0</v>
      </c>
      <c r="G944" s="179">
        <f>ROUND(E944*F944,2)</f>
        <v>0</v>
      </c>
      <c r="H944" s="178">
        <v>0</v>
      </c>
      <c r="I944" s="179">
        <f>ROUND(E944*H944,2)</f>
        <v>0</v>
      </c>
      <c r="J944" s="178">
        <v>40.9</v>
      </c>
      <c r="K944" s="179">
        <f>ROUND(E944*J944,2)</f>
        <v>2118.21</v>
      </c>
      <c r="L944" s="179">
        <v>21</v>
      </c>
      <c r="M944" s="179">
        <f>G944*(1+L944/100)</f>
        <v>0</v>
      </c>
      <c r="N944" s="179">
        <v>0</v>
      </c>
      <c r="O944" s="179">
        <f>ROUND(E944*N944,2)</f>
        <v>0</v>
      </c>
      <c r="P944" s="179">
        <v>1.3500000000000001E-3</v>
      </c>
      <c r="Q944" s="179">
        <f>ROUND(E944*P944,2)</f>
        <v>7.0000000000000007E-2</v>
      </c>
      <c r="R944" s="179" t="s">
        <v>784</v>
      </c>
      <c r="S944" s="179" t="s">
        <v>173</v>
      </c>
      <c r="T944" s="180" t="s">
        <v>174</v>
      </c>
      <c r="U944" s="160">
        <v>0.08</v>
      </c>
      <c r="V944" s="160">
        <f>ROUND(E944*U944,2)</f>
        <v>4.1399999999999997</v>
      </c>
      <c r="W944" s="160"/>
      <c r="X944" s="151"/>
      <c r="Y944" s="151"/>
      <c r="Z944" s="151"/>
      <c r="AA944" s="151"/>
      <c r="AB944" s="151"/>
      <c r="AC944" s="151"/>
      <c r="AD944" s="151"/>
      <c r="AE944" s="151"/>
      <c r="AF944" s="151"/>
      <c r="AG944" s="151" t="s">
        <v>688</v>
      </c>
      <c r="AH944" s="151"/>
      <c r="AI944" s="151"/>
      <c r="AJ944" s="151"/>
      <c r="AK944" s="151"/>
      <c r="AL944" s="151"/>
      <c r="AM944" s="151"/>
      <c r="AN944" s="151"/>
      <c r="AO944" s="151"/>
      <c r="AP944" s="151"/>
      <c r="AQ944" s="151"/>
      <c r="AR944" s="151"/>
      <c r="AS944" s="151"/>
      <c r="AT944" s="151"/>
      <c r="AU944" s="151"/>
      <c r="AV944" s="151"/>
      <c r="AW944" s="151"/>
      <c r="AX944" s="151"/>
      <c r="AY944" s="151"/>
      <c r="AZ944" s="151"/>
      <c r="BA944" s="151"/>
      <c r="BB944" s="151"/>
      <c r="BC944" s="151"/>
      <c r="BD944" s="151"/>
      <c r="BE944" s="151"/>
      <c r="BF944" s="151"/>
      <c r="BG944" s="151"/>
      <c r="BH944" s="151"/>
    </row>
    <row r="945" spans="1:60" outlineLevel="1" x14ac:dyDescent="0.2">
      <c r="A945" s="158"/>
      <c r="B945" s="159"/>
      <c r="C945" s="185" t="s">
        <v>223</v>
      </c>
      <c r="D945" s="161"/>
      <c r="E945" s="162"/>
      <c r="F945" s="160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  <c r="X945" s="151"/>
      <c r="Y945" s="151"/>
      <c r="Z945" s="151"/>
      <c r="AA945" s="151"/>
      <c r="AB945" s="151"/>
      <c r="AC945" s="151"/>
      <c r="AD945" s="151"/>
      <c r="AE945" s="151"/>
      <c r="AF945" s="151"/>
      <c r="AG945" s="151" t="s">
        <v>179</v>
      </c>
      <c r="AH945" s="151">
        <v>0</v>
      </c>
      <c r="AI945" s="151"/>
      <c r="AJ945" s="151"/>
      <c r="AK945" s="151"/>
      <c r="AL945" s="151"/>
      <c r="AM945" s="151"/>
      <c r="AN945" s="151"/>
      <c r="AO945" s="151"/>
      <c r="AP945" s="151"/>
      <c r="AQ945" s="151"/>
      <c r="AR945" s="151"/>
      <c r="AS945" s="151"/>
      <c r="AT945" s="151"/>
      <c r="AU945" s="151"/>
      <c r="AV945" s="151"/>
      <c r="AW945" s="151"/>
      <c r="AX945" s="151"/>
      <c r="AY945" s="151"/>
      <c r="AZ945" s="151"/>
      <c r="BA945" s="151"/>
      <c r="BB945" s="151"/>
      <c r="BC945" s="151"/>
      <c r="BD945" s="151"/>
      <c r="BE945" s="151"/>
      <c r="BF945" s="151"/>
      <c r="BG945" s="151"/>
      <c r="BH945" s="151"/>
    </row>
    <row r="946" spans="1:60" outlineLevel="1" x14ac:dyDescent="0.2">
      <c r="A946" s="158"/>
      <c r="B946" s="159"/>
      <c r="C946" s="185" t="s">
        <v>801</v>
      </c>
      <c r="D946" s="161"/>
      <c r="E946" s="162">
        <v>9</v>
      </c>
      <c r="F946" s="160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  <c r="X946" s="151"/>
      <c r="Y946" s="151"/>
      <c r="Z946" s="151"/>
      <c r="AA946" s="151"/>
      <c r="AB946" s="151"/>
      <c r="AC946" s="151"/>
      <c r="AD946" s="151"/>
      <c r="AE946" s="151"/>
      <c r="AF946" s="151"/>
      <c r="AG946" s="151" t="s">
        <v>179</v>
      </c>
      <c r="AH946" s="151">
        <v>0</v>
      </c>
      <c r="AI946" s="151"/>
      <c r="AJ946" s="151"/>
      <c r="AK946" s="151"/>
      <c r="AL946" s="151"/>
      <c r="AM946" s="151"/>
      <c r="AN946" s="151"/>
      <c r="AO946" s="151"/>
      <c r="AP946" s="151"/>
      <c r="AQ946" s="151"/>
      <c r="AR946" s="151"/>
      <c r="AS946" s="151"/>
      <c r="AT946" s="151"/>
      <c r="AU946" s="151"/>
      <c r="AV946" s="151"/>
      <c r="AW946" s="151"/>
      <c r="AX946" s="151"/>
      <c r="AY946" s="151"/>
      <c r="AZ946" s="151"/>
      <c r="BA946" s="151"/>
      <c r="BB946" s="151"/>
      <c r="BC946" s="151"/>
      <c r="BD946" s="151"/>
      <c r="BE946" s="151"/>
      <c r="BF946" s="151"/>
      <c r="BG946" s="151"/>
      <c r="BH946" s="151"/>
    </row>
    <row r="947" spans="1:60" outlineLevel="1" x14ac:dyDescent="0.2">
      <c r="A947" s="158"/>
      <c r="B947" s="159"/>
      <c r="C947" s="185" t="s">
        <v>804</v>
      </c>
      <c r="D947" s="161"/>
      <c r="E947" s="162">
        <v>2.2999999999999998</v>
      </c>
      <c r="F947" s="160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  <c r="X947" s="151"/>
      <c r="Y947" s="151"/>
      <c r="Z947" s="151"/>
      <c r="AA947" s="151"/>
      <c r="AB947" s="151"/>
      <c r="AC947" s="151"/>
      <c r="AD947" s="151"/>
      <c r="AE947" s="151"/>
      <c r="AF947" s="151"/>
      <c r="AG947" s="151" t="s">
        <v>179</v>
      </c>
      <c r="AH947" s="151">
        <v>0</v>
      </c>
      <c r="AI947" s="151"/>
      <c r="AJ947" s="151"/>
      <c r="AK947" s="151"/>
      <c r="AL947" s="151"/>
      <c r="AM947" s="151"/>
      <c r="AN947" s="151"/>
      <c r="AO947" s="151"/>
      <c r="AP947" s="151"/>
      <c r="AQ947" s="151"/>
      <c r="AR947" s="151"/>
      <c r="AS947" s="151"/>
      <c r="AT947" s="151"/>
      <c r="AU947" s="151"/>
      <c r="AV947" s="151"/>
      <c r="AW947" s="151"/>
      <c r="AX947" s="151"/>
      <c r="AY947" s="151"/>
      <c r="AZ947" s="151"/>
      <c r="BA947" s="151"/>
      <c r="BB947" s="151"/>
      <c r="BC947" s="151"/>
      <c r="BD947" s="151"/>
      <c r="BE947" s="151"/>
      <c r="BF947" s="151"/>
      <c r="BG947" s="151"/>
      <c r="BH947" s="151"/>
    </row>
    <row r="948" spans="1:60" outlineLevel="1" x14ac:dyDescent="0.2">
      <c r="A948" s="158"/>
      <c r="B948" s="159"/>
      <c r="C948" s="185" t="s">
        <v>805</v>
      </c>
      <c r="D948" s="161"/>
      <c r="E948" s="162">
        <v>2.74</v>
      </c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  <c r="X948" s="151"/>
      <c r="Y948" s="151"/>
      <c r="Z948" s="151"/>
      <c r="AA948" s="151"/>
      <c r="AB948" s="151"/>
      <c r="AC948" s="151"/>
      <c r="AD948" s="151"/>
      <c r="AE948" s="151"/>
      <c r="AF948" s="151"/>
      <c r="AG948" s="151" t="s">
        <v>179</v>
      </c>
      <c r="AH948" s="151">
        <v>0</v>
      </c>
      <c r="AI948" s="151"/>
      <c r="AJ948" s="151"/>
      <c r="AK948" s="151"/>
      <c r="AL948" s="151"/>
      <c r="AM948" s="151"/>
      <c r="AN948" s="151"/>
      <c r="AO948" s="151"/>
      <c r="AP948" s="151"/>
      <c r="AQ948" s="151"/>
      <c r="AR948" s="151"/>
      <c r="AS948" s="151"/>
      <c r="AT948" s="151"/>
      <c r="AU948" s="151"/>
      <c r="AV948" s="151"/>
      <c r="AW948" s="151"/>
      <c r="AX948" s="151"/>
      <c r="AY948" s="151"/>
      <c r="AZ948" s="151"/>
      <c r="BA948" s="151"/>
      <c r="BB948" s="151"/>
      <c r="BC948" s="151"/>
      <c r="BD948" s="151"/>
      <c r="BE948" s="151"/>
      <c r="BF948" s="151"/>
      <c r="BG948" s="151"/>
      <c r="BH948" s="151"/>
    </row>
    <row r="949" spans="1:60" outlineLevel="1" x14ac:dyDescent="0.2">
      <c r="A949" s="158"/>
      <c r="B949" s="159"/>
      <c r="C949" s="185" t="s">
        <v>806</v>
      </c>
      <c r="D949" s="161"/>
      <c r="E949" s="162">
        <v>2.36</v>
      </c>
      <c r="F949" s="160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  <c r="X949" s="151"/>
      <c r="Y949" s="151"/>
      <c r="Z949" s="151"/>
      <c r="AA949" s="151"/>
      <c r="AB949" s="151"/>
      <c r="AC949" s="151"/>
      <c r="AD949" s="151"/>
      <c r="AE949" s="151"/>
      <c r="AF949" s="151"/>
      <c r="AG949" s="151" t="s">
        <v>179</v>
      </c>
      <c r="AH949" s="151">
        <v>0</v>
      </c>
      <c r="AI949" s="151"/>
      <c r="AJ949" s="151"/>
      <c r="AK949" s="151"/>
      <c r="AL949" s="151"/>
      <c r="AM949" s="151"/>
      <c r="AN949" s="151"/>
      <c r="AO949" s="151"/>
      <c r="AP949" s="151"/>
      <c r="AQ949" s="151"/>
      <c r="AR949" s="151"/>
      <c r="AS949" s="151"/>
      <c r="AT949" s="151"/>
      <c r="AU949" s="151"/>
      <c r="AV949" s="151"/>
      <c r="AW949" s="151"/>
      <c r="AX949" s="151"/>
      <c r="AY949" s="151"/>
      <c r="AZ949" s="151"/>
      <c r="BA949" s="151"/>
      <c r="BB949" s="151"/>
      <c r="BC949" s="151"/>
      <c r="BD949" s="151"/>
      <c r="BE949" s="151"/>
      <c r="BF949" s="151"/>
      <c r="BG949" s="151"/>
      <c r="BH949" s="151"/>
    </row>
    <row r="950" spans="1:60" outlineLevel="1" x14ac:dyDescent="0.2">
      <c r="A950" s="158"/>
      <c r="B950" s="159"/>
      <c r="C950" s="185" t="s">
        <v>807</v>
      </c>
      <c r="D950" s="161"/>
      <c r="E950" s="162">
        <v>2.38</v>
      </c>
      <c r="F950" s="160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  <c r="X950" s="151"/>
      <c r="Y950" s="151"/>
      <c r="Z950" s="151"/>
      <c r="AA950" s="151"/>
      <c r="AB950" s="151"/>
      <c r="AC950" s="151"/>
      <c r="AD950" s="151"/>
      <c r="AE950" s="151"/>
      <c r="AF950" s="151"/>
      <c r="AG950" s="151" t="s">
        <v>179</v>
      </c>
      <c r="AH950" s="151">
        <v>0</v>
      </c>
      <c r="AI950" s="151"/>
      <c r="AJ950" s="151"/>
      <c r="AK950" s="151"/>
      <c r="AL950" s="151"/>
      <c r="AM950" s="151"/>
      <c r="AN950" s="151"/>
      <c r="AO950" s="151"/>
      <c r="AP950" s="151"/>
      <c r="AQ950" s="151"/>
      <c r="AR950" s="151"/>
      <c r="AS950" s="151"/>
      <c r="AT950" s="151"/>
      <c r="AU950" s="151"/>
      <c r="AV950" s="151"/>
      <c r="AW950" s="151"/>
      <c r="AX950" s="151"/>
      <c r="AY950" s="151"/>
      <c r="AZ950" s="151"/>
      <c r="BA950" s="151"/>
      <c r="BB950" s="151"/>
      <c r="BC950" s="151"/>
      <c r="BD950" s="151"/>
      <c r="BE950" s="151"/>
      <c r="BF950" s="151"/>
      <c r="BG950" s="151"/>
      <c r="BH950" s="151"/>
    </row>
    <row r="951" spans="1:60" outlineLevel="1" x14ac:dyDescent="0.2">
      <c r="A951" s="158"/>
      <c r="B951" s="159"/>
      <c r="C951" s="185" t="s">
        <v>808</v>
      </c>
      <c r="D951" s="161"/>
      <c r="E951" s="162">
        <v>2.38</v>
      </c>
      <c r="F951" s="160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  <c r="W951" s="160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 t="s">
        <v>179</v>
      </c>
      <c r="AH951" s="151">
        <v>0</v>
      </c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1"/>
      <c r="AW951" s="151"/>
      <c r="AX951" s="151"/>
      <c r="AY951" s="151"/>
      <c r="AZ951" s="151"/>
      <c r="BA951" s="151"/>
      <c r="BB951" s="151"/>
      <c r="BC951" s="151"/>
      <c r="BD951" s="151"/>
      <c r="BE951" s="151"/>
      <c r="BF951" s="151"/>
      <c r="BG951" s="151"/>
      <c r="BH951" s="151"/>
    </row>
    <row r="952" spans="1:60" outlineLevel="1" x14ac:dyDescent="0.2">
      <c r="A952" s="158"/>
      <c r="B952" s="159"/>
      <c r="C952" s="185" t="s">
        <v>809</v>
      </c>
      <c r="D952" s="161"/>
      <c r="E952" s="162">
        <v>2.74</v>
      </c>
      <c r="F952" s="160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  <c r="W952" s="160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 t="s">
        <v>179</v>
      </c>
      <c r="AH952" s="151">
        <v>0</v>
      </c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151"/>
      <c r="BH952" s="151"/>
    </row>
    <row r="953" spans="1:60" outlineLevel="1" x14ac:dyDescent="0.2">
      <c r="A953" s="158"/>
      <c r="B953" s="159"/>
      <c r="C953" s="185" t="s">
        <v>810</v>
      </c>
      <c r="D953" s="161"/>
      <c r="E953" s="162">
        <v>2.34</v>
      </c>
      <c r="F953" s="160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  <c r="W953" s="160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 t="s">
        <v>179</v>
      </c>
      <c r="AH953" s="151">
        <v>0</v>
      </c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151"/>
      <c r="BH953" s="151"/>
    </row>
    <row r="954" spans="1:60" outlineLevel="1" x14ac:dyDescent="0.2">
      <c r="A954" s="158"/>
      <c r="B954" s="159"/>
      <c r="C954" s="185" t="s">
        <v>811</v>
      </c>
      <c r="D954" s="161"/>
      <c r="E954" s="162">
        <v>2.2000000000000002</v>
      </c>
      <c r="F954" s="160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  <c r="W954" s="160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 t="s">
        <v>179</v>
      </c>
      <c r="AH954" s="151">
        <v>0</v>
      </c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</row>
    <row r="955" spans="1:60" outlineLevel="1" x14ac:dyDescent="0.2">
      <c r="A955" s="158"/>
      <c r="B955" s="159"/>
      <c r="C955" s="185" t="s">
        <v>812</v>
      </c>
      <c r="D955" s="161"/>
      <c r="E955" s="162">
        <v>1.05</v>
      </c>
      <c r="F955" s="160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  <c r="W955" s="160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 t="s">
        <v>179</v>
      </c>
      <c r="AH955" s="151">
        <v>0</v>
      </c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</row>
    <row r="956" spans="1:60" outlineLevel="1" x14ac:dyDescent="0.2">
      <c r="A956" s="158"/>
      <c r="B956" s="159"/>
      <c r="C956" s="185" t="s">
        <v>813</v>
      </c>
      <c r="D956" s="161"/>
      <c r="E956" s="162">
        <v>1</v>
      </c>
      <c r="F956" s="160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  <c r="W956" s="160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 t="s">
        <v>179</v>
      </c>
      <c r="AH956" s="151">
        <v>0</v>
      </c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</row>
    <row r="957" spans="1:60" outlineLevel="1" x14ac:dyDescent="0.2">
      <c r="A957" s="158"/>
      <c r="B957" s="159"/>
      <c r="C957" s="185" t="s">
        <v>814</v>
      </c>
      <c r="D957" s="161"/>
      <c r="E957" s="162">
        <v>0.7</v>
      </c>
      <c r="F957" s="160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  <c r="W957" s="160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 t="s">
        <v>179</v>
      </c>
      <c r="AH957" s="151">
        <v>0</v>
      </c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</row>
    <row r="958" spans="1:60" outlineLevel="1" x14ac:dyDescent="0.2">
      <c r="A958" s="158"/>
      <c r="B958" s="159"/>
      <c r="C958" s="185" t="s">
        <v>815</v>
      </c>
      <c r="D958" s="161"/>
      <c r="E958" s="162">
        <v>2.15</v>
      </c>
      <c r="F958" s="160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  <c r="W958" s="160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 t="s">
        <v>179</v>
      </c>
      <c r="AH958" s="151">
        <v>0</v>
      </c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151"/>
      <c r="BH958" s="151"/>
    </row>
    <row r="959" spans="1:60" outlineLevel="1" x14ac:dyDescent="0.2">
      <c r="A959" s="158"/>
      <c r="B959" s="159"/>
      <c r="C959" s="185" t="s">
        <v>816</v>
      </c>
      <c r="D959" s="161"/>
      <c r="E959" s="162">
        <v>1.25</v>
      </c>
      <c r="F959" s="160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  <c r="W959" s="160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 t="s">
        <v>179</v>
      </c>
      <c r="AH959" s="151">
        <v>0</v>
      </c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151"/>
      <c r="BH959" s="151"/>
    </row>
    <row r="960" spans="1:60" outlineLevel="1" x14ac:dyDescent="0.2">
      <c r="A960" s="158"/>
      <c r="B960" s="159"/>
      <c r="C960" s="185" t="s">
        <v>817</v>
      </c>
      <c r="D960" s="161"/>
      <c r="E960" s="162">
        <v>1.6</v>
      </c>
      <c r="F960" s="160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  <c r="W960" s="160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 t="s">
        <v>179</v>
      </c>
      <c r="AH960" s="151">
        <v>0</v>
      </c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1"/>
      <c r="AW960" s="151"/>
      <c r="AX960" s="151"/>
      <c r="AY960" s="151"/>
      <c r="AZ960" s="151"/>
      <c r="BA960" s="151"/>
      <c r="BB960" s="151"/>
      <c r="BC960" s="151"/>
      <c r="BD960" s="151"/>
      <c r="BE960" s="151"/>
      <c r="BF960" s="151"/>
      <c r="BG960" s="151"/>
      <c r="BH960" s="151"/>
    </row>
    <row r="961" spans="1:60" outlineLevel="1" x14ac:dyDescent="0.2">
      <c r="A961" s="158"/>
      <c r="B961" s="159"/>
      <c r="C961" s="185" t="s">
        <v>818</v>
      </c>
      <c r="D961" s="161"/>
      <c r="E961" s="162">
        <v>1.6</v>
      </c>
      <c r="F961" s="160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  <c r="W961" s="160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 t="s">
        <v>179</v>
      </c>
      <c r="AH961" s="151">
        <v>0</v>
      </c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151"/>
      <c r="BH961" s="151"/>
    </row>
    <row r="962" spans="1:60" outlineLevel="1" x14ac:dyDescent="0.2">
      <c r="A962" s="158"/>
      <c r="B962" s="159"/>
      <c r="C962" s="185" t="s">
        <v>819</v>
      </c>
      <c r="D962" s="161"/>
      <c r="E962" s="162">
        <v>14</v>
      </c>
      <c r="F962" s="160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  <c r="W962" s="160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 t="s">
        <v>179</v>
      </c>
      <c r="AH962" s="151">
        <v>0</v>
      </c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151"/>
      <c r="BH962" s="151"/>
    </row>
    <row r="963" spans="1:60" outlineLevel="1" x14ac:dyDescent="0.2">
      <c r="A963" s="158"/>
      <c r="B963" s="159"/>
      <c r="C963" s="453"/>
      <c r="D963" s="454"/>
      <c r="E963" s="454"/>
      <c r="F963" s="454"/>
      <c r="G963" s="454"/>
      <c r="H963" s="160"/>
      <c r="I963" s="160"/>
      <c r="J963" s="160"/>
      <c r="K963" s="160"/>
      <c r="L963" s="160"/>
      <c r="M963" s="160"/>
      <c r="N963" s="160"/>
      <c r="O963" s="160"/>
      <c r="P963" s="160"/>
      <c r="Q963" s="160"/>
      <c r="R963" s="160"/>
      <c r="S963" s="160"/>
      <c r="T963" s="160"/>
      <c r="U963" s="160"/>
      <c r="V963" s="160"/>
      <c r="W963" s="160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 t="s">
        <v>180</v>
      </c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1"/>
      <c r="AW963" s="151"/>
      <c r="AX963" s="151"/>
      <c r="AY963" s="151"/>
      <c r="AZ963" s="151"/>
      <c r="BA963" s="151"/>
      <c r="BB963" s="151"/>
      <c r="BC963" s="151"/>
      <c r="BD963" s="151"/>
      <c r="BE963" s="151"/>
      <c r="BF963" s="151"/>
      <c r="BG963" s="151"/>
      <c r="BH963" s="151"/>
    </row>
    <row r="964" spans="1:60" ht="22.5" outlineLevel="1" x14ac:dyDescent="0.2">
      <c r="A964" s="174">
        <v>145</v>
      </c>
      <c r="B964" s="175" t="s">
        <v>838</v>
      </c>
      <c r="C964" s="184" t="s">
        <v>839</v>
      </c>
      <c r="D964" s="176" t="s">
        <v>252</v>
      </c>
      <c r="E964" s="177">
        <v>1</v>
      </c>
      <c r="F964" s="178">
        <v>0</v>
      </c>
      <c r="G964" s="179">
        <f>ROUND(E964*F964,2)</f>
        <v>0</v>
      </c>
      <c r="H964" s="178">
        <v>3550.53</v>
      </c>
      <c r="I964" s="179">
        <f>ROUND(E964*H964,2)</f>
        <v>3550.53</v>
      </c>
      <c r="J964" s="178">
        <v>144.47</v>
      </c>
      <c r="K964" s="179">
        <f>ROUND(E964*J964,2)</f>
        <v>144.47</v>
      </c>
      <c r="L964" s="179">
        <v>21</v>
      </c>
      <c r="M964" s="179">
        <f>G964*(1+L964/100)</f>
        <v>0</v>
      </c>
      <c r="N964" s="179">
        <v>7.0499999999999998E-3</v>
      </c>
      <c r="O964" s="179">
        <f>ROUND(E964*N964,2)</f>
        <v>0.01</v>
      </c>
      <c r="P964" s="179">
        <v>0</v>
      </c>
      <c r="Q964" s="179">
        <f>ROUND(E964*P964,2)</f>
        <v>0</v>
      </c>
      <c r="R964" s="179" t="s">
        <v>777</v>
      </c>
      <c r="S964" s="179" t="s">
        <v>173</v>
      </c>
      <c r="T964" s="180" t="s">
        <v>174</v>
      </c>
      <c r="U964" s="160">
        <v>0.32500000000000001</v>
      </c>
      <c r="V964" s="160">
        <f>ROUND(E964*U964,2)</f>
        <v>0.33</v>
      </c>
      <c r="W964" s="160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 t="s">
        <v>199</v>
      </c>
      <c r="AH964" s="151"/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1"/>
      <c r="AW964" s="151"/>
      <c r="AX964" s="151"/>
      <c r="AY964" s="151"/>
      <c r="AZ964" s="151"/>
      <c r="BA964" s="151"/>
      <c r="BB964" s="151"/>
      <c r="BC964" s="151"/>
      <c r="BD964" s="151"/>
      <c r="BE964" s="151"/>
      <c r="BF964" s="151"/>
      <c r="BG964" s="151"/>
      <c r="BH964" s="151"/>
    </row>
    <row r="965" spans="1:60" outlineLevel="1" x14ac:dyDescent="0.2">
      <c r="A965" s="158"/>
      <c r="B965" s="159"/>
      <c r="C965" s="459" t="s">
        <v>840</v>
      </c>
      <c r="D965" s="460"/>
      <c r="E965" s="460"/>
      <c r="F965" s="460"/>
      <c r="G965" s="4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  <c r="W965" s="160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 t="s">
        <v>194</v>
      </c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1"/>
      <c r="AW965" s="151"/>
      <c r="AX965" s="151"/>
      <c r="AY965" s="151"/>
      <c r="AZ965" s="151"/>
      <c r="BA965" s="151"/>
      <c r="BB965" s="151"/>
      <c r="BC965" s="151"/>
      <c r="BD965" s="151"/>
      <c r="BE965" s="151"/>
      <c r="BF965" s="151"/>
      <c r="BG965" s="151"/>
      <c r="BH965" s="151"/>
    </row>
    <row r="966" spans="1:60" outlineLevel="1" x14ac:dyDescent="0.2">
      <c r="A966" s="158"/>
      <c r="B966" s="159"/>
      <c r="C966" s="185" t="s">
        <v>841</v>
      </c>
      <c r="D966" s="161"/>
      <c r="E966" s="162">
        <v>1</v>
      </c>
      <c r="F966" s="160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  <c r="W966" s="160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 t="s">
        <v>179</v>
      </c>
      <c r="AH966" s="151">
        <v>0</v>
      </c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1"/>
      <c r="AW966" s="151"/>
      <c r="AX966" s="151"/>
      <c r="AY966" s="151"/>
      <c r="AZ966" s="151"/>
      <c r="BA966" s="151"/>
      <c r="BB966" s="151"/>
      <c r="BC966" s="151"/>
      <c r="BD966" s="151"/>
      <c r="BE966" s="151"/>
      <c r="BF966" s="151"/>
      <c r="BG966" s="151"/>
      <c r="BH966" s="151"/>
    </row>
    <row r="967" spans="1:60" outlineLevel="1" x14ac:dyDescent="0.2">
      <c r="A967" s="158"/>
      <c r="B967" s="159"/>
      <c r="C967" s="453"/>
      <c r="D967" s="454"/>
      <c r="E967" s="454"/>
      <c r="F967" s="454"/>
      <c r="G967" s="454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  <c r="W967" s="160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 t="s">
        <v>180</v>
      </c>
      <c r="AH967" s="151"/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1"/>
      <c r="AW967" s="151"/>
      <c r="AX967" s="151"/>
      <c r="AY967" s="151"/>
      <c r="AZ967" s="151"/>
      <c r="BA967" s="151"/>
      <c r="BB967" s="151"/>
      <c r="BC967" s="151"/>
      <c r="BD967" s="151"/>
      <c r="BE967" s="151"/>
      <c r="BF967" s="151"/>
      <c r="BG967" s="151"/>
      <c r="BH967" s="151"/>
    </row>
    <row r="968" spans="1:60" ht="22.5" outlineLevel="1" x14ac:dyDescent="0.2">
      <c r="A968" s="174">
        <v>146</v>
      </c>
      <c r="B968" s="175" t="s">
        <v>842</v>
      </c>
      <c r="C968" s="184" t="s">
        <v>843</v>
      </c>
      <c r="D968" s="176" t="s">
        <v>526</v>
      </c>
      <c r="E968" s="177">
        <v>63.274999999999999</v>
      </c>
      <c r="F968" s="178">
        <v>0</v>
      </c>
      <c r="G968" s="179">
        <f>ROUND(E968*F968,2)</f>
        <v>0</v>
      </c>
      <c r="H968" s="178">
        <v>515</v>
      </c>
      <c r="I968" s="179">
        <f>ROUND(E968*H968,2)</f>
        <v>32586.63</v>
      </c>
      <c r="J968" s="178">
        <v>585</v>
      </c>
      <c r="K968" s="179">
        <f>ROUND(E968*J968,2)</f>
        <v>37015.879999999997</v>
      </c>
      <c r="L968" s="179">
        <v>21</v>
      </c>
      <c r="M968" s="179">
        <f>G968*(1+L968/100)</f>
        <v>0</v>
      </c>
      <c r="N968" s="179">
        <v>7.0000000000000001E-3</v>
      </c>
      <c r="O968" s="179">
        <f>ROUND(E968*N968,2)</f>
        <v>0.44</v>
      </c>
      <c r="P968" s="179">
        <v>0</v>
      </c>
      <c r="Q968" s="179">
        <f>ROUND(E968*P968,2)</f>
        <v>0</v>
      </c>
      <c r="R968" s="179"/>
      <c r="S968" s="179" t="s">
        <v>504</v>
      </c>
      <c r="T968" s="180" t="s">
        <v>519</v>
      </c>
      <c r="U968" s="160">
        <v>1.00901</v>
      </c>
      <c r="V968" s="160">
        <f>ROUND(E968*U968,2)</f>
        <v>63.85</v>
      </c>
      <c r="W968" s="160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 t="s">
        <v>199</v>
      </c>
      <c r="AH968" s="151"/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1"/>
      <c r="AW968" s="151"/>
      <c r="AX968" s="151"/>
      <c r="AY968" s="151"/>
      <c r="AZ968" s="151"/>
      <c r="BA968" s="151"/>
      <c r="BB968" s="151"/>
      <c r="BC968" s="151"/>
      <c r="BD968" s="151"/>
      <c r="BE968" s="151"/>
      <c r="BF968" s="151"/>
      <c r="BG968" s="151"/>
      <c r="BH968" s="151"/>
    </row>
    <row r="969" spans="1:60" outlineLevel="1" x14ac:dyDescent="0.2">
      <c r="A969" s="158"/>
      <c r="B969" s="159"/>
      <c r="C969" s="185" t="s">
        <v>223</v>
      </c>
      <c r="D969" s="161"/>
      <c r="E969" s="162"/>
      <c r="F969" s="160"/>
      <c r="G969" s="160"/>
      <c r="H969" s="160"/>
      <c r="I969" s="160"/>
      <c r="J969" s="160"/>
      <c r="K969" s="160"/>
      <c r="L969" s="160"/>
      <c r="M969" s="160"/>
      <c r="N969" s="160"/>
      <c r="O969" s="160"/>
      <c r="P969" s="160"/>
      <c r="Q969" s="160"/>
      <c r="R969" s="160"/>
      <c r="S969" s="160"/>
      <c r="T969" s="160"/>
      <c r="U969" s="160"/>
      <c r="V969" s="160"/>
      <c r="W969" s="160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 t="s">
        <v>179</v>
      </c>
      <c r="AH969" s="151">
        <v>0</v>
      </c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1"/>
      <c r="AW969" s="151"/>
      <c r="AX969" s="151"/>
      <c r="AY969" s="151"/>
      <c r="AZ969" s="151"/>
      <c r="BA969" s="151"/>
      <c r="BB969" s="151"/>
      <c r="BC969" s="151"/>
      <c r="BD969" s="151"/>
      <c r="BE969" s="151"/>
      <c r="BF969" s="151"/>
      <c r="BG969" s="151"/>
      <c r="BH969" s="151"/>
    </row>
    <row r="970" spans="1:60" outlineLevel="1" x14ac:dyDescent="0.2">
      <c r="A970" s="158"/>
      <c r="B970" s="159"/>
      <c r="C970" s="185" t="s">
        <v>844</v>
      </c>
      <c r="D970" s="161"/>
      <c r="E970" s="162">
        <v>4.29</v>
      </c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60"/>
      <c r="S970" s="160"/>
      <c r="T970" s="160"/>
      <c r="U970" s="160"/>
      <c r="V970" s="160"/>
      <c r="W970" s="160"/>
      <c r="X970" s="151"/>
      <c r="Y970" s="151"/>
      <c r="Z970" s="151"/>
      <c r="AA970" s="151"/>
      <c r="AB970" s="151"/>
      <c r="AC970" s="151"/>
      <c r="AD970" s="151"/>
      <c r="AE970" s="151"/>
      <c r="AF970" s="151"/>
      <c r="AG970" s="151" t="s">
        <v>179</v>
      </c>
      <c r="AH970" s="151">
        <v>0</v>
      </c>
      <c r="AI970" s="151"/>
      <c r="AJ970" s="151"/>
      <c r="AK970" s="151"/>
      <c r="AL970" s="151"/>
      <c r="AM970" s="151"/>
      <c r="AN970" s="151"/>
      <c r="AO970" s="151"/>
      <c r="AP970" s="151"/>
      <c r="AQ970" s="151"/>
      <c r="AR970" s="151"/>
      <c r="AS970" s="151"/>
      <c r="AT970" s="151"/>
      <c r="AU970" s="151"/>
      <c r="AV970" s="151"/>
      <c r="AW970" s="151"/>
      <c r="AX970" s="151"/>
      <c r="AY970" s="151"/>
      <c r="AZ970" s="151"/>
      <c r="BA970" s="151"/>
      <c r="BB970" s="151"/>
      <c r="BC970" s="151"/>
      <c r="BD970" s="151"/>
      <c r="BE970" s="151"/>
      <c r="BF970" s="151"/>
      <c r="BG970" s="151"/>
      <c r="BH970" s="151"/>
    </row>
    <row r="971" spans="1:60" outlineLevel="1" x14ac:dyDescent="0.2">
      <c r="A971" s="158"/>
      <c r="B971" s="159"/>
      <c r="C971" s="185" t="s">
        <v>845</v>
      </c>
      <c r="D971" s="161"/>
      <c r="E971" s="162">
        <v>2.75</v>
      </c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  <c r="W971" s="160"/>
      <c r="X971" s="151"/>
      <c r="Y971" s="151"/>
      <c r="Z971" s="151"/>
      <c r="AA971" s="151"/>
      <c r="AB971" s="151"/>
      <c r="AC971" s="151"/>
      <c r="AD971" s="151"/>
      <c r="AE971" s="151"/>
      <c r="AF971" s="151"/>
      <c r="AG971" s="151" t="s">
        <v>179</v>
      </c>
      <c r="AH971" s="151">
        <v>0</v>
      </c>
      <c r="AI971" s="151"/>
      <c r="AJ971" s="151"/>
      <c r="AK971" s="151"/>
      <c r="AL971" s="151"/>
      <c r="AM971" s="151"/>
      <c r="AN971" s="151"/>
      <c r="AO971" s="151"/>
      <c r="AP971" s="151"/>
      <c r="AQ971" s="151"/>
      <c r="AR971" s="151"/>
      <c r="AS971" s="151"/>
      <c r="AT971" s="151"/>
      <c r="AU971" s="151"/>
      <c r="AV971" s="151"/>
      <c r="AW971" s="151"/>
      <c r="AX971" s="151"/>
      <c r="AY971" s="151"/>
      <c r="AZ971" s="151"/>
      <c r="BA971" s="151"/>
      <c r="BB971" s="151"/>
      <c r="BC971" s="151"/>
      <c r="BD971" s="151"/>
      <c r="BE971" s="151"/>
      <c r="BF971" s="151"/>
      <c r="BG971" s="151"/>
      <c r="BH971" s="151"/>
    </row>
    <row r="972" spans="1:60" outlineLevel="1" x14ac:dyDescent="0.2">
      <c r="A972" s="158"/>
      <c r="B972" s="159"/>
      <c r="C972" s="185" t="s">
        <v>846</v>
      </c>
      <c r="D972" s="161"/>
      <c r="E972" s="162">
        <v>1.65</v>
      </c>
      <c r="F972" s="160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  <c r="W972" s="160"/>
      <c r="X972" s="151"/>
      <c r="Y972" s="151"/>
      <c r="Z972" s="151"/>
      <c r="AA972" s="151"/>
      <c r="AB972" s="151"/>
      <c r="AC972" s="151"/>
      <c r="AD972" s="151"/>
      <c r="AE972" s="151"/>
      <c r="AF972" s="151"/>
      <c r="AG972" s="151" t="s">
        <v>179</v>
      </c>
      <c r="AH972" s="151">
        <v>0</v>
      </c>
      <c r="AI972" s="151"/>
      <c r="AJ972" s="151"/>
      <c r="AK972" s="151"/>
      <c r="AL972" s="151"/>
      <c r="AM972" s="151"/>
      <c r="AN972" s="151"/>
      <c r="AO972" s="151"/>
      <c r="AP972" s="151"/>
      <c r="AQ972" s="151"/>
      <c r="AR972" s="151"/>
      <c r="AS972" s="151"/>
      <c r="AT972" s="151"/>
      <c r="AU972" s="151"/>
      <c r="AV972" s="151"/>
      <c r="AW972" s="151"/>
      <c r="AX972" s="151"/>
      <c r="AY972" s="151"/>
      <c r="AZ972" s="151"/>
      <c r="BA972" s="151"/>
      <c r="BB972" s="151"/>
      <c r="BC972" s="151"/>
      <c r="BD972" s="151"/>
      <c r="BE972" s="151"/>
      <c r="BF972" s="151"/>
      <c r="BG972" s="151"/>
      <c r="BH972" s="151"/>
    </row>
    <row r="973" spans="1:60" outlineLevel="1" x14ac:dyDescent="0.2">
      <c r="A973" s="158"/>
      <c r="B973" s="159"/>
      <c r="C973" s="185" t="s">
        <v>847</v>
      </c>
      <c r="D973" s="161"/>
      <c r="E973" s="162">
        <v>4.5</v>
      </c>
      <c r="F973" s="160"/>
      <c r="G973" s="160"/>
      <c r="H973" s="160"/>
      <c r="I973" s="160"/>
      <c r="J973" s="160"/>
      <c r="K973" s="160"/>
      <c r="L973" s="160"/>
      <c r="M973" s="160"/>
      <c r="N973" s="160"/>
      <c r="O973" s="160"/>
      <c r="P973" s="160"/>
      <c r="Q973" s="160"/>
      <c r="R973" s="160"/>
      <c r="S973" s="160"/>
      <c r="T973" s="160"/>
      <c r="U973" s="160"/>
      <c r="V973" s="160"/>
      <c r="W973" s="160"/>
      <c r="X973" s="151"/>
      <c r="Y973" s="151"/>
      <c r="Z973" s="151"/>
      <c r="AA973" s="151"/>
      <c r="AB973" s="151"/>
      <c r="AC973" s="151"/>
      <c r="AD973" s="151"/>
      <c r="AE973" s="151"/>
      <c r="AF973" s="151"/>
      <c r="AG973" s="151" t="s">
        <v>179</v>
      </c>
      <c r="AH973" s="151">
        <v>0</v>
      </c>
      <c r="AI973" s="151"/>
      <c r="AJ973" s="151"/>
      <c r="AK973" s="151"/>
      <c r="AL973" s="151"/>
      <c r="AM973" s="151"/>
      <c r="AN973" s="151"/>
      <c r="AO973" s="151"/>
      <c r="AP973" s="151"/>
      <c r="AQ973" s="151"/>
      <c r="AR973" s="151"/>
      <c r="AS973" s="151"/>
      <c r="AT973" s="151"/>
      <c r="AU973" s="151"/>
      <c r="AV973" s="151"/>
      <c r="AW973" s="151"/>
      <c r="AX973" s="151"/>
      <c r="AY973" s="151"/>
      <c r="AZ973" s="151"/>
      <c r="BA973" s="151"/>
      <c r="BB973" s="151"/>
      <c r="BC973" s="151"/>
      <c r="BD973" s="151"/>
      <c r="BE973" s="151"/>
      <c r="BF973" s="151"/>
      <c r="BG973" s="151"/>
      <c r="BH973" s="151"/>
    </row>
    <row r="974" spans="1:60" outlineLevel="1" x14ac:dyDescent="0.2">
      <c r="A974" s="158"/>
      <c r="B974" s="159"/>
      <c r="C974" s="185" t="s">
        <v>848</v>
      </c>
      <c r="D974" s="161"/>
      <c r="E974" s="162">
        <v>8.5500000000000007</v>
      </c>
      <c r="F974" s="160"/>
      <c r="G974" s="160"/>
      <c r="H974" s="160"/>
      <c r="I974" s="160"/>
      <c r="J974" s="160"/>
      <c r="K974" s="160"/>
      <c r="L974" s="160"/>
      <c r="M974" s="160"/>
      <c r="N974" s="160"/>
      <c r="O974" s="160"/>
      <c r="P974" s="160"/>
      <c r="Q974" s="160"/>
      <c r="R974" s="160"/>
      <c r="S974" s="160"/>
      <c r="T974" s="160"/>
      <c r="U974" s="160"/>
      <c r="V974" s="160"/>
      <c r="W974" s="160"/>
      <c r="X974" s="151"/>
      <c r="Y974" s="151"/>
      <c r="Z974" s="151"/>
      <c r="AA974" s="151"/>
      <c r="AB974" s="151"/>
      <c r="AC974" s="151"/>
      <c r="AD974" s="151"/>
      <c r="AE974" s="151"/>
      <c r="AF974" s="151"/>
      <c r="AG974" s="151" t="s">
        <v>179</v>
      </c>
      <c r="AH974" s="151">
        <v>0</v>
      </c>
      <c r="AI974" s="151"/>
      <c r="AJ974" s="151"/>
      <c r="AK974" s="151"/>
      <c r="AL974" s="151"/>
      <c r="AM974" s="151"/>
      <c r="AN974" s="151"/>
      <c r="AO974" s="151"/>
      <c r="AP974" s="151"/>
      <c r="AQ974" s="151"/>
      <c r="AR974" s="151"/>
      <c r="AS974" s="151"/>
      <c r="AT974" s="151"/>
      <c r="AU974" s="151"/>
      <c r="AV974" s="151"/>
      <c r="AW974" s="151"/>
      <c r="AX974" s="151"/>
      <c r="AY974" s="151"/>
      <c r="AZ974" s="151"/>
      <c r="BA974" s="151"/>
      <c r="BB974" s="151"/>
      <c r="BC974" s="151"/>
      <c r="BD974" s="151"/>
      <c r="BE974" s="151"/>
      <c r="BF974" s="151"/>
      <c r="BG974" s="151"/>
      <c r="BH974" s="151"/>
    </row>
    <row r="975" spans="1:60" outlineLevel="1" x14ac:dyDescent="0.2">
      <c r="A975" s="158"/>
      <c r="B975" s="159"/>
      <c r="C975" s="185" t="s">
        <v>849</v>
      </c>
      <c r="D975" s="161"/>
      <c r="E975" s="162">
        <v>4.2</v>
      </c>
      <c r="F975" s="160"/>
      <c r="G975" s="160"/>
      <c r="H975" s="160"/>
      <c r="I975" s="160"/>
      <c r="J975" s="160"/>
      <c r="K975" s="160"/>
      <c r="L975" s="160"/>
      <c r="M975" s="160"/>
      <c r="N975" s="160"/>
      <c r="O975" s="160"/>
      <c r="P975" s="160"/>
      <c r="Q975" s="160"/>
      <c r="R975" s="160"/>
      <c r="S975" s="160"/>
      <c r="T975" s="160"/>
      <c r="U975" s="160"/>
      <c r="V975" s="160"/>
      <c r="W975" s="160"/>
      <c r="X975" s="151"/>
      <c r="Y975" s="151"/>
      <c r="Z975" s="151"/>
      <c r="AA975" s="151"/>
      <c r="AB975" s="151"/>
      <c r="AC975" s="151"/>
      <c r="AD975" s="151"/>
      <c r="AE975" s="151"/>
      <c r="AF975" s="151"/>
      <c r="AG975" s="151" t="s">
        <v>179</v>
      </c>
      <c r="AH975" s="151">
        <v>0</v>
      </c>
      <c r="AI975" s="151"/>
      <c r="AJ975" s="151"/>
      <c r="AK975" s="151"/>
      <c r="AL975" s="151"/>
      <c r="AM975" s="151"/>
      <c r="AN975" s="151"/>
      <c r="AO975" s="151"/>
      <c r="AP975" s="151"/>
      <c r="AQ975" s="151"/>
      <c r="AR975" s="151"/>
      <c r="AS975" s="151"/>
      <c r="AT975" s="151"/>
      <c r="AU975" s="151"/>
      <c r="AV975" s="151"/>
      <c r="AW975" s="151"/>
      <c r="AX975" s="151"/>
      <c r="AY975" s="151"/>
      <c r="AZ975" s="151"/>
      <c r="BA975" s="151"/>
      <c r="BB975" s="151"/>
      <c r="BC975" s="151"/>
      <c r="BD975" s="151"/>
      <c r="BE975" s="151"/>
      <c r="BF975" s="151"/>
      <c r="BG975" s="151"/>
      <c r="BH975" s="151"/>
    </row>
    <row r="976" spans="1:60" outlineLevel="1" x14ac:dyDescent="0.2">
      <c r="A976" s="158"/>
      <c r="B976" s="159"/>
      <c r="C976" s="185" t="s">
        <v>850</v>
      </c>
      <c r="D976" s="161"/>
      <c r="E976" s="162">
        <v>1.65</v>
      </c>
      <c r="F976" s="160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  <c r="W976" s="160"/>
      <c r="X976" s="151"/>
      <c r="Y976" s="151"/>
      <c r="Z976" s="151"/>
      <c r="AA976" s="151"/>
      <c r="AB976" s="151"/>
      <c r="AC976" s="151"/>
      <c r="AD976" s="151"/>
      <c r="AE976" s="151"/>
      <c r="AF976" s="151"/>
      <c r="AG976" s="151" t="s">
        <v>179</v>
      </c>
      <c r="AH976" s="151">
        <v>0</v>
      </c>
      <c r="AI976" s="151"/>
      <c r="AJ976" s="151"/>
      <c r="AK976" s="151"/>
      <c r="AL976" s="151"/>
      <c r="AM976" s="151"/>
      <c r="AN976" s="151"/>
      <c r="AO976" s="151"/>
      <c r="AP976" s="151"/>
      <c r="AQ976" s="151"/>
      <c r="AR976" s="151"/>
      <c r="AS976" s="151"/>
      <c r="AT976" s="151"/>
      <c r="AU976" s="151"/>
      <c r="AV976" s="151"/>
      <c r="AW976" s="151"/>
      <c r="AX976" s="151"/>
      <c r="AY976" s="151"/>
      <c r="AZ976" s="151"/>
      <c r="BA976" s="151"/>
      <c r="BB976" s="151"/>
      <c r="BC976" s="151"/>
      <c r="BD976" s="151"/>
      <c r="BE976" s="151"/>
      <c r="BF976" s="151"/>
      <c r="BG976" s="151"/>
      <c r="BH976" s="151"/>
    </row>
    <row r="977" spans="1:60" outlineLevel="1" x14ac:dyDescent="0.2">
      <c r="A977" s="158"/>
      <c r="B977" s="159"/>
      <c r="C977" s="185" t="s">
        <v>851</v>
      </c>
      <c r="D977" s="161"/>
      <c r="E977" s="162">
        <v>13.5</v>
      </c>
      <c r="F977" s="160"/>
      <c r="G977" s="160"/>
      <c r="H977" s="160"/>
      <c r="I977" s="160"/>
      <c r="J977" s="160"/>
      <c r="K977" s="160"/>
      <c r="L977" s="160"/>
      <c r="M977" s="160"/>
      <c r="N977" s="160"/>
      <c r="O977" s="160"/>
      <c r="P977" s="160"/>
      <c r="Q977" s="160"/>
      <c r="R977" s="160"/>
      <c r="S977" s="160"/>
      <c r="T977" s="160"/>
      <c r="U977" s="160"/>
      <c r="V977" s="160"/>
      <c r="W977" s="160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 t="s">
        <v>179</v>
      </c>
      <c r="AH977" s="151">
        <v>0</v>
      </c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1"/>
      <c r="AW977" s="151"/>
      <c r="AX977" s="151"/>
      <c r="AY977" s="151"/>
      <c r="AZ977" s="151"/>
      <c r="BA977" s="151"/>
      <c r="BB977" s="151"/>
      <c r="BC977" s="151"/>
      <c r="BD977" s="151"/>
      <c r="BE977" s="151"/>
      <c r="BF977" s="151"/>
      <c r="BG977" s="151"/>
      <c r="BH977" s="151"/>
    </row>
    <row r="978" spans="1:60" outlineLevel="1" x14ac:dyDescent="0.2">
      <c r="A978" s="158"/>
      <c r="B978" s="159"/>
      <c r="C978" s="185" t="s">
        <v>852</v>
      </c>
      <c r="D978" s="161"/>
      <c r="E978" s="162">
        <v>3.96</v>
      </c>
      <c r="F978" s="160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  <c r="X978" s="151"/>
      <c r="Y978" s="151"/>
      <c r="Z978" s="151"/>
      <c r="AA978" s="151"/>
      <c r="AB978" s="151"/>
      <c r="AC978" s="151"/>
      <c r="AD978" s="151"/>
      <c r="AE978" s="151"/>
      <c r="AF978" s="151"/>
      <c r="AG978" s="151" t="s">
        <v>179</v>
      </c>
      <c r="AH978" s="151">
        <v>0</v>
      </c>
      <c r="AI978" s="151"/>
      <c r="AJ978" s="151"/>
      <c r="AK978" s="151"/>
      <c r="AL978" s="151"/>
      <c r="AM978" s="151"/>
      <c r="AN978" s="151"/>
      <c r="AO978" s="151"/>
      <c r="AP978" s="151"/>
      <c r="AQ978" s="151"/>
      <c r="AR978" s="151"/>
      <c r="AS978" s="151"/>
      <c r="AT978" s="151"/>
      <c r="AU978" s="151"/>
      <c r="AV978" s="151"/>
      <c r="AW978" s="151"/>
      <c r="AX978" s="151"/>
      <c r="AY978" s="151"/>
      <c r="AZ978" s="151"/>
      <c r="BA978" s="151"/>
      <c r="BB978" s="151"/>
      <c r="BC978" s="151"/>
      <c r="BD978" s="151"/>
      <c r="BE978" s="151"/>
      <c r="BF978" s="151"/>
      <c r="BG978" s="151"/>
      <c r="BH978" s="151"/>
    </row>
    <row r="979" spans="1:60" outlineLevel="1" x14ac:dyDescent="0.2">
      <c r="A979" s="158"/>
      <c r="B979" s="159"/>
      <c r="C979" s="185" t="s">
        <v>853</v>
      </c>
      <c r="D979" s="161"/>
      <c r="E979" s="162">
        <v>3.375</v>
      </c>
      <c r="F979" s="160"/>
      <c r="G979" s="160"/>
      <c r="H979" s="160"/>
      <c r="I979" s="160"/>
      <c r="J979" s="160"/>
      <c r="K979" s="160"/>
      <c r="L979" s="160"/>
      <c r="M979" s="160"/>
      <c r="N979" s="160"/>
      <c r="O979" s="160"/>
      <c r="P979" s="160"/>
      <c r="Q979" s="160"/>
      <c r="R979" s="160"/>
      <c r="S979" s="160"/>
      <c r="T979" s="160"/>
      <c r="U979" s="160"/>
      <c r="V979" s="160"/>
      <c r="W979" s="160"/>
      <c r="X979" s="151"/>
      <c r="Y979" s="151"/>
      <c r="Z979" s="151"/>
      <c r="AA979" s="151"/>
      <c r="AB979" s="151"/>
      <c r="AC979" s="151"/>
      <c r="AD979" s="151"/>
      <c r="AE979" s="151"/>
      <c r="AF979" s="151"/>
      <c r="AG979" s="151" t="s">
        <v>179</v>
      </c>
      <c r="AH979" s="151">
        <v>0</v>
      </c>
      <c r="AI979" s="151"/>
      <c r="AJ979" s="151"/>
      <c r="AK979" s="151"/>
      <c r="AL979" s="151"/>
      <c r="AM979" s="151"/>
      <c r="AN979" s="151"/>
      <c r="AO979" s="151"/>
      <c r="AP979" s="151"/>
      <c r="AQ979" s="151"/>
      <c r="AR979" s="151"/>
      <c r="AS979" s="151"/>
      <c r="AT979" s="151"/>
      <c r="AU979" s="151"/>
      <c r="AV979" s="151"/>
      <c r="AW979" s="151"/>
      <c r="AX979" s="151"/>
      <c r="AY979" s="151"/>
      <c r="AZ979" s="151"/>
      <c r="BA979" s="151"/>
      <c r="BB979" s="151"/>
      <c r="BC979" s="151"/>
      <c r="BD979" s="151"/>
      <c r="BE979" s="151"/>
      <c r="BF979" s="151"/>
      <c r="BG979" s="151"/>
      <c r="BH979" s="151"/>
    </row>
    <row r="980" spans="1:60" outlineLevel="1" x14ac:dyDescent="0.2">
      <c r="A980" s="158"/>
      <c r="B980" s="159"/>
      <c r="C980" s="185" t="s">
        <v>854</v>
      </c>
      <c r="D980" s="161"/>
      <c r="E980" s="162">
        <v>1.65</v>
      </c>
      <c r="F980" s="160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  <c r="X980" s="151"/>
      <c r="Y980" s="151"/>
      <c r="Z980" s="151"/>
      <c r="AA980" s="151"/>
      <c r="AB980" s="151"/>
      <c r="AC980" s="151"/>
      <c r="AD980" s="151"/>
      <c r="AE980" s="151"/>
      <c r="AF980" s="151"/>
      <c r="AG980" s="151" t="s">
        <v>179</v>
      </c>
      <c r="AH980" s="151">
        <v>0</v>
      </c>
      <c r="AI980" s="151"/>
      <c r="AJ980" s="151"/>
      <c r="AK980" s="151"/>
      <c r="AL980" s="151"/>
      <c r="AM980" s="151"/>
      <c r="AN980" s="151"/>
      <c r="AO980" s="151"/>
      <c r="AP980" s="151"/>
      <c r="AQ980" s="151"/>
      <c r="AR980" s="151"/>
      <c r="AS980" s="151"/>
      <c r="AT980" s="151"/>
      <c r="AU980" s="151"/>
      <c r="AV980" s="151"/>
      <c r="AW980" s="151"/>
      <c r="AX980" s="151"/>
      <c r="AY980" s="151"/>
      <c r="AZ980" s="151"/>
      <c r="BA980" s="151"/>
      <c r="BB980" s="151"/>
      <c r="BC980" s="151"/>
      <c r="BD980" s="151"/>
      <c r="BE980" s="151"/>
      <c r="BF980" s="151"/>
      <c r="BG980" s="151"/>
      <c r="BH980" s="151"/>
    </row>
    <row r="981" spans="1:60" outlineLevel="1" x14ac:dyDescent="0.2">
      <c r="A981" s="158"/>
      <c r="B981" s="159"/>
      <c r="C981" s="185" t="s">
        <v>855</v>
      </c>
      <c r="D981" s="161"/>
      <c r="E981" s="162">
        <v>13.2</v>
      </c>
      <c r="F981" s="160"/>
      <c r="G981" s="160"/>
      <c r="H981" s="160"/>
      <c r="I981" s="160"/>
      <c r="J981" s="160"/>
      <c r="K981" s="160"/>
      <c r="L981" s="160"/>
      <c r="M981" s="160"/>
      <c r="N981" s="160"/>
      <c r="O981" s="160"/>
      <c r="P981" s="160"/>
      <c r="Q981" s="160"/>
      <c r="R981" s="160"/>
      <c r="S981" s="160"/>
      <c r="T981" s="160"/>
      <c r="U981" s="160"/>
      <c r="V981" s="160"/>
      <c r="W981" s="160"/>
      <c r="X981" s="151"/>
      <c r="Y981" s="151"/>
      <c r="Z981" s="151"/>
      <c r="AA981" s="151"/>
      <c r="AB981" s="151"/>
      <c r="AC981" s="151"/>
      <c r="AD981" s="151"/>
      <c r="AE981" s="151"/>
      <c r="AF981" s="151"/>
      <c r="AG981" s="151" t="s">
        <v>179</v>
      </c>
      <c r="AH981" s="151">
        <v>0</v>
      </c>
      <c r="AI981" s="151"/>
      <c r="AJ981" s="151"/>
      <c r="AK981" s="151"/>
      <c r="AL981" s="151"/>
      <c r="AM981" s="151"/>
      <c r="AN981" s="151"/>
      <c r="AO981" s="151"/>
      <c r="AP981" s="151"/>
      <c r="AQ981" s="151"/>
      <c r="AR981" s="151"/>
      <c r="AS981" s="151"/>
      <c r="AT981" s="151"/>
      <c r="AU981" s="151"/>
      <c r="AV981" s="151"/>
      <c r="AW981" s="151"/>
      <c r="AX981" s="151"/>
      <c r="AY981" s="151"/>
      <c r="AZ981" s="151"/>
      <c r="BA981" s="151"/>
      <c r="BB981" s="151"/>
      <c r="BC981" s="151"/>
      <c r="BD981" s="151"/>
      <c r="BE981" s="151"/>
      <c r="BF981" s="151"/>
      <c r="BG981" s="151"/>
      <c r="BH981" s="151"/>
    </row>
    <row r="982" spans="1:60" outlineLevel="1" x14ac:dyDescent="0.2">
      <c r="A982" s="158"/>
      <c r="B982" s="159"/>
      <c r="C982" s="453"/>
      <c r="D982" s="454"/>
      <c r="E982" s="454"/>
      <c r="F982" s="454"/>
      <c r="G982" s="454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  <c r="X982" s="151"/>
      <c r="Y982" s="151"/>
      <c r="Z982" s="151"/>
      <c r="AA982" s="151"/>
      <c r="AB982" s="151"/>
      <c r="AC982" s="151"/>
      <c r="AD982" s="151"/>
      <c r="AE982" s="151"/>
      <c r="AF982" s="151"/>
      <c r="AG982" s="151" t="s">
        <v>180</v>
      </c>
      <c r="AH982" s="151"/>
      <c r="AI982" s="151"/>
      <c r="AJ982" s="151"/>
      <c r="AK982" s="151"/>
      <c r="AL982" s="151"/>
      <c r="AM982" s="151"/>
      <c r="AN982" s="151"/>
      <c r="AO982" s="151"/>
      <c r="AP982" s="151"/>
      <c r="AQ982" s="151"/>
      <c r="AR982" s="151"/>
      <c r="AS982" s="151"/>
      <c r="AT982" s="151"/>
      <c r="AU982" s="151"/>
      <c r="AV982" s="151"/>
      <c r="AW982" s="151"/>
      <c r="AX982" s="151"/>
      <c r="AY982" s="151"/>
      <c r="AZ982" s="151"/>
      <c r="BA982" s="151"/>
      <c r="BB982" s="151"/>
      <c r="BC982" s="151"/>
      <c r="BD982" s="151"/>
      <c r="BE982" s="151"/>
      <c r="BF982" s="151"/>
      <c r="BG982" s="151"/>
      <c r="BH982" s="151"/>
    </row>
    <row r="983" spans="1:60" outlineLevel="1" x14ac:dyDescent="0.2">
      <c r="A983" s="174">
        <v>147</v>
      </c>
      <c r="B983" s="175" t="s">
        <v>856</v>
      </c>
      <c r="C983" s="184" t="s">
        <v>857</v>
      </c>
      <c r="D983" s="176" t="s">
        <v>213</v>
      </c>
      <c r="E983" s="177">
        <v>37.299999999999997</v>
      </c>
      <c r="F983" s="178">
        <v>0</v>
      </c>
      <c r="G983" s="179">
        <f>ROUND(E983*F983,2)</f>
        <v>0</v>
      </c>
      <c r="H983" s="178">
        <v>0</v>
      </c>
      <c r="I983" s="179">
        <f>ROUND(E983*H983,2)</f>
        <v>0</v>
      </c>
      <c r="J983" s="178">
        <v>69.099999999999994</v>
      </c>
      <c r="K983" s="179">
        <f>ROUND(E983*J983,2)</f>
        <v>2577.4299999999998</v>
      </c>
      <c r="L983" s="179">
        <v>21</v>
      </c>
      <c r="M983" s="179">
        <f>G983*(1+L983/100)</f>
        <v>0</v>
      </c>
      <c r="N983" s="179">
        <v>0</v>
      </c>
      <c r="O983" s="179">
        <f>ROUND(E983*N983,2)</f>
        <v>0</v>
      </c>
      <c r="P983" s="179">
        <v>4.64E-3</v>
      </c>
      <c r="Q983" s="179">
        <f>ROUND(E983*P983,2)</f>
        <v>0.17</v>
      </c>
      <c r="R983" s="179" t="s">
        <v>858</v>
      </c>
      <c r="S983" s="179" t="s">
        <v>173</v>
      </c>
      <c r="T983" s="180" t="s">
        <v>174</v>
      </c>
      <c r="U983" s="160">
        <v>0</v>
      </c>
      <c r="V983" s="160">
        <f>ROUND(E983*U983,2)</f>
        <v>0</v>
      </c>
      <c r="W983" s="160"/>
      <c r="X983" s="151"/>
      <c r="Y983" s="151"/>
      <c r="Z983" s="151"/>
      <c r="AA983" s="151"/>
      <c r="AB983" s="151"/>
      <c r="AC983" s="151"/>
      <c r="AD983" s="151"/>
      <c r="AE983" s="151"/>
      <c r="AF983" s="151"/>
      <c r="AG983" s="151" t="s">
        <v>256</v>
      </c>
      <c r="AH983" s="151"/>
      <c r="AI983" s="151"/>
      <c r="AJ983" s="151"/>
      <c r="AK983" s="151"/>
      <c r="AL983" s="151"/>
      <c r="AM983" s="151"/>
      <c r="AN983" s="151"/>
      <c r="AO983" s="151"/>
      <c r="AP983" s="151"/>
      <c r="AQ983" s="151"/>
      <c r="AR983" s="151"/>
      <c r="AS983" s="151"/>
      <c r="AT983" s="151"/>
      <c r="AU983" s="151"/>
      <c r="AV983" s="151"/>
      <c r="AW983" s="151"/>
      <c r="AX983" s="151"/>
      <c r="AY983" s="151"/>
      <c r="AZ983" s="151"/>
      <c r="BA983" s="151"/>
      <c r="BB983" s="151"/>
      <c r="BC983" s="151"/>
      <c r="BD983" s="151"/>
      <c r="BE983" s="151"/>
      <c r="BF983" s="151"/>
      <c r="BG983" s="151"/>
      <c r="BH983" s="151"/>
    </row>
    <row r="984" spans="1:60" outlineLevel="1" x14ac:dyDescent="0.2">
      <c r="A984" s="158"/>
      <c r="B984" s="159"/>
      <c r="C984" s="451" t="s">
        <v>859</v>
      </c>
      <c r="D984" s="452"/>
      <c r="E984" s="452"/>
      <c r="F984" s="452"/>
      <c r="G984" s="452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  <c r="X984" s="151"/>
      <c r="Y984" s="151"/>
      <c r="Z984" s="151"/>
      <c r="AA984" s="151"/>
      <c r="AB984" s="151"/>
      <c r="AC984" s="151"/>
      <c r="AD984" s="151"/>
      <c r="AE984" s="151"/>
      <c r="AF984" s="151"/>
      <c r="AG984" s="151" t="s">
        <v>177</v>
      </c>
      <c r="AH984" s="151"/>
      <c r="AI984" s="151"/>
      <c r="AJ984" s="151"/>
      <c r="AK984" s="151"/>
      <c r="AL984" s="151"/>
      <c r="AM984" s="151"/>
      <c r="AN984" s="151"/>
      <c r="AO984" s="151"/>
      <c r="AP984" s="151"/>
      <c r="AQ984" s="151"/>
      <c r="AR984" s="151"/>
      <c r="AS984" s="151"/>
      <c r="AT984" s="151"/>
      <c r="AU984" s="151"/>
      <c r="AV984" s="151"/>
      <c r="AW984" s="151"/>
      <c r="AX984" s="151"/>
      <c r="AY984" s="151"/>
      <c r="AZ984" s="151"/>
      <c r="BA984" s="151"/>
      <c r="BB984" s="151"/>
      <c r="BC984" s="151"/>
      <c r="BD984" s="151"/>
      <c r="BE984" s="151"/>
      <c r="BF984" s="151"/>
      <c r="BG984" s="151"/>
      <c r="BH984" s="151"/>
    </row>
    <row r="985" spans="1:60" outlineLevel="1" x14ac:dyDescent="0.2">
      <c r="A985" s="158"/>
      <c r="B985" s="159"/>
      <c r="C985" s="455" t="s">
        <v>860</v>
      </c>
      <c r="D985" s="456"/>
      <c r="E985" s="456"/>
      <c r="F985" s="456"/>
      <c r="G985" s="456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  <c r="X985" s="151"/>
      <c r="Y985" s="151"/>
      <c r="Z985" s="151"/>
      <c r="AA985" s="151"/>
      <c r="AB985" s="151"/>
      <c r="AC985" s="151"/>
      <c r="AD985" s="151"/>
      <c r="AE985" s="151"/>
      <c r="AF985" s="151"/>
      <c r="AG985" s="151" t="s">
        <v>194</v>
      </c>
      <c r="AH985" s="151"/>
      <c r="AI985" s="151"/>
      <c r="AJ985" s="151"/>
      <c r="AK985" s="151"/>
      <c r="AL985" s="151"/>
      <c r="AM985" s="151"/>
      <c r="AN985" s="151"/>
      <c r="AO985" s="151"/>
      <c r="AP985" s="151"/>
      <c r="AQ985" s="151"/>
      <c r="AR985" s="151"/>
      <c r="AS985" s="151"/>
      <c r="AT985" s="151"/>
      <c r="AU985" s="151"/>
      <c r="AV985" s="151"/>
      <c r="AW985" s="151"/>
      <c r="AX985" s="151"/>
      <c r="AY985" s="151"/>
      <c r="AZ985" s="151"/>
      <c r="BA985" s="151"/>
      <c r="BB985" s="151"/>
      <c r="BC985" s="151"/>
      <c r="BD985" s="151"/>
      <c r="BE985" s="151"/>
      <c r="BF985" s="151"/>
      <c r="BG985" s="151"/>
      <c r="BH985" s="151"/>
    </row>
    <row r="986" spans="1:60" outlineLevel="1" x14ac:dyDescent="0.2">
      <c r="A986" s="158"/>
      <c r="B986" s="159"/>
      <c r="C986" s="185" t="s">
        <v>223</v>
      </c>
      <c r="D986" s="161"/>
      <c r="E986" s="162"/>
      <c r="F986" s="160"/>
      <c r="G986" s="160"/>
      <c r="H986" s="160"/>
      <c r="I986" s="160"/>
      <c r="J986" s="160"/>
      <c r="K986" s="160"/>
      <c r="L986" s="160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  <c r="W986" s="160"/>
      <c r="X986" s="151"/>
      <c r="Y986" s="151"/>
      <c r="Z986" s="151"/>
      <c r="AA986" s="151"/>
      <c r="AB986" s="151"/>
      <c r="AC986" s="151"/>
      <c r="AD986" s="151"/>
      <c r="AE986" s="151"/>
      <c r="AF986" s="151"/>
      <c r="AG986" s="151" t="s">
        <v>179</v>
      </c>
      <c r="AH986" s="151">
        <v>0</v>
      </c>
      <c r="AI986" s="151"/>
      <c r="AJ986" s="151"/>
      <c r="AK986" s="151"/>
      <c r="AL986" s="151"/>
      <c r="AM986" s="151"/>
      <c r="AN986" s="151"/>
      <c r="AO986" s="151"/>
      <c r="AP986" s="151"/>
      <c r="AQ986" s="151"/>
      <c r="AR986" s="151"/>
      <c r="AS986" s="151"/>
      <c r="AT986" s="151"/>
      <c r="AU986" s="151"/>
      <c r="AV986" s="151"/>
      <c r="AW986" s="151"/>
      <c r="AX986" s="151"/>
      <c r="AY986" s="151"/>
      <c r="AZ986" s="151"/>
      <c r="BA986" s="151"/>
      <c r="BB986" s="151"/>
      <c r="BC986" s="151"/>
      <c r="BD986" s="151"/>
      <c r="BE986" s="151"/>
      <c r="BF986" s="151"/>
      <c r="BG986" s="151"/>
      <c r="BH986" s="151"/>
    </row>
    <row r="987" spans="1:60" outlineLevel="1" x14ac:dyDescent="0.2">
      <c r="A987" s="158"/>
      <c r="B987" s="159"/>
      <c r="C987" s="185" t="s">
        <v>795</v>
      </c>
      <c r="D987" s="161"/>
      <c r="E987" s="162">
        <v>37.299999999999997</v>
      </c>
      <c r="F987" s="160"/>
      <c r="G987" s="160"/>
      <c r="H987" s="160"/>
      <c r="I987" s="160"/>
      <c r="J987" s="160"/>
      <c r="K987" s="160"/>
      <c r="L987" s="160"/>
      <c r="M987" s="160"/>
      <c r="N987" s="160"/>
      <c r="O987" s="160"/>
      <c r="P987" s="160"/>
      <c r="Q987" s="160"/>
      <c r="R987" s="160"/>
      <c r="S987" s="160"/>
      <c r="T987" s="160"/>
      <c r="U987" s="160"/>
      <c r="V987" s="160"/>
      <c r="W987" s="160"/>
      <c r="X987" s="151"/>
      <c r="Y987" s="151"/>
      <c r="Z987" s="151"/>
      <c r="AA987" s="151"/>
      <c r="AB987" s="151"/>
      <c r="AC987" s="151"/>
      <c r="AD987" s="151"/>
      <c r="AE987" s="151"/>
      <c r="AF987" s="151"/>
      <c r="AG987" s="151" t="s">
        <v>179</v>
      </c>
      <c r="AH987" s="151">
        <v>0</v>
      </c>
      <c r="AI987" s="151"/>
      <c r="AJ987" s="151"/>
      <c r="AK987" s="151"/>
      <c r="AL987" s="151"/>
      <c r="AM987" s="151"/>
      <c r="AN987" s="151"/>
      <c r="AO987" s="151"/>
      <c r="AP987" s="151"/>
      <c r="AQ987" s="151"/>
      <c r="AR987" s="151"/>
      <c r="AS987" s="151"/>
      <c r="AT987" s="151"/>
      <c r="AU987" s="151"/>
      <c r="AV987" s="151"/>
      <c r="AW987" s="151"/>
      <c r="AX987" s="151"/>
      <c r="AY987" s="151"/>
      <c r="AZ987" s="151"/>
      <c r="BA987" s="151"/>
      <c r="BB987" s="151"/>
      <c r="BC987" s="151"/>
      <c r="BD987" s="151"/>
      <c r="BE987" s="151"/>
      <c r="BF987" s="151"/>
      <c r="BG987" s="151"/>
      <c r="BH987" s="151"/>
    </row>
    <row r="988" spans="1:60" outlineLevel="1" x14ac:dyDescent="0.2">
      <c r="A988" s="158"/>
      <c r="B988" s="159"/>
      <c r="C988" s="453"/>
      <c r="D988" s="454"/>
      <c r="E988" s="454"/>
      <c r="F988" s="454"/>
      <c r="G988" s="454"/>
      <c r="H988" s="160"/>
      <c r="I988" s="160"/>
      <c r="J988" s="160"/>
      <c r="K988" s="160"/>
      <c r="L988" s="160"/>
      <c r="M988" s="160"/>
      <c r="N988" s="160"/>
      <c r="O988" s="160"/>
      <c r="P988" s="160"/>
      <c r="Q988" s="160"/>
      <c r="R988" s="160"/>
      <c r="S988" s="160"/>
      <c r="T988" s="160"/>
      <c r="U988" s="160"/>
      <c r="V988" s="160"/>
      <c r="W988" s="160"/>
      <c r="X988" s="151"/>
      <c r="Y988" s="151"/>
      <c r="Z988" s="151"/>
      <c r="AA988" s="151"/>
      <c r="AB988" s="151"/>
      <c r="AC988" s="151"/>
      <c r="AD988" s="151"/>
      <c r="AE988" s="151"/>
      <c r="AF988" s="151"/>
      <c r="AG988" s="151" t="s">
        <v>180</v>
      </c>
      <c r="AH988" s="151"/>
      <c r="AI988" s="151"/>
      <c r="AJ988" s="151"/>
      <c r="AK988" s="151"/>
      <c r="AL988" s="151"/>
      <c r="AM988" s="151"/>
      <c r="AN988" s="151"/>
      <c r="AO988" s="151"/>
      <c r="AP988" s="151"/>
      <c r="AQ988" s="151"/>
      <c r="AR988" s="151"/>
      <c r="AS988" s="151"/>
      <c r="AT988" s="151"/>
      <c r="AU988" s="151"/>
      <c r="AV988" s="151"/>
      <c r="AW988" s="151"/>
      <c r="AX988" s="151"/>
      <c r="AY988" s="151"/>
      <c r="AZ988" s="151"/>
      <c r="BA988" s="151"/>
      <c r="BB988" s="151"/>
      <c r="BC988" s="151"/>
      <c r="BD988" s="151"/>
      <c r="BE988" s="151"/>
      <c r="BF988" s="151"/>
      <c r="BG988" s="151"/>
      <c r="BH988" s="151"/>
    </row>
    <row r="989" spans="1:60" outlineLevel="1" x14ac:dyDescent="0.2">
      <c r="A989" s="174">
        <v>148</v>
      </c>
      <c r="B989" s="175" t="s">
        <v>861</v>
      </c>
      <c r="C989" s="184" t="s">
        <v>862</v>
      </c>
      <c r="D989" s="176" t="s">
        <v>213</v>
      </c>
      <c r="E989" s="177">
        <v>40</v>
      </c>
      <c r="F989" s="178">
        <v>0</v>
      </c>
      <c r="G989" s="179">
        <f>ROUND(E989*F989,2)</f>
        <v>0</v>
      </c>
      <c r="H989" s="178">
        <v>0</v>
      </c>
      <c r="I989" s="179">
        <f>ROUND(E989*H989,2)</f>
        <v>0</v>
      </c>
      <c r="J989" s="178">
        <v>46.2</v>
      </c>
      <c r="K989" s="179">
        <f>ROUND(E989*J989,2)</f>
        <v>1848</v>
      </c>
      <c r="L989" s="179">
        <v>21</v>
      </c>
      <c r="M989" s="179">
        <f>G989*(1+L989/100)</f>
        <v>0</v>
      </c>
      <c r="N989" s="179">
        <v>0</v>
      </c>
      <c r="O989" s="179">
        <f>ROUND(E989*N989,2)</f>
        <v>0</v>
      </c>
      <c r="P989" s="179">
        <v>3.3600000000000001E-3</v>
      </c>
      <c r="Q989" s="179">
        <f>ROUND(E989*P989,2)</f>
        <v>0.13</v>
      </c>
      <c r="R989" s="179" t="s">
        <v>858</v>
      </c>
      <c r="S989" s="179" t="s">
        <v>173</v>
      </c>
      <c r="T989" s="180" t="s">
        <v>174</v>
      </c>
      <c r="U989" s="160">
        <v>0</v>
      </c>
      <c r="V989" s="160">
        <f>ROUND(E989*U989,2)</f>
        <v>0</v>
      </c>
      <c r="W989" s="160"/>
      <c r="X989" s="151"/>
      <c r="Y989" s="151"/>
      <c r="Z989" s="151"/>
      <c r="AA989" s="151"/>
      <c r="AB989" s="151"/>
      <c r="AC989" s="151"/>
      <c r="AD989" s="151"/>
      <c r="AE989" s="151"/>
      <c r="AF989" s="151"/>
      <c r="AG989" s="151" t="s">
        <v>256</v>
      </c>
      <c r="AH989" s="151"/>
      <c r="AI989" s="151"/>
      <c r="AJ989" s="151"/>
      <c r="AK989" s="151"/>
      <c r="AL989" s="151"/>
      <c r="AM989" s="151"/>
      <c r="AN989" s="151"/>
      <c r="AO989" s="151"/>
      <c r="AP989" s="151"/>
      <c r="AQ989" s="151"/>
      <c r="AR989" s="151"/>
      <c r="AS989" s="151"/>
      <c r="AT989" s="151"/>
      <c r="AU989" s="151"/>
      <c r="AV989" s="151"/>
      <c r="AW989" s="151"/>
      <c r="AX989" s="151"/>
      <c r="AY989" s="151"/>
      <c r="AZ989" s="151"/>
      <c r="BA989" s="151"/>
      <c r="BB989" s="151"/>
      <c r="BC989" s="151"/>
      <c r="BD989" s="151"/>
      <c r="BE989" s="151"/>
      <c r="BF989" s="151"/>
      <c r="BG989" s="151"/>
      <c r="BH989" s="151"/>
    </row>
    <row r="990" spans="1:60" outlineLevel="1" x14ac:dyDescent="0.2">
      <c r="A990" s="158"/>
      <c r="B990" s="159"/>
      <c r="C990" s="451" t="s">
        <v>863</v>
      </c>
      <c r="D990" s="452"/>
      <c r="E990" s="452"/>
      <c r="F990" s="452"/>
      <c r="G990" s="452"/>
      <c r="H990" s="160"/>
      <c r="I990" s="160"/>
      <c r="J990" s="160"/>
      <c r="K990" s="160"/>
      <c r="L990" s="160"/>
      <c r="M990" s="160"/>
      <c r="N990" s="160"/>
      <c r="O990" s="160"/>
      <c r="P990" s="160"/>
      <c r="Q990" s="160"/>
      <c r="R990" s="160"/>
      <c r="S990" s="160"/>
      <c r="T990" s="160"/>
      <c r="U990" s="160"/>
      <c r="V990" s="160"/>
      <c r="W990" s="160"/>
      <c r="X990" s="151"/>
      <c r="Y990" s="151"/>
      <c r="Z990" s="151"/>
      <c r="AA990" s="151"/>
      <c r="AB990" s="151"/>
      <c r="AC990" s="151"/>
      <c r="AD990" s="151"/>
      <c r="AE990" s="151"/>
      <c r="AF990" s="151"/>
      <c r="AG990" s="151" t="s">
        <v>177</v>
      </c>
      <c r="AH990" s="151"/>
      <c r="AI990" s="151"/>
      <c r="AJ990" s="151"/>
      <c r="AK990" s="151"/>
      <c r="AL990" s="151"/>
      <c r="AM990" s="151"/>
      <c r="AN990" s="151"/>
      <c r="AO990" s="151"/>
      <c r="AP990" s="151"/>
      <c r="AQ990" s="151"/>
      <c r="AR990" s="151"/>
      <c r="AS990" s="151"/>
      <c r="AT990" s="151"/>
      <c r="AU990" s="151"/>
      <c r="AV990" s="151"/>
      <c r="AW990" s="151"/>
      <c r="AX990" s="151"/>
      <c r="AY990" s="151"/>
      <c r="AZ990" s="151"/>
      <c r="BA990" s="151"/>
      <c r="BB990" s="151"/>
      <c r="BC990" s="151"/>
      <c r="BD990" s="151"/>
      <c r="BE990" s="151"/>
      <c r="BF990" s="151"/>
      <c r="BG990" s="151"/>
      <c r="BH990" s="151"/>
    </row>
    <row r="991" spans="1:60" outlineLevel="1" x14ac:dyDescent="0.2">
      <c r="A991" s="158"/>
      <c r="B991" s="159"/>
      <c r="C991" s="455" t="s">
        <v>860</v>
      </c>
      <c r="D991" s="456"/>
      <c r="E991" s="456"/>
      <c r="F991" s="456"/>
      <c r="G991" s="456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  <c r="X991" s="151"/>
      <c r="Y991" s="151"/>
      <c r="Z991" s="151"/>
      <c r="AA991" s="151"/>
      <c r="AB991" s="151"/>
      <c r="AC991" s="151"/>
      <c r="AD991" s="151"/>
      <c r="AE991" s="151"/>
      <c r="AF991" s="151"/>
      <c r="AG991" s="151" t="s">
        <v>194</v>
      </c>
      <c r="AH991" s="151"/>
      <c r="AI991" s="151"/>
      <c r="AJ991" s="151"/>
      <c r="AK991" s="151"/>
      <c r="AL991" s="151"/>
      <c r="AM991" s="151"/>
      <c r="AN991" s="151"/>
      <c r="AO991" s="151"/>
      <c r="AP991" s="151"/>
      <c r="AQ991" s="151"/>
      <c r="AR991" s="151"/>
      <c r="AS991" s="151"/>
      <c r="AT991" s="151"/>
      <c r="AU991" s="151"/>
      <c r="AV991" s="151"/>
      <c r="AW991" s="151"/>
      <c r="AX991" s="151"/>
      <c r="AY991" s="151"/>
      <c r="AZ991" s="151"/>
      <c r="BA991" s="151"/>
      <c r="BB991" s="151"/>
      <c r="BC991" s="151"/>
      <c r="BD991" s="151"/>
      <c r="BE991" s="151"/>
      <c r="BF991" s="151"/>
      <c r="BG991" s="151"/>
      <c r="BH991" s="151"/>
    </row>
    <row r="992" spans="1:60" outlineLevel="1" x14ac:dyDescent="0.2">
      <c r="A992" s="158"/>
      <c r="B992" s="159"/>
      <c r="C992" s="185" t="s">
        <v>223</v>
      </c>
      <c r="D992" s="161"/>
      <c r="E992" s="162"/>
      <c r="F992" s="160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  <c r="X992" s="151"/>
      <c r="Y992" s="151"/>
      <c r="Z992" s="151"/>
      <c r="AA992" s="151"/>
      <c r="AB992" s="151"/>
      <c r="AC992" s="151"/>
      <c r="AD992" s="151"/>
      <c r="AE992" s="151"/>
      <c r="AF992" s="151"/>
      <c r="AG992" s="151" t="s">
        <v>179</v>
      </c>
      <c r="AH992" s="151">
        <v>0</v>
      </c>
      <c r="AI992" s="151"/>
      <c r="AJ992" s="151"/>
      <c r="AK992" s="151"/>
      <c r="AL992" s="151"/>
      <c r="AM992" s="151"/>
      <c r="AN992" s="151"/>
      <c r="AO992" s="151"/>
      <c r="AP992" s="151"/>
      <c r="AQ992" s="151"/>
      <c r="AR992" s="151"/>
      <c r="AS992" s="151"/>
      <c r="AT992" s="151"/>
      <c r="AU992" s="151"/>
      <c r="AV992" s="151"/>
      <c r="AW992" s="151"/>
      <c r="AX992" s="151"/>
      <c r="AY992" s="151"/>
      <c r="AZ992" s="151"/>
      <c r="BA992" s="151"/>
      <c r="BB992" s="151"/>
      <c r="BC992" s="151"/>
      <c r="BD992" s="151"/>
      <c r="BE992" s="151"/>
      <c r="BF992" s="151"/>
      <c r="BG992" s="151"/>
      <c r="BH992" s="151"/>
    </row>
    <row r="993" spans="1:60" outlineLevel="1" x14ac:dyDescent="0.2">
      <c r="A993" s="158"/>
      <c r="B993" s="159"/>
      <c r="C993" s="185" t="s">
        <v>790</v>
      </c>
      <c r="D993" s="161"/>
      <c r="E993" s="162">
        <v>40</v>
      </c>
      <c r="F993" s="160"/>
      <c r="G993" s="160"/>
      <c r="H993" s="160"/>
      <c r="I993" s="160"/>
      <c r="J993" s="160"/>
      <c r="K993" s="160"/>
      <c r="L993" s="160"/>
      <c r="M993" s="160"/>
      <c r="N993" s="160"/>
      <c r="O993" s="160"/>
      <c r="P993" s="160"/>
      <c r="Q993" s="160"/>
      <c r="R993" s="160"/>
      <c r="S993" s="160"/>
      <c r="T993" s="160"/>
      <c r="U993" s="160"/>
      <c r="V993" s="160"/>
      <c r="W993" s="160"/>
      <c r="X993" s="151"/>
      <c r="Y993" s="151"/>
      <c r="Z993" s="151"/>
      <c r="AA993" s="151"/>
      <c r="AB993" s="151"/>
      <c r="AC993" s="151"/>
      <c r="AD993" s="151"/>
      <c r="AE993" s="151"/>
      <c r="AF993" s="151"/>
      <c r="AG993" s="151" t="s">
        <v>179</v>
      </c>
      <c r="AH993" s="151">
        <v>0</v>
      </c>
      <c r="AI993" s="151"/>
      <c r="AJ993" s="151"/>
      <c r="AK993" s="151"/>
      <c r="AL993" s="151"/>
      <c r="AM993" s="151"/>
      <c r="AN993" s="151"/>
      <c r="AO993" s="151"/>
      <c r="AP993" s="151"/>
      <c r="AQ993" s="151"/>
      <c r="AR993" s="151"/>
      <c r="AS993" s="151"/>
      <c r="AT993" s="151"/>
      <c r="AU993" s="151"/>
      <c r="AV993" s="151"/>
      <c r="AW993" s="151"/>
      <c r="AX993" s="151"/>
      <c r="AY993" s="151"/>
      <c r="AZ993" s="151"/>
      <c r="BA993" s="151"/>
      <c r="BB993" s="151"/>
      <c r="BC993" s="151"/>
      <c r="BD993" s="151"/>
      <c r="BE993" s="151"/>
      <c r="BF993" s="151"/>
      <c r="BG993" s="151"/>
      <c r="BH993" s="151"/>
    </row>
    <row r="994" spans="1:60" outlineLevel="1" x14ac:dyDescent="0.2">
      <c r="A994" s="158"/>
      <c r="B994" s="159"/>
      <c r="C994" s="453"/>
      <c r="D994" s="454"/>
      <c r="E994" s="454"/>
      <c r="F994" s="454"/>
      <c r="G994" s="454"/>
      <c r="H994" s="160"/>
      <c r="I994" s="160"/>
      <c r="J994" s="160"/>
      <c r="K994" s="160"/>
      <c r="L994" s="160"/>
      <c r="M994" s="160"/>
      <c r="N994" s="160"/>
      <c r="O994" s="160"/>
      <c r="P994" s="160"/>
      <c r="Q994" s="160"/>
      <c r="R994" s="160"/>
      <c r="S994" s="160"/>
      <c r="T994" s="160"/>
      <c r="U994" s="160"/>
      <c r="V994" s="160"/>
      <c r="W994" s="160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 t="s">
        <v>180</v>
      </c>
      <c r="AH994" s="151"/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1"/>
      <c r="AW994" s="151"/>
      <c r="AX994" s="151"/>
      <c r="AY994" s="151"/>
      <c r="AZ994" s="151"/>
      <c r="BA994" s="151"/>
      <c r="BB994" s="151"/>
      <c r="BC994" s="151"/>
      <c r="BD994" s="151"/>
      <c r="BE994" s="151"/>
      <c r="BF994" s="151"/>
      <c r="BG994" s="151"/>
      <c r="BH994" s="151"/>
    </row>
    <row r="995" spans="1:60" outlineLevel="1" x14ac:dyDescent="0.2">
      <c r="A995" s="174">
        <v>149</v>
      </c>
      <c r="B995" s="175" t="s">
        <v>864</v>
      </c>
      <c r="C995" s="184" t="s">
        <v>865</v>
      </c>
      <c r="D995" s="176" t="s">
        <v>208</v>
      </c>
      <c r="E995" s="177">
        <v>0.94394999999999996</v>
      </c>
      <c r="F995" s="178">
        <v>0</v>
      </c>
      <c r="G995" s="179">
        <f>ROUND(E995*F995,2)</f>
        <v>0</v>
      </c>
      <c r="H995" s="178">
        <v>0</v>
      </c>
      <c r="I995" s="179">
        <f>ROUND(E995*H995,2)</f>
        <v>0</v>
      </c>
      <c r="J995" s="178">
        <v>1697</v>
      </c>
      <c r="K995" s="179">
        <f>ROUND(E995*J995,2)</f>
        <v>1601.88</v>
      </c>
      <c r="L995" s="179">
        <v>21</v>
      </c>
      <c r="M995" s="179">
        <f>G995*(1+L995/100)</f>
        <v>0</v>
      </c>
      <c r="N995" s="179">
        <v>0</v>
      </c>
      <c r="O995" s="179">
        <f>ROUND(E995*N995,2)</f>
        <v>0</v>
      </c>
      <c r="P995" s="179">
        <v>0</v>
      </c>
      <c r="Q995" s="179">
        <f>ROUND(E995*P995,2)</f>
        <v>0</v>
      </c>
      <c r="R995" s="179" t="s">
        <v>784</v>
      </c>
      <c r="S995" s="179" t="s">
        <v>173</v>
      </c>
      <c r="T995" s="180" t="s">
        <v>174</v>
      </c>
      <c r="U995" s="160">
        <v>4.82</v>
      </c>
      <c r="V995" s="160">
        <f>ROUND(E995*U995,2)</f>
        <v>4.55</v>
      </c>
      <c r="W995" s="160"/>
      <c r="X995" s="151"/>
      <c r="Y995" s="151"/>
      <c r="Z995" s="151"/>
      <c r="AA995" s="151"/>
      <c r="AB995" s="151"/>
      <c r="AC995" s="151"/>
      <c r="AD995" s="151"/>
      <c r="AE995" s="151"/>
      <c r="AF995" s="151"/>
      <c r="AG995" s="151" t="s">
        <v>676</v>
      </c>
      <c r="AH995" s="151"/>
      <c r="AI995" s="151"/>
      <c r="AJ995" s="151"/>
      <c r="AK995" s="151"/>
      <c r="AL995" s="151"/>
      <c r="AM995" s="151"/>
      <c r="AN995" s="151"/>
      <c r="AO995" s="151"/>
      <c r="AP995" s="151"/>
      <c r="AQ995" s="151"/>
      <c r="AR995" s="151"/>
      <c r="AS995" s="151"/>
      <c r="AT995" s="151"/>
      <c r="AU995" s="151"/>
      <c r="AV995" s="151"/>
      <c r="AW995" s="151"/>
      <c r="AX995" s="151"/>
      <c r="AY995" s="151"/>
      <c r="AZ995" s="151"/>
      <c r="BA995" s="151"/>
      <c r="BB995" s="151"/>
      <c r="BC995" s="151"/>
      <c r="BD995" s="151"/>
      <c r="BE995" s="151"/>
      <c r="BF995" s="151"/>
      <c r="BG995" s="151"/>
      <c r="BH995" s="151"/>
    </row>
    <row r="996" spans="1:60" outlineLevel="1" x14ac:dyDescent="0.2">
      <c r="A996" s="158"/>
      <c r="B996" s="159"/>
      <c r="C996" s="451" t="s">
        <v>709</v>
      </c>
      <c r="D996" s="452"/>
      <c r="E996" s="452"/>
      <c r="F996" s="452"/>
      <c r="G996" s="452"/>
      <c r="H996" s="160"/>
      <c r="I996" s="160"/>
      <c r="J996" s="160"/>
      <c r="K996" s="160"/>
      <c r="L996" s="160"/>
      <c r="M996" s="160"/>
      <c r="N996" s="160"/>
      <c r="O996" s="160"/>
      <c r="P996" s="160"/>
      <c r="Q996" s="160"/>
      <c r="R996" s="160"/>
      <c r="S996" s="160"/>
      <c r="T996" s="160"/>
      <c r="U996" s="160"/>
      <c r="V996" s="160"/>
      <c r="W996" s="160"/>
      <c r="X996" s="151"/>
      <c r="Y996" s="151"/>
      <c r="Z996" s="151"/>
      <c r="AA996" s="151"/>
      <c r="AB996" s="151"/>
      <c r="AC996" s="151"/>
      <c r="AD996" s="151"/>
      <c r="AE996" s="151"/>
      <c r="AF996" s="151"/>
      <c r="AG996" s="151" t="s">
        <v>177</v>
      </c>
      <c r="AH996" s="151"/>
      <c r="AI996" s="151"/>
      <c r="AJ996" s="151"/>
      <c r="AK996" s="151"/>
      <c r="AL996" s="151"/>
      <c r="AM996" s="151"/>
      <c r="AN996" s="151"/>
      <c r="AO996" s="151"/>
      <c r="AP996" s="151"/>
      <c r="AQ996" s="151"/>
      <c r="AR996" s="151"/>
      <c r="AS996" s="151"/>
      <c r="AT996" s="151"/>
      <c r="AU996" s="151"/>
      <c r="AV996" s="151"/>
      <c r="AW996" s="151"/>
      <c r="AX996" s="151"/>
      <c r="AY996" s="151"/>
      <c r="AZ996" s="151"/>
      <c r="BA996" s="151"/>
      <c r="BB996" s="151"/>
      <c r="BC996" s="151"/>
      <c r="BD996" s="151"/>
      <c r="BE996" s="151"/>
      <c r="BF996" s="151"/>
      <c r="BG996" s="151"/>
      <c r="BH996" s="151"/>
    </row>
    <row r="997" spans="1:60" outlineLevel="1" x14ac:dyDescent="0.2">
      <c r="A997" s="158"/>
      <c r="B997" s="159"/>
      <c r="C997" s="453"/>
      <c r="D997" s="454"/>
      <c r="E997" s="454"/>
      <c r="F997" s="454"/>
      <c r="G997" s="454"/>
      <c r="H997" s="160"/>
      <c r="I997" s="160"/>
      <c r="J997" s="160"/>
      <c r="K997" s="160"/>
      <c r="L997" s="160"/>
      <c r="M997" s="160"/>
      <c r="N997" s="160"/>
      <c r="O997" s="160"/>
      <c r="P997" s="160"/>
      <c r="Q997" s="160"/>
      <c r="R997" s="160"/>
      <c r="S997" s="160"/>
      <c r="T997" s="160"/>
      <c r="U997" s="160"/>
      <c r="V997" s="160"/>
      <c r="W997" s="160"/>
      <c r="X997" s="151"/>
      <c r="Y997" s="151"/>
      <c r="Z997" s="151"/>
      <c r="AA997" s="151"/>
      <c r="AB997" s="151"/>
      <c r="AC997" s="151"/>
      <c r="AD997" s="151"/>
      <c r="AE997" s="151"/>
      <c r="AF997" s="151"/>
      <c r="AG997" s="151" t="s">
        <v>180</v>
      </c>
      <c r="AH997" s="151"/>
      <c r="AI997" s="151"/>
      <c r="AJ997" s="151"/>
      <c r="AK997" s="151"/>
      <c r="AL997" s="151"/>
      <c r="AM997" s="151"/>
      <c r="AN997" s="151"/>
      <c r="AO997" s="151"/>
      <c r="AP997" s="151"/>
      <c r="AQ997" s="151"/>
      <c r="AR997" s="151"/>
      <c r="AS997" s="151"/>
      <c r="AT997" s="151"/>
      <c r="AU997" s="151"/>
      <c r="AV997" s="151"/>
      <c r="AW997" s="151"/>
      <c r="AX997" s="151"/>
      <c r="AY997" s="151"/>
      <c r="AZ997" s="151"/>
      <c r="BA997" s="151"/>
      <c r="BB997" s="151"/>
      <c r="BC997" s="151"/>
      <c r="BD997" s="151"/>
      <c r="BE997" s="151"/>
      <c r="BF997" s="151"/>
      <c r="BG997" s="151"/>
      <c r="BH997" s="151"/>
    </row>
    <row r="998" spans="1:60" x14ac:dyDescent="0.2">
      <c r="A998" s="168" t="s">
        <v>167</v>
      </c>
      <c r="B998" s="169" t="s">
        <v>115</v>
      </c>
      <c r="C998" s="183" t="s">
        <v>116</v>
      </c>
      <c r="D998" s="170"/>
      <c r="E998" s="171"/>
      <c r="F998" s="172"/>
      <c r="G998" s="172">
        <f>SUMIF(AG999:AG1054,"&lt;&gt;NOR",G999:G1054)</f>
        <v>0</v>
      </c>
      <c r="H998" s="172"/>
      <c r="I998" s="172">
        <f>SUM(I999:I1054)</f>
        <v>22706.959999999999</v>
      </c>
      <c r="J998" s="172"/>
      <c r="K998" s="172">
        <f>SUM(K999:K1054)</f>
        <v>36511.1</v>
      </c>
      <c r="L998" s="172"/>
      <c r="M998" s="172">
        <f>SUM(M999:M1054)</f>
        <v>0</v>
      </c>
      <c r="N998" s="172"/>
      <c r="O998" s="172">
        <f>SUM(O999:O1054)</f>
        <v>0.02</v>
      </c>
      <c r="P998" s="172"/>
      <c r="Q998" s="172">
        <f>SUM(Q999:Q1054)</f>
        <v>0</v>
      </c>
      <c r="R998" s="172"/>
      <c r="S998" s="172"/>
      <c r="T998" s="173"/>
      <c r="U998" s="167"/>
      <c r="V998" s="167">
        <f>SUM(V999:V1054)</f>
        <v>121.91</v>
      </c>
      <c r="W998" s="167"/>
      <c r="AG998" t="s">
        <v>168</v>
      </c>
    </row>
    <row r="999" spans="1:60" ht="33.75" outlineLevel="1" x14ac:dyDescent="0.2">
      <c r="A999" s="174">
        <v>150</v>
      </c>
      <c r="B999" s="175" t="s">
        <v>866</v>
      </c>
      <c r="C999" s="184" t="s">
        <v>867</v>
      </c>
      <c r="D999" s="176" t="s">
        <v>213</v>
      </c>
      <c r="E999" s="177">
        <v>194.9</v>
      </c>
      <c r="F999" s="178">
        <v>0</v>
      </c>
      <c r="G999" s="179">
        <f>ROUND(E999*F999,2)</f>
        <v>0</v>
      </c>
      <c r="H999" s="178">
        <v>78.930000000000007</v>
      </c>
      <c r="I999" s="179">
        <f>ROUND(E999*H999,2)</f>
        <v>15383.46</v>
      </c>
      <c r="J999" s="178">
        <v>93.07</v>
      </c>
      <c r="K999" s="179">
        <f>ROUND(E999*J999,2)</f>
        <v>18139.34</v>
      </c>
      <c r="L999" s="179">
        <v>21</v>
      </c>
      <c r="M999" s="179">
        <f>G999*(1+L999/100)</f>
        <v>0</v>
      </c>
      <c r="N999" s="179">
        <v>4.0000000000000003E-5</v>
      </c>
      <c r="O999" s="179">
        <f>ROUND(E999*N999,2)</f>
        <v>0.01</v>
      </c>
      <c r="P999" s="179">
        <v>0</v>
      </c>
      <c r="Q999" s="179">
        <f>ROUND(E999*P999,2)</f>
        <v>0</v>
      </c>
      <c r="R999" s="179" t="s">
        <v>868</v>
      </c>
      <c r="S999" s="179" t="s">
        <v>173</v>
      </c>
      <c r="T999" s="180" t="s">
        <v>174</v>
      </c>
      <c r="U999" s="160">
        <v>0.32</v>
      </c>
      <c r="V999" s="160">
        <f>ROUND(E999*U999,2)</f>
        <v>62.37</v>
      </c>
      <c r="W999" s="160"/>
      <c r="X999" s="151"/>
      <c r="Y999" s="151"/>
      <c r="Z999" s="151"/>
      <c r="AA999" s="151"/>
      <c r="AB999" s="151"/>
      <c r="AC999" s="151"/>
      <c r="AD999" s="151"/>
      <c r="AE999" s="151"/>
      <c r="AF999" s="151"/>
      <c r="AG999" s="151" t="s">
        <v>688</v>
      </c>
      <c r="AH999" s="151"/>
      <c r="AI999" s="151"/>
      <c r="AJ999" s="151"/>
      <c r="AK999" s="151"/>
      <c r="AL999" s="151"/>
      <c r="AM999" s="151"/>
      <c r="AN999" s="151"/>
      <c r="AO999" s="151"/>
      <c r="AP999" s="151"/>
      <c r="AQ999" s="151"/>
      <c r="AR999" s="151"/>
      <c r="AS999" s="151"/>
      <c r="AT999" s="151"/>
      <c r="AU999" s="151"/>
      <c r="AV999" s="151"/>
      <c r="AW999" s="151"/>
      <c r="AX999" s="151"/>
      <c r="AY999" s="151"/>
      <c r="AZ999" s="151"/>
      <c r="BA999" s="151"/>
      <c r="BB999" s="151"/>
      <c r="BC999" s="151"/>
      <c r="BD999" s="151"/>
      <c r="BE999" s="151"/>
      <c r="BF999" s="151"/>
      <c r="BG999" s="151"/>
      <c r="BH999" s="151"/>
    </row>
    <row r="1000" spans="1:60" outlineLevel="1" x14ac:dyDescent="0.2">
      <c r="A1000" s="158"/>
      <c r="B1000" s="159"/>
      <c r="C1000" s="185" t="s">
        <v>313</v>
      </c>
      <c r="D1000" s="161"/>
      <c r="E1000" s="162">
        <v>5.76</v>
      </c>
      <c r="F1000" s="160"/>
      <c r="G1000" s="160"/>
      <c r="H1000" s="160"/>
      <c r="I1000" s="160"/>
      <c r="J1000" s="160"/>
      <c r="K1000" s="160"/>
      <c r="L1000" s="160"/>
      <c r="M1000" s="160"/>
      <c r="N1000" s="160"/>
      <c r="O1000" s="160"/>
      <c r="P1000" s="160"/>
      <c r="Q1000" s="160"/>
      <c r="R1000" s="160"/>
      <c r="S1000" s="160"/>
      <c r="T1000" s="160"/>
      <c r="U1000" s="160"/>
      <c r="V1000" s="160"/>
      <c r="W1000" s="160"/>
      <c r="X1000" s="151"/>
      <c r="Y1000" s="151"/>
      <c r="Z1000" s="151"/>
      <c r="AA1000" s="151"/>
      <c r="AB1000" s="151"/>
      <c r="AC1000" s="151"/>
      <c r="AD1000" s="151"/>
      <c r="AE1000" s="151"/>
      <c r="AF1000" s="151"/>
      <c r="AG1000" s="151" t="s">
        <v>179</v>
      </c>
      <c r="AH1000" s="151">
        <v>0</v>
      </c>
      <c r="AI1000" s="151"/>
      <c r="AJ1000" s="151"/>
      <c r="AK1000" s="151"/>
      <c r="AL1000" s="151"/>
      <c r="AM1000" s="151"/>
      <c r="AN1000" s="151"/>
      <c r="AO1000" s="151"/>
      <c r="AP1000" s="151"/>
      <c r="AQ1000" s="151"/>
      <c r="AR1000" s="151"/>
      <c r="AS1000" s="151"/>
      <c r="AT1000" s="151"/>
      <c r="AU1000" s="151"/>
      <c r="AV1000" s="151"/>
      <c r="AW1000" s="151"/>
      <c r="AX1000" s="151"/>
      <c r="AY1000" s="151"/>
      <c r="AZ1000" s="151"/>
      <c r="BA1000" s="151"/>
      <c r="BB1000" s="151"/>
      <c r="BC1000" s="151"/>
      <c r="BD1000" s="151"/>
      <c r="BE1000" s="151"/>
      <c r="BF1000" s="151"/>
      <c r="BG1000" s="151"/>
      <c r="BH1000" s="151"/>
    </row>
    <row r="1001" spans="1:60" outlineLevel="1" x14ac:dyDescent="0.2">
      <c r="A1001" s="158"/>
      <c r="B1001" s="159"/>
      <c r="C1001" s="185" t="s">
        <v>314</v>
      </c>
      <c r="D1001" s="161"/>
      <c r="E1001" s="162">
        <v>6.2</v>
      </c>
      <c r="F1001" s="160"/>
      <c r="G1001" s="160"/>
      <c r="H1001" s="160"/>
      <c r="I1001" s="160"/>
      <c r="J1001" s="160"/>
      <c r="K1001" s="160"/>
      <c r="L1001" s="160"/>
      <c r="M1001" s="160"/>
      <c r="N1001" s="160"/>
      <c r="O1001" s="160"/>
      <c r="P1001" s="160"/>
      <c r="Q1001" s="160"/>
      <c r="R1001" s="160"/>
      <c r="S1001" s="160"/>
      <c r="T1001" s="160"/>
      <c r="U1001" s="160"/>
      <c r="V1001" s="160"/>
      <c r="W1001" s="160"/>
      <c r="X1001" s="151"/>
      <c r="Y1001" s="151"/>
      <c r="Z1001" s="151"/>
      <c r="AA1001" s="151"/>
      <c r="AB1001" s="151"/>
      <c r="AC1001" s="151"/>
      <c r="AD1001" s="151"/>
      <c r="AE1001" s="151"/>
      <c r="AF1001" s="151"/>
      <c r="AG1001" s="151" t="s">
        <v>179</v>
      </c>
      <c r="AH1001" s="151">
        <v>0</v>
      </c>
      <c r="AI1001" s="151"/>
      <c r="AJ1001" s="151"/>
      <c r="AK1001" s="151"/>
      <c r="AL1001" s="151"/>
      <c r="AM1001" s="151"/>
      <c r="AN1001" s="151"/>
      <c r="AO1001" s="151"/>
      <c r="AP1001" s="151"/>
      <c r="AQ1001" s="151"/>
      <c r="AR1001" s="151"/>
      <c r="AS1001" s="151"/>
      <c r="AT1001" s="151"/>
      <c r="AU1001" s="151"/>
      <c r="AV1001" s="151"/>
      <c r="AW1001" s="151"/>
      <c r="AX1001" s="151"/>
      <c r="AY1001" s="151"/>
      <c r="AZ1001" s="151"/>
      <c r="BA1001" s="151"/>
      <c r="BB1001" s="151"/>
      <c r="BC1001" s="151"/>
      <c r="BD1001" s="151"/>
      <c r="BE1001" s="151"/>
      <c r="BF1001" s="151"/>
      <c r="BG1001" s="151"/>
      <c r="BH1001" s="151"/>
    </row>
    <row r="1002" spans="1:60" outlineLevel="1" x14ac:dyDescent="0.2">
      <c r="A1002" s="158"/>
      <c r="B1002" s="159"/>
      <c r="C1002" s="185" t="s">
        <v>315</v>
      </c>
      <c r="D1002" s="161"/>
      <c r="E1002" s="162">
        <v>5.82</v>
      </c>
      <c r="F1002" s="160"/>
      <c r="G1002" s="160"/>
      <c r="H1002" s="160"/>
      <c r="I1002" s="160"/>
      <c r="J1002" s="160"/>
      <c r="K1002" s="160"/>
      <c r="L1002" s="160"/>
      <c r="M1002" s="160"/>
      <c r="N1002" s="160"/>
      <c r="O1002" s="160"/>
      <c r="P1002" s="160"/>
      <c r="Q1002" s="160"/>
      <c r="R1002" s="160"/>
      <c r="S1002" s="160"/>
      <c r="T1002" s="160"/>
      <c r="U1002" s="160"/>
      <c r="V1002" s="160"/>
      <c r="W1002" s="160"/>
      <c r="X1002" s="151"/>
      <c r="Y1002" s="151"/>
      <c r="Z1002" s="151"/>
      <c r="AA1002" s="151"/>
      <c r="AB1002" s="151"/>
      <c r="AC1002" s="151"/>
      <c r="AD1002" s="151"/>
      <c r="AE1002" s="151"/>
      <c r="AF1002" s="151"/>
      <c r="AG1002" s="151" t="s">
        <v>179</v>
      </c>
      <c r="AH1002" s="151">
        <v>0</v>
      </c>
      <c r="AI1002" s="151"/>
      <c r="AJ1002" s="151"/>
      <c r="AK1002" s="151"/>
      <c r="AL1002" s="151"/>
      <c r="AM1002" s="151"/>
      <c r="AN1002" s="151"/>
      <c r="AO1002" s="151"/>
      <c r="AP1002" s="151"/>
      <c r="AQ1002" s="151"/>
      <c r="AR1002" s="151"/>
      <c r="AS1002" s="151"/>
      <c r="AT1002" s="151"/>
      <c r="AU1002" s="151"/>
      <c r="AV1002" s="151"/>
      <c r="AW1002" s="151"/>
      <c r="AX1002" s="151"/>
      <c r="AY1002" s="151"/>
      <c r="AZ1002" s="151"/>
      <c r="BA1002" s="151"/>
      <c r="BB1002" s="151"/>
      <c r="BC1002" s="151"/>
      <c r="BD1002" s="151"/>
      <c r="BE1002" s="151"/>
      <c r="BF1002" s="151"/>
      <c r="BG1002" s="151"/>
      <c r="BH1002" s="151"/>
    </row>
    <row r="1003" spans="1:60" outlineLevel="1" x14ac:dyDescent="0.2">
      <c r="A1003" s="158"/>
      <c r="B1003" s="159"/>
      <c r="C1003" s="185" t="s">
        <v>316</v>
      </c>
      <c r="D1003" s="161"/>
      <c r="E1003" s="162">
        <v>5.84</v>
      </c>
      <c r="F1003" s="160"/>
      <c r="G1003" s="160"/>
      <c r="H1003" s="160"/>
      <c r="I1003" s="160"/>
      <c r="J1003" s="160"/>
      <c r="K1003" s="160"/>
      <c r="L1003" s="160"/>
      <c r="M1003" s="160"/>
      <c r="N1003" s="160"/>
      <c r="O1003" s="160"/>
      <c r="P1003" s="160"/>
      <c r="Q1003" s="160"/>
      <c r="R1003" s="160"/>
      <c r="S1003" s="160"/>
      <c r="T1003" s="160"/>
      <c r="U1003" s="160"/>
      <c r="V1003" s="160"/>
      <c r="W1003" s="160"/>
      <c r="X1003" s="151"/>
      <c r="Y1003" s="151"/>
      <c r="Z1003" s="151"/>
      <c r="AA1003" s="151"/>
      <c r="AB1003" s="151"/>
      <c r="AC1003" s="151"/>
      <c r="AD1003" s="151"/>
      <c r="AE1003" s="151"/>
      <c r="AF1003" s="151"/>
      <c r="AG1003" s="151" t="s">
        <v>179</v>
      </c>
      <c r="AH1003" s="151">
        <v>0</v>
      </c>
      <c r="AI1003" s="151"/>
      <c r="AJ1003" s="151"/>
      <c r="AK1003" s="151"/>
      <c r="AL1003" s="151"/>
      <c r="AM1003" s="151"/>
      <c r="AN1003" s="151"/>
      <c r="AO1003" s="151"/>
      <c r="AP1003" s="151"/>
      <c r="AQ1003" s="151"/>
      <c r="AR1003" s="151"/>
      <c r="AS1003" s="151"/>
      <c r="AT1003" s="151"/>
      <c r="AU1003" s="151"/>
      <c r="AV1003" s="151"/>
      <c r="AW1003" s="151"/>
      <c r="AX1003" s="151"/>
      <c r="AY1003" s="151"/>
      <c r="AZ1003" s="151"/>
      <c r="BA1003" s="151"/>
      <c r="BB1003" s="151"/>
      <c r="BC1003" s="151"/>
      <c r="BD1003" s="151"/>
      <c r="BE1003" s="151"/>
      <c r="BF1003" s="151"/>
      <c r="BG1003" s="151"/>
      <c r="BH1003" s="151"/>
    </row>
    <row r="1004" spans="1:60" outlineLevel="1" x14ac:dyDescent="0.2">
      <c r="A1004" s="158"/>
      <c r="B1004" s="159"/>
      <c r="C1004" s="185" t="s">
        <v>317</v>
      </c>
      <c r="D1004" s="161"/>
      <c r="E1004" s="162">
        <v>5.84</v>
      </c>
      <c r="F1004" s="160"/>
      <c r="G1004" s="160"/>
      <c r="H1004" s="160"/>
      <c r="I1004" s="160"/>
      <c r="J1004" s="160"/>
      <c r="K1004" s="160"/>
      <c r="L1004" s="160"/>
      <c r="M1004" s="160"/>
      <c r="N1004" s="160"/>
      <c r="O1004" s="160"/>
      <c r="P1004" s="160"/>
      <c r="Q1004" s="160"/>
      <c r="R1004" s="160"/>
      <c r="S1004" s="160"/>
      <c r="T1004" s="160"/>
      <c r="U1004" s="160"/>
      <c r="V1004" s="160"/>
      <c r="W1004" s="160"/>
      <c r="X1004" s="151"/>
      <c r="Y1004" s="151"/>
      <c r="Z1004" s="151"/>
      <c r="AA1004" s="151"/>
      <c r="AB1004" s="151"/>
      <c r="AC1004" s="151"/>
      <c r="AD1004" s="151"/>
      <c r="AE1004" s="151"/>
      <c r="AF1004" s="151"/>
      <c r="AG1004" s="151" t="s">
        <v>179</v>
      </c>
      <c r="AH1004" s="151">
        <v>0</v>
      </c>
      <c r="AI1004" s="151"/>
      <c r="AJ1004" s="151"/>
      <c r="AK1004" s="151"/>
      <c r="AL1004" s="151"/>
      <c r="AM1004" s="151"/>
      <c r="AN1004" s="151"/>
      <c r="AO1004" s="151"/>
      <c r="AP1004" s="151"/>
      <c r="AQ1004" s="151"/>
      <c r="AR1004" s="151"/>
      <c r="AS1004" s="151"/>
      <c r="AT1004" s="151"/>
      <c r="AU1004" s="151"/>
      <c r="AV1004" s="151"/>
      <c r="AW1004" s="151"/>
      <c r="AX1004" s="151"/>
      <c r="AY1004" s="151"/>
      <c r="AZ1004" s="151"/>
      <c r="BA1004" s="151"/>
      <c r="BB1004" s="151"/>
      <c r="BC1004" s="151"/>
      <c r="BD1004" s="151"/>
      <c r="BE1004" s="151"/>
      <c r="BF1004" s="151"/>
      <c r="BG1004" s="151"/>
      <c r="BH1004" s="151"/>
    </row>
    <row r="1005" spans="1:60" outlineLevel="1" x14ac:dyDescent="0.2">
      <c r="A1005" s="158"/>
      <c r="B1005" s="159"/>
      <c r="C1005" s="185" t="s">
        <v>318</v>
      </c>
      <c r="D1005" s="161"/>
      <c r="E1005" s="162">
        <v>6.2</v>
      </c>
      <c r="F1005" s="160"/>
      <c r="G1005" s="160"/>
      <c r="H1005" s="160"/>
      <c r="I1005" s="160"/>
      <c r="J1005" s="160"/>
      <c r="K1005" s="160"/>
      <c r="L1005" s="160"/>
      <c r="M1005" s="160"/>
      <c r="N1005" s="160"/>
      <c r="O1005" s="160"/>
      <c r="P1005" s="160"/>
      <c r="Q1005" s="160"/>
      <c r="R1005" s="160"/>
      <c r="S1005" s="160"/>
      <c r="T1005" s="160"/>
      <c r="U1005" s="160"/>
      <c r="V1005" s="160"/>
      <c r="W1005" s="160"/>
      <c r="X1005" s="151"/>
      <c r="Y1005" s="151"/>
      <c r="Z1005" s="151"/>
      <c r="AA1005" s="151"/>
      <c r="AB1005" s="151"/>
      <c r="AC1005" s="151"/>
      <c r="AD1005" s="151"/>
      <c r="AE1005" s="151"/>
      <c r="AF1005" s="151"/>
      <c r="AG1005" s="151" t="s">
        <v>179</v>
      </c>
      <c r="AH1005" s="151">
        <v>0</v>
      </c>
      <c r="AI1005" s="151"/>
      <c r="AJ1005" s="151"/>
      <c r="AK1005" s="151"/>
      <c r="AL1005" s="151"/>
      <c r="AM1005" s="151"/>
      <c r="AN1005" s="151"/>
      <c r="AO1005" s="151"/>
      <c r="AP1005" s="151"/>
      <c r="AQ1005" s="151"/>
      <c r="AR1005" s="151"/>
      <c r="AS1005" s="151"/>
      <c r="AT1005" s="151"/>
      <c r="AU1005" s="151"/>
      <c r="AV1005" s="151"/>
      <c r="AW1005" s="151"/>
      <c r="AX1005" s="151"/>
      <c r="AY1005" s="151"/>
      <c r="AZ1005" s="151"/>
      <c r="BA1005" s="151"/>
      <c r="BB1005" s="151"/>
      <c r="BC1005" s="151"/>
      <c r="BD1005" s="151"/>
      <c r="BE1005" s="151"/>
      <c r="BF1005" s="151"/>
      <c r="BG1005" s="151"/>
      <c r="BH1005" s="151"/>
    </row>
    <row r="1006" spans="1:60" outlineLevel="1" x14ac:dyDescent="0.2">
      <c r="A1006" s="158"/>
      <c r="B1006" s="159"/>
      <c r="C1006" s="185" t="s">
        <v>319</v>
      </c>
      <c r="D1006" s="161"/>
      <c r="E1006" s="162">
        <v>5.8</v>
      </c>
      <c r="F1006" s="160"/>
      <c r="G1006" s="160"/>
      <c r="H1006" s="160"/>
      <c r="I1006" s="160"/>
      <c r="J1006" s="160"/>
      <c r="K1006" s="160"/>
      <c r="L1006" s="160"/>
      <c r="M1006" s="160"/>
      <c r="N1006" s="160"/>
      <c r="O1006" s="160"/>
      <c r="P1006" s="160"/>
      <c r="Q1006" s="160"/>
      <c r="R1006" s="160"/>
      <c r="S1006" s="160"/>
      <c r="T1006" s="160"/>
      <c r="U1006" s="160"/>
      <c r="V1006" s="160"/>
      <c r="W1006" s="160"/>
      <c r="X1006" s="151"/>
      <c r="Y1006" s="151"/>
      <c r="Z1006" s="151"/>
      <c r="AA1006" s="151"/>
      <c r="AB1006" s="151"/>
      <c r="AC1006" s="151"/>
      <c r="AD1006" s="151"/>
      <c r="AE1006" s="151"/>
      <c r="AF1006" s="151"/>
      <c r="AG1006" s="151" t="s">
        <v>179</v>
      </c>
      <c r="AH1006" s="151">
        <v>0</v>
      </c>
      <c r="AI1006" s="151"/>
      <c r="AJ1006" s="151"/>
      <c r="AK1006" s="151"/>
      <c r="AL1006" s="151"/>
      <c r="AM1006" s="151"/>
      <c r="AN1006" s="151"/>
      <c r="AO1006" s="151"/>
      <c r="AP1006" s="151"/>
      <c r="AQ1006" s="151"/>
      <c r="AR1006" s="151"/>
      <c r="AS1006" s="151"/>
      <c r="AT1006" s="151"/>
      <c r="AU1006" s="151"/>
      <c r="AV1006" s="151"/>
      <c r="AW1006" s="151"/>
      <c r="AX1006" s="151"/>
      <c r="AY1006" s="151"/>
      <c r="AZ1006" s="151"/>
      <c r="BA1006" s="151"/>
      <c r="BB1006" s="151"/>
      <c r="BC1006" s="151"/>
      <c r="BD1006" s="151"/>
      <c r="BE1006" s="151"/>
      <c r="BF1006" s="151"/>
      <c r="BG1006" s="151"/>
      <c r="BH1006" s="151"/>
    </row>
    <row r="1007" spans="1:60" outlineLevel="1" x14ac:dyDescent="0.2">
      <c r="A1007" s="158"/>
      <c r="B1007" s="159"/>
      <c r="C1007" s="185" t="s">
        <v>320</v>
      </c>
      <c r="D1007" s="161"/>
      <c r="E1007" s="162">
        <v>15.3</v>
      </c>
      <c r="F1007" s="160"/>
      <c r="G1007" s="160"/>
      <c r="H1007" s="160"/>
      <c r="I1007" s="160"/>
      <c r="J1007" s="160"/>
      <c r="K1007" s="160"/>
      <c r="L1007" s="160"/>
      <c r="M1007" s="160"/>
      <c r="N1007" s="160"/>
      <c r="O1007" s="160"/>
      <c r="P1007" s="160"/>
      <c r="Q1007" s="160"/>
      <c r="R1007" s="160"/>
      <c r="S1007" s="160"/>
      <c r="T1007" s="160"/>
      <c r="U1007" s="160"/>
      <c r="V1007" s="160"/>
      <c r="W1007" s="160"/>
      <c r="X1007" s="151"/>
      <c r="Y1007" s="151"/>
      <c r="Z1007" s="151"/>
      <c r="AA1007" s="151"/>
      <c r="AB1007" s="151"/>
      <c r="AC1007" s="151"/>
      <c r="AD1007" s="151"/>
      <c r="AE1007" s="151"/>
      <c r="AF1007" s="151"/>
      <c r="AG1007" s="151" t="s">
        <v>179</v>
      </c>
      <c r="AH1007" s="151">
        <v>0</v>
      </c>
      <c r="AI1007" s="151"/>
      <c r="AJ1007" s="151"/>
      <c r="AK1007" s="151"/>
      <c r="AL1007" s="151"/>
      <c r="AM1007" s="151"/>
      <c r="AN1007" s="151"/>
      <c r="AO1007" s="151"/>
      <c r="AP1007" s="151"/>
      <c r="AQ1007" s="151"/>
      <c r="AR1007" s="151"/>
      <c r="AS1007" s="151"/>
      <c r="AT1007" s="151"/>
      <c r="AU1007" s="151"/>
      <c r="AV1007" s="151"/>
      <c r="AW1007" s="151"/>
      <c r="AX1007" s="151"/>
      <c r="AY1007" s="151"/>
      <c r="AZ1007" s="151"/>
      <c r="BA1007" s="151"/>
      <c r="BB1007" s="151"/>
      <c r="BC1007" s="151"/>
      <c r="BD1007" s="151"/>
      <c r="BE1007" s="151"/>
      <c r="BF1007" s="151"/>
      <c r="BG1007" s="151"/>
      <c r="BH1007" s="151"/>
    </row>
    <row r="1008" spans="1:60" outlineLevel="1" x14ac:dyDescent="0.2">
      <c r="A1008" s="158"/>
      <c r="B1008" s="159"/>
      <c r="C1008" s="185" t="s">
        <v>321</v>
      </c>
      <c r="D1008" s="161"/>
      <c r="E1008" s="162">
        <v>10.16</v>
      </c>
      <c r="F1008" s="160"/>
      <c r="G1008" s="160"/>
      <c r="H1008" s="160"/>
      <c r="I1008" s="160"/>
      <c r="J1008" s="160"/>
      <c r="K1008" s="160"/>
      <c r="L1008" s="160"/>
      <c r="M1008" s="160"/>
      <c r="N1008" s="160"/>
      <c r="O1008" s="160"/>
      <c r="P1008" s="160"/>
      <c r="Q1008" s="160"/>
      <c r="R1008" s="160"/>
      <c r="S1008" s="160"/>
      <c r="T1008" s="160"/>
      <c r="U1008" s="160"/>
      <c r="V1008" s="160"/>
      <c r="W1008" s="160"/>
      <c r="X1008" s="151"/>
      <c r="Y1008" s="151"/>
      <c r="Z1008" s="151"/>
      <c r="AA1008" s="151"/>
      <c r="AB1008" s="151"/>
      <c r="AC1008" s="151"/>
      <c r="AD1008" s="151"/>
      <c r="AE1008" s="151"/>
      <c r="AF1008" s="151"/>
      <c r="AG1008" s="151" t="s">
        <v>179</v>
      </c>
      <c r="AH1008" s="151">
        <v>0</v>
      </c>
      <c r="AI1008" s="151"/>
      <c r="AJ1008" s="151"/>
      <c r="AK1008" s="151"/>
      <c r="AL1008" s="151"/>
      <c r="AM1008" s="151"/>
      <c r="AN1008" s="151"/>
      <c r="AO1008" s="151"/>
      <c r="AP1008" s="151"/>
      <c r="AQ1008" s="151"/>
      <c r="AR1008" s="151"/>
      <c r="AS1008" s="151"/>
      <c r="AT1008" s="151"/>
      <c r="AU1008" s="151"/>
      <c r="AV1008" s="151"/>
      <c r="AW1008" s="151"/>
      <c r="AX1008" s="151"/>
      <c r="AY1008" s="151"/>
      <c r="AZ1008" s="151"/>
      <c r="BA1008" s="151"/>
      <c r="BB1008" s="151"/>
      <c r="BC1008" s="151"/>
      <c r="BD1008" s="151"/>
      <c r="BE1008" s="151"/>
      <c r="BF1008" s="151"/>
      <c r="BG1008" s="151"/>
      <c r="BH1008" s="151"/>
    </row>
    <row r="1009" spans="1:60" outlineLevel="1" x14ac:dyDescent="0.2">
      <c r="A1009" s="158"/>
      <c r="B1009" s="159"/>
      <c r="C1009" s="185" t="s">
        <v>322</v>
      </c>
      <c r="D1009" s="161"/>
      <c r="E1009" s="162">
        <v>50.7</v>
      </c>
      <c r="F1009" s="160"/>
      <c r="G1009" s="160"/>
      <c r="H1009" s="160"/>
      <c r="I1009" s="160"/>
      <c r="J1009" s="160"/>
      <c r="K1009" s="160"/>
      <c r="L1009" s="160"/>
      <c r="M1009" s="160"/>
      <c r="N1009" s="160"/>
      <c r="O1009" s="160"/>
      <c r="P1009" s="160"/>
      <c r="Q1009" s="160"/>
      <c r="R1009" s="160"/>
      <c r="S1009" s="160"/>
      <c r="T1009" s="160"/>
      <c r="U1009" s="160"/>
      <c r="V1009" s="160"/>
      <c r="W1009" s="160"/>
      <c r="X1009" s="151"/>
      <c r="Y1009" s="151"/>
      <c r="Z1009" s="151"/>
      <c r="AA1009" s="151"/>
      <c r="AB1009" s="151"/>
      <c r="AC1009" s="151"/>
      <c r="AD1009" s="151"/>
      <c r="AE1009" s="151"/>
      <c r="AF1009" s="151"/>
      <c r="AG1009" s="151" t="s">
        <v>179</v>
      </c>
      <c r="AH1009" s="151">
        <v>0</v>
      </c>
      <c r="AI1009" s="151"/>
      <c r="AJ1009" s="151"/>
      <c r="AK1009" s="151"/>
      <c r="AL1009" s="151"/>
      <c r="AM1009" s="151"/>
      <c r="AN1009" s="151"/>
      <c r="AO1009" s="151"/>
      <c r="AP1009" s="151"/>
      <c r="AQ1009" s="151"/>
      <c r="AR1009" s="151"/>
      <c r="AS1009" s="151"/>
      <c r="AT1009" s="151"/>
      <c r="AU1009" s="151"/>
      <c r="AV1009" s="151"/>
      <c r="AW1009" s="151"/>
      <c r="AX1009" s="151"/>
      <c r="AY1009" s="151"/>
      <c r="AZ1009" s="151"/>
      <c r="BA1009" s="151"/>
      <c r="BB1009" s="151"/>
      <c r="BC1009" s="151"/>
      <c r="BD1009" s="151"/>
      <c r="BE1009" s="151"/>
      <c r="BF1009" s="151"/>
      <c r="BG1009" s="151"/>
      <c r="BH1009" s="151"/>
    </row>
    <row r="1010" spans="1:60" outlineLevel="1" x14ac:dyDescent="0.2">
      <c r="A1010" s="158"/>
      <c r="B1010" s="159"/>
      <c r="C1010" s="185" t="s">
        <v>323</v>
      </c>
      <c r="D1010" s="161"/>
      <c r="E1010" s="162">
        <v>4.0599999999999996</v>
      </c>
      <c r="F1010" s="160"/>
      <c r="G1010" s="160"/>
      <c r="H1010" s="160"/>
      <c r="I1010" s="160"/>
      <c r="J1010" s="160"/>
      <c r="K1010" s="160"/>
      <c r="L1010" s="160"/>
      <c r="M1010" s="160"/>
      <c r="N1010" s="160"/>
      <c r="O1010" s="160"/>
      <c r="P1010" s="160"/>
      <c r="Q1010" s="160"/>
      <c r="R1010" s="160"/>
      <c r="S1010" s="160"/>
      <c r="T1010" s="160"/>
      <c r="U1010" s="160"/>
      <c r="V1010" s="160"/>
      <c r="W1010" s="160"/>
      <c r="X1010" s="151"/>
      <c r="Y1010" s="151"/>
      <c r="Z1010" s="151"/>
      <c r="AA1010" s="151"/>
      <c r="AB1010" s="151"/>
      <c r="AC1010" s="151"/>
      <c r="AD1010" s="151"/>
      <c r="AE1010" s="151"/>
      <c r="AF1010" s="151"/>
      <c r="AG1010" s="151" t="s">
        <v>179</v>
      </c>
      <c r="AH1010" s="151">
        <v>0</v>
      </c>
      <c r="AI1010" s="151"/>
      <c r="AJ1010" s="151"/>
      <c r="AK1010" s="151"/>
      <c r="AL1010" s="151"/>
      <c r="AM1010" s="151"/>
      <c r="AN1010" s="151"/>
      <c r="AO1010" s="151"/>
      <c r="AP1010" s="151"/>
      <c r="AQ1010" s="151"/>
      <c r="AR1010" s="151"/>
      <c r="AS1010" s="151"/>
      <c r="AT1010" s="151"/>
      <c r="AU1010" s="151"/>
      <c r="AV1010" s="151"/>
      <c r="AW1010" s="151"/>
      <c r="AX1010" s="151"/>
      <c r="AY1010" s="151"/>
      <c r="AZ1010" s="151"/>
      <c r="BA1010" s="151"/>
      <c r="BB1010" s="151"/>
      <c r="BC1010" s="151"/>
      <c r="BD1010" s="151"/>
      <c r="BE1010" s="151"/>
      <c r="BF1010" s="151"/>
      <c r="BG1010" s="151"/>
      <c r="BH1010" s="151"/>
    </row>
    <row r="1011" spans="1:60" outlineLevel="1" x14ac:dyDescent="0.2">
      <c r="A1011" s="158"/>
      <c r="B1011" s="159"/>
      <c r="C1011" s="185" t="s">
        <v>324</v>
      </c>
      <c r="D1011" s="161"/>
      <c r="E1011" s="162">
        <v>8.2200000000000006</v>
      </c>
      <c r="F1011" s="160"/>
      <c r="G1011" s="160"/>
      <c r="H1011" s="160"/>
      <c r="I1011" s="160"/>
      <c r="J1011" s="160"/>
      <c r="K1011" s="160"/>
      <c r="L1011" s="160"/>
      <c r="M1011" s="160"/>
      <c r="N1011" s="160"/>
      <c r="O1011" s="160"/>
      <c r="P1011" s="160"/>
      <c r="Q1011" s="160"/>
      <c r="R1011" s="160"/>
      <c r="S1011" s="160"/>
      <c r="T1011" s="160"/>
      <c r="U1011" s="160"/>
      <c r="V1011" s="160"/>
      <c r="W1011" s="160"/>
      <c r="X1011" s="151"/>
      <c r="Y1011" s="151"/>
      <c r="Z1011" s="151"/>
      <c r="AA1011" s="151"/>
      <c r="AB1011" s="151"/>
      <c r="AC1011" s="151"/>
      <c r="AD1011" s="151"/>
      <c r="AE1011" s="151"/>
      <c r="AF1011" s="151"/>
      <c r="AG1011" s="151" t="s">
        <v>179</v>
      </c>
      <c r="AH1011" s="151">
        <v>0</v>
      </c>
      <c r="AI1011" s="151"/>
      <c r="AJ1011" s="151"/>
      <c r="AK1011" s="151"/>
      <c r="AL1011" s="151"/>
      <c r="AM1011" s="151"/>
      <c r="AN1011" s="151"/>
      <c r="AO1011" s="151"/>
      <c r="AP1011" s="151"/>
      <c r="AQ1011" s="151"/>
      <c r="AR1011" s="151"/>
      <c r="AS1011" s="151"/>
      <c r="AT1011" s="151"/>
      <c r="AU1011" s="151"/>
      <c r="AV1011" s="151"/>
      <c r="AW1011" s="151"/>
      <c r="AX1011" s="151"/>
      <c r="AY1011" s="151"/>
      <c r="AZ1011" s="151"/>
      <c r="BA1011" s="151"/>
      <c r="BB1011" s="151"/>
      <c r="BC1011" s="151"/>
      <c r="BD1011" s="151"/>
      <c r="BE1011" s="151"/>
      <c r="BF1011" s="151"/>
      <c r="BG1011" s="151"/>
      <c r="BH1011" s="151"/>
    </row>
    <row r="1012" spans="1:60" outlineLevel="1" x14ac:dyDescent="0.2">
      <c r="A1012" s="158"/>
      <c r="B1012" s="159"/>
      <c r="C1012" s="185" t="s">
        <v>325</v>
      </c>
      <c r="D1012" s="161"/>
      <c r="E1012" s="162">
        <v>8.84</v>
      </c>
      <c r="F1012" s="160"/>
      <c r="G1012" s="160"/>
      <c r="H1012" s="160"/>
      <c r="I1012" s="160"/>
      <c r="J1012" s="160"/>
      <c r="K1012" s="160"/>
      <c r="L1012" s="160"/>
      <c r="M1012" s="160"/>
      <c r="N1012" s="160"/>
      <c r="O1012" s="160"/>
      <c r="P1012" s="160"/>
      <c r="Q1012" s="160"/>
      <c r="R1012" s="160"/>
      <c r="S1012" s="160"/>
      <c r="T1012" s="160"/>
      <c r="U1012" s="160"/>
      <c r="V1012" s="160"/>
      <c r="W1012" s="160"/>
      <c r="X1012" s="151"/>
      <c r="Y1012" s="151"/>
      <c r="Z1012" s="151"/>
      <c r="AA1012" s="151"/>
      <c r="AB1012" s="151"/>
      <c r="AC1012" s="151"/>
      <c r="AD1012" s="151"/>
      <c r="AE1012" s="151"/>
      <c r="AF1012" s="151"/>
      <c r="AG1012" s="151" t="s">
        <v>179</v>
      </c>
      <c r="AH1012" s="151">
        <v>0</v>
      </c>
      <c r="AI1012" s="151"/>
      <c r="AJ1012" s="151"/>
      <c r="AK1012" s="151"/>
      <c r="AL1012" s="151"/>
      <c r="AM1012" s="151"/>
      <c r="AN1012" s="151"/>
      <c r="AO1012" s="151"/>
      <c r="AP1012" s="151"/>
      <c r="AQ1012" s="151"/>
      <c r="AR1012" s="151"/>
      <c r="AS1012" s="151"/>
      <c r="AT1012" s="151"/>
      <c r="AU1012" s="151"/>
      <c r="AV1012" s="151"/>
      <c r="AW1012" s="151"/>
      <c r="AX1012" s="151"/>
      <c r="AY1012" s="151"/>
      <c r="AZ1012" s="151"/>
      <c r="BA1012" s="151"/>
      <c r="BB1012" s="151"/>
      <c r="BC1012" s="151"/>
      <c r="BD1012" s="151"/>
      <c r="BE1012" s="151"/>
      <c r="BF1012" s="151"/>
      <c r="BG1012" s="151"/>
      <c r="BH1012" s="151"/>
    </row>
    <row r="1013" spans="1:60" outlineLevel="1" x14ac:dyDescent="0.2">
      <c r="A1013" s="158"/>
      <c r="B1013" s="159"/>
      <c r="C1013" s="185" t="s">
        <v>326</v>
      </c>
      <c r="D1013" s="161"/>
      <c r="E1013" s="162">
        <v>3.89</v>
      </c>
      <c r="F1013" s="160"/>
      <c r="G1013" s="160"/>
      <c r="H1013" s="160"/>
      <c r="I1013" s="160"/>
      <c r="J1013" s="160"/>
      <c r="K1013" s="160"/>
      <c r="L1013" s="160"/>
      <c r="M1013" s="160"/>
      <c r="N1013" s="160"/>
      <c r="O1013" s="160"/>
      <c r="P1013" s="160"/>
      <c r="Q1013" s="160"/>
      <c r="R1013" s="160"/>
      <c r="S1013" s="160"/>
      <c r="T1013" s="160"/>
      <c r="U1013" s="160"/>
      <c r="V1013" s="160"/>
      <c r="W1013" s="160"/>
      <c r="X1013" s="151"/>
      <c r="Y1013" s="151"/>
      <c r="Z1013" s="151"/>
      <c r="AA1013" s="151"/>
      <c r="AB1013" s="151"/>
      <c r="AC1013" s="151"/>
      <c r="AD1013" s="151"/>
      <c r="AE1013" s="151"/>
      <c r="AF1013" s="151"/>
      <c r="AG1013" s="151" t="s">
        <v>179</v>
      </c>
      <c r="AH1013" s="151">
        <v>0</v>
      </c>
      <c r="AI1013" s="151"/>
      <c r="AJ1013" s="151"/>
      <c r="AK1013" s="151"/>
      <c r="AL1013" s="151"/>
      <c r="AM1013" s="151"/>
      <c r="AN1013" s="151"/>
      <c r="AO1013" s="151"/>
      <c r="AP1013" s="151"/>
      <c r="AQ1013" s="151"/>
      <c r="AR1013" s="151"/>
      <c r="AS1013" s="151"/>
      <c r="AT1013" s="151"/>
      <c r="AU1013" s="151"/>
      <c r="AV1013" s="151"/>
      <c r="AW1013" s="151"/>
      <c r="AX1013" s="151"/>
      <c r="AY1013" s="151"/>
      <c r="AZ1013" s="151"/>
      <c r="BA1013" s="151"/>
      <c r="BB1013" s="151"/>
      <c r="BC1013" s="151"/>
      <c r="BD1013" s="151"/>
      <c r="BE1013" s="151"/>
      <c r="BF1013" s="151"/>
      <c r="BG1013" s="151"/>
      <c r="BH1013" s="151"/>
    </row>
    <row r="1014" spans="1:60" outlineLevel="1" x14ac:dyDescent="0.2">
      <c r="A1014" s="158"/>
      <c r="B1014" s="159"/>
      <c r="C1014" s="188" t="s">
        <v>299</v>
      </c>
      <c r="D1014" s="165"/>
      <c r="E1014" s="166">
        <v>142.63</v>
      </c>
      <c r="F1014" s="160"/>
      <c r="G1014" s="160"/>
      <c r="H1014" s="160"/>
      <c r="I1014" s="160"/>
      <c r="J1014" s="160"/>
      <c r="K1014" s="160"/>
      <c r="L1014" s="160"/>
      <c r="M1014" s="160"/>
      <c r="N1014" s="160"/>
      <c r="O1014" s="160"/>
      <c r="P1014" s="160"/>
      <c r="Q1014" s="160"/>
      <c r="R1014" s="160"/>
      <c r="S1014" s="160"/>
      <c r="T1014" s="160"/>
      <c r="U1014" s="160"/>
      <c r="V1014" s="160"/>
      <c r="W1014" s="160"/>
      <c r="X1014" s="151"/>
      <c r="Y1014" s="151"/>
      <c r="Z1014" s="151"/>
      <c r="AA1014" s="151"/>
      <c r="AB1014" s="151"/>
      <c r="AC1014" s="151"/>
      <c r="AD1014" s="151"/>
      <c r="AE1014" s="151"/>
      <c r="AF1014" s="151"/>
      <c r="AG1014" s="151" t="s">
        <v>179</v>
      </c>
      <c r="AH1014" s="151">
        <v>1</v>
      </c>
      <c r="AI1014" s="151"/>
      <c r="AJ1014" s="151"/>
      <c r="AK1014" s="151"/>
      <c r="AL1014" s="151"/>
      <c r="AM1014" s="151"/>
      <c r="AN1014" s="151"/>
      <c r="AO1014" s="151"/>
      <c r="AP1014" s="151"/>
      <c r="AQ1014" s="151"/>
      <c r="AR1014" s="151"/>
      <c r="AS1014" s="151"/>
      <c r="AT1014" s="151"/>
      <c r="AU1014" s="151"/>
      <c r="AV1014" s="151"/>
      <c r="AW1014" s="151"/>
      <c r="AX1014" s="151"/>
      <c r="AY1014" s="151"/>
      <c r="AZ1014" s="151"/>
      <c r="BA1014" s="151"/>
      <c r="BB1014" s="151"/>
      <c r="BC1014" s="151"/>
      <c r="BD1014" s="151"/>
      <c r="BE1014" s="151"/>
      <c r="BF1014" s="151"/>
      <c r="BG1014" s="151"/>
      <c r="BH1014" s="151"/>
    </row>
    <row r="1015" spans="1:60" outlineLevel="1" x14ac:dyDescent="0.2">
      <c r="A1015" s="158"/>
      <c r="B1015" s="159"/>
      <c r="C1015" s="185" t="s">
        <v>327</v>
      </c>
      <c r="D1015" s="161"/>
      <c r="E1015" s="162">
        <v>3.87</v>
      </c>
      <c r="F1015" s="160"/>
      <c r="G1015" s="160"/>
      <c r="H1015" s="160"/>
      <c r="I1015" s="160"/>
      <c r="J1015" s="160"/>
      <c r="K1015" s="160"/>
      <c r="L1015" s="160"/>
      <c r="M1015" s="160"/>
      <c r="N1015" s="160"/>
      <c r="O1015" s="160"/>
      <c r="P1015" s="160"/>
      <c r="Q1015" s="160"/>
      <c r="R1015" s="160"/>
      <c r="S1015" s="160"/>
      <c r="T1015" s="160"/>
      <c r="U1015" s="160"/>
      <c r="V1015" s="160"/>
      <c r="W1015" s="160"/>
      <c r="X1015" s="151"/>
      <c r="Y1015" s="151"/>
      <c r="Z1015" s="151"/>
      <c r="AA1015" s="151"/>
      <c r="AB1015" s="151"/>
      <c r="AC1015" s="151"/>
      <c r="AD1015" s="151"/>
      <c r="AE1015" s="151"/>
      <c r="AF1015" s="151"/>
      <c r="AG1015" s="151" t="s">
        <v>179</v>
      </c>
      <c r="AH1015" s="151">
        <v>0</v>
      </c>
      <c r="AI1015" s="151"/>
      <c r="AJ1015" s="151"/>
      <c r="AK1015" s="151"/>
      <c r="AL1015" s="151"/>
      <c r="AM1015" s="151"/>
      <c r="AN1015" s="151"/>
      <c r="AO1015" s="151"/>
      <c r="AP1015" s="151"/>
      <c r="AQ1015" s="151"/>
      <c r="AR1015" s="151"/>
      <c r="AS1015" s="151"/>
      <c r="AT1015" s="151"/>
      <c r="AU1015" s="151"/>
      <c r="AV1015" s="151"/>
      <c r="AW1015" s="151"/>
      <c r="AX1015" s="151"/>
      <c r="AY1015" s="151"/>
      <c r="AZ1015" s="151"/>
      <c r="BA1015" s="151"/>
      <c r="BB1015" s="151"/>
      <c r="BC1015" s="151"/>
      <c r="BD1015" s="151"/>
      <c r="BE1015" s="151"/>
      <c r="BF1015" s="151"/>
      <c r="BG1015" s="151"/>
      <c r="BH1015" s="151"/>
    </row>
    <row r="1016" spans="1:60" outlineLevel="1" x14ac:dyDescent="0.2">
      <c r="A1016" s="158"/>
      <c r="B1016" s="159"/>
      <c r="C1016" s="185" t="s">
        <v>328</v>
      </c>
      <c r="D1016" s="161"/>
      <c r="E1016" s="162">
        <v>3.82</v>
      </c>
      <c r="F1016" s="160"/>
      <c r="G1016" s="160"/>
      <c r="H1016" s="160"/>
      <c r="I1016" s="160"/>
      <c r="J1016" s="160"/>
      <c r="K1016" s="160"/>
      <c r="L1016" s="160"/>
      <c r="M1016" s="160"/>
      <c r="N1016" s="160"/>
      <c r="O1016" s="160"/>
      <c r="P1016" s="160"/>
      <c r="Q1016" s="160"/>
      <c r="R1016" s="160"/>
      <c r="S1016" s="160"/>
      <c r="T1016" s="160"/>
      <c r="U1016" s="160"/>
      <c r="V1016" s="160"/>
      <c r="W1016" s="160"/>
      <c r="X1016" s="151"/>
      <c r="Y1016" s="151"/>
      <c r="Z1016" s="151"/>
      <c r="AA1016" s="151"/>
      <c r="AB1016" s="151"/>
      <c r="AC1016" s="151"/>
      <c r="AD1016" s="151"/>
      <c r="AE1016" s="151"/>
      <c r="AF1016" s="151"/>
      <c r="AG1016" s="151" t="s">
        <v>179</v>
      </c>
      <c r="AH1016" s="151">
        <v>0</v>
      </c>
      <c r="AI1016" s="151"/>
      <c r="AJ1016" s="151"/>
      <c r="AK1016" s="151"/>
      <c r="AL1016" s="151"/>
      <c r="AM1016" s="151"/>
      <c r="AN1016" s="151"/>
      <c r="AO1016" s="151"/>
      <c r="AP1016" s="151"/>
      <c r="AQ1016" s="151"/>
      <c r="AR1016" s="151"/>
      <c r="AS1016" s="151"/>
      <c r="AT1016" s="151"/>
      <c r="AU1016" s="151"/>
      <c r="AV1016" s="151"/>
      <c r="AW1016" s="151"/>
      <c r="AX1016" s="151"/>
      <c r="AY1016" s="151"/>
      <c r="AZ1016" s="151"/>
      <c r="BA1016" s="151"/>
      <c r="BB1016" s="151"/>
      <c r="BC1016" s="151"/>
      <c r="BD1016" s="151"/>
      <c r="BE1016" s="151"/>
      <c r="BF1016" s="151"/>
      <c r="BG1016" s="151"/>
      <c r="BH1016" s="151"/>
    </row>
    <row r="1017" spans="1:60" outlineLevel="1" x14ac:dyDescent="0.2">
      <c r="A1017" s="158"/>
      <c r="B1017" s="159"/>
      <c r="C1017" s="185" t="s">
        <v>329</v>
      </c>
      <c r="D1017" s="161"/>
      <c r="E1017" s="162">
        <v>3.52</v>
      </c>
      <c r="F1017" s="160"/>
      <c r="G1017" s="160"/>
      <c r="H1017" s="160"/>
      <c r="I1017" s="160"/>
      <c r="J1017" s="160"/>
      <c r="K1017" s="160"/>
      <c r="L1017" s="160"/>
      <c r="M1017" s="160"/>
      <c r="N1017" s="160"/>
      <c r="O1017" s="160"/>
      <c r="P1017" s="160"/>
      <c r="Q1017" s="160"/>
      <c r="R1017" s="160"/>
      <c r="S1017" s="160"/>
      <c r="T1017" s="160"/>
      <c r="U1017" s="160"/>
      <c r="V1017" s="160"/>
      <c r="W1017" s="160"/>
      <c r="X1017" s="151"/>
      <c r="Y1017" s="151"/>
      <c r="Z1017" s="151"/>
      <c r="AA1017" s="151"/>
      <c r="AB1017" s="151"/>
      <c r="AC1017" s="151"/>
      <c r="AD1017" s="151"/>
      <c r="AE1017" s="151"/>
      <c r="AF1017" s="151"/>
      <c r="AG1017" s="151" t="s">
        <v>179</v>
      </c>
      <c r="AH1017" s="151">
        <v>0</v>
      </c>
      <c r="AI1017" s="151"/>
      <c r="AJ1017" s="151"/>
      <c r="AK1017" s="151"/>
      <c r="AL1017" s="151"/>
      <c r="AM1017" s="151"/>
      <c r="AN1017" s="151"/>
      <c r="AO1017" s="151"/>
      <c r="AP1017" s="151"/>
      <c r="AQ1017" s="151"/>
      <c r="AR1017" s="151"/>
      <c r="AS1017" s="151"/>
      <c r="AT1017" s="151"/>
      <c r="AU1017" s="151"/>
      <c r="AV1017" s="151"/>
      <c r="AW1017" s="151"/>
      <c r="AX1017" s="151"/>
      <c r="AY1017" s="151"/>
      <c r="AZ1017" s="151"/>
      <c r="BA1017" s="151"/>
      <c r="BB1017" s="151"/>
      <c r="BC1017" s="151"/>
      <c r="BD1017" s="151"/>
      <c r="BE1017" s="151"/>
      <c r="BF1017" s="151"/>
      <c r="BG1017" s="151"/>
      <c r="BH1017" s="151"/>
    </row>
    <row r="1018" spans="1:60" outlineLevel="1" x14ac:dyDescent="0.2">
      <c r="A1018" s="158"/>
      <c r="B1018" s="159"/>
      <c r="C1018" s="188" t="s">
        <v>299</v>
      </c>
      <c r="D1018" s="165"/>
      <c r="E1018" s="166">
        <v>11.21</v>
      </c>
      <c r="F1018" s="160"/>
      <c r="G1018" s="160"/>
      <c r="H1018" s="160"/>
      <c r="I1018" s="160"/>
      <c r="J1018" s="160"/>
      <c r="K1018" s="160"/>
      <c r="L1018" s="160"/>
      <c r="M1018" s="160"/>
      <c r="N1018" s="160"/>
      <c r="O1018" s="160"/>
      <c r="P1018" s="160"/>
      <c r="Q1018" s="160"/>
      <c r="R1018" s="160"/>
      <c r="S1018" s="160"/>
      <c r="T1018" s="160"/>
      <c r="U1018" s="160"/>
      <c r="V1018" s="160"/>
      <c r="W1018" s="160"/>
      <c r="X1018" s="151"/>
      <c r="Y1018" s="151"/>
      <c r="Z1018" s="151"/>
      <c r="AA1018" s="151"/>
      <c r="AB1018" s="151"/>
      <c r="AC1018" s="151"/>
      <c r="AD1018" s="151"/>
      <c r="AE1018" s="151"/>
      <c r="AF1018" s="151"/>
      <c r="AG1018" s="151" t="s">
        <v>179</v>
      </c>
      <c r="AH1018" s="151">
        <v>1</v>
      </c>
      <c r="AI1018" s="151"/>
      <c r="AJ1018" s="151"/>
      <c r="AK1018" s="151"/>
      <c r="AL1018" s="151"/>
      <c r="AM1018" s="151"/>
      <c r="AN1018" s="151"/>
      <c r="AO1018" s="151"/>
      <c r="AP1018" s="151"/>
      <c r="AQ1018" s="151"/>
      <c r="AR1018" s="151"/>
      <c r="AS1018" s="151"/>
      <c r="AT1018" s="151"/>
      <c r="AU1018" s="151"/>
      <c r="AV1018" s="151"/>
      <c r="AW1018" s="151"/>
      <c r="AX1018" s="151"/>
      <c r="AY1018" s="151"/>
      <c r="AZ1018" s="151"/>
      <c r="BA1018" s="151"/>
      <c r="BB1018" s="151"/>
      <c r="BC1018" s="151"/>
      <c r="BD1018" s="151"/>
      <c r="BE1018" s="151"/>
      <c r="BF1018" s="151"/>
      <c r="BG1018" s="151"/>
      <c r="BH1018" s="151"/>
    </row>
    <row r="1019" spans="1:60" outlineLevel="1" x14ac:dyDescent="0.2">
      <c r="A1019" s="158"/>
      <c r="B1019" s="159"/>
      <c r="C1019" s="185" t="s">
        <v>330</v>
      </c>
      <c r="D1019" s="161"/>
      <c r="E1019" s="162">
        <v>14.4</v>
      </c>
      <c r="F1019" s="160"/>
      <c r="G1019" s="160"/>
      <c r="H1019" s="160"/>
      <c r="I1019" s="160"/>
      <c r="J1019" s="160"/>
      <c r="K1019" s="160"/>
      <c r="L1019" s="160"/>
      <c r="M1019" s="160"/>
      <c r="N1019" s="160"/>
      <c r="O1019" s="160"/>
      <c r="P1019" s="160"/>
      <c r="Q1019" s="160"/>
      <c r="R1019" s="160"/>
      <c r="S1019" s="160"/>
      <c r="T1019" s="160"/>
      <c r="U1019" s="160"/>
      <c r="V1019" s="160"/>
      <c r="W1019" s="160"/>
      <c r="X1019" s="151"/>
      <c r="Y1019" s="151"/>
      <c r="Z1019" s="151"/>
      <c r="AA1019" s="151"/>
      <c r="AB1019" s="151"/>
      <c r="AC1019" s="151"/>
      <c r="AD1019" s="151"/>
      <c r="AE1019" s="151"/>
      <c r="AF1019" s="151"/>
      <c r="AG1019" s="151" t="s">
        <v>179</v>
      </c>
      <c r="AH1019" s="151">
        <v>0</v>
      </c>
      <c r="AI1019" s="151"/>
      <c r="AJ1019" s="151"/>
      <c r="AK1019" s="151"/>
      <c r="AL1019" s="151"/>
      <c r="AM1019" s="151"/>
      <c r="AN1019" s="151"/>
      <c r="AO1019" s="151"/>
      <c r="AP1019" s="151"/>
      <c r="AQ1019" s="151"/>
      <c r="AR1019" s="151"/>
      <c r="AS1019" s="151"/>
      <c r="AT1019" s="151"/>
      <c r="AU1019" s="151"/>
      <c r="AV1019" s="151"/>
      <c r="AW1019" s="151"/>
      <c r="AX1019" s="151"/>
      <c r="AY1019" s="151"/>
      <c r="AZ1019" s="151"/>
      <c r="BA1019" s="151"/>
      <c r="BB1019" s="151"/>
      <c r="BC1019" s="151"/>
      <c r="BD1019" s="151"/>
      <c r="BE1019" s="151"/>
      <c r="BF1019" s="151"/>
      <c r="BG1019" s="151"/>
      <c r="BH1019" s="151"/>
    </row>
    <row r="1020" spans="1:60" outlineLevel="1" x14ac:dyDescent="0.2">
      <c r="A1020" s="158"/>
      <c r="B1020" s="159"/>
      <c r="C1020" s="185" t="s">
        <v>331</v>
      </c>
      <c r="D1020" s="161"/>
      <c r="E1020" s="162">
        <v>8.6</v>
      </c>
      <c r="F1020" s="160"/>
      <c r="G1020" s="160"/>
      <c r="H1020" s="160"/>
      <c r="I1020" s="160"/>
      <c r="J1020" s="160"/>
      <c r="K1020" s="160"/>
      <c r="L1020" s="160"/>
      <c r="M1020" s="160"/>
      <c r="N1020" s="160"/>
      <c r="O1020" s="160"/>
      <c r="P1020" s="160"/>
      <c r="Q1020" s="160"/>
      <c r="R1020" s="160"/>
      <c r="S1020" s="160"/>
      <c r="T1020" s="160"/>
      <c r="U1020" s="160"/>
      <c r="V1020" s="160"/>
      <c r="W1020" s="160"/>
      <c r="X1020" s="151"/>
      <c r="Y1020" s="151"/>
      <c r="Z1020" s="151"/>
      <c r="AA1020" s="151"/>
      <c r="AB1020" s="151"/>
      <c r="AC1020" s="151"/>
      <c r="AD1020" s="151"/>
      <c r="AE1020" s="151"/>
      <c r="AF1020" s="151"/>
      <c r="AG1020" s="151" t="s">
        <v>179</v>
      </c>
      <c r="AH1020" s="151">
        <v>0</v>
      </c>
      <c r="AI1020" s="151"/>
      <c r="AJ1020" s="151"/>
      <c r="AK1020" s="151"/>
      <c r="AL1020" s="151"/>
      <c r="AM1020" s="151"/>
      <c r="AN1020" s="151"/>
      <c r="AO1020" s="151"/>
      <c r="AP1020" s="151"/>
      <c r="AQ1020" s="151"/>
      <c r="AR1020" s="151"/>
      <c r="AS1020" s="151"/>
      <c r="AT1020" s="151"/>
      <c r="AU1020" s="151"/>
      <c r="AV1020" s="151"/>
      <c r="AW1020" s="151"/>
      <c r="AX1020" s="151"/>
      <c r="AY1020" s="151"/>
      <c r="AZ1020" s="151"/>
      <c r="BA1020" s="151"/>
      <c r="BB1020" s="151"/>
      <c r="BC1020" s="151"/>
      <c r="BD1020" s="151"/>
      <c r="BE1020" s="151"/>
      <c r="BF1020" s="151"/>
      <c r="BG1020" s="151"/>
      <c r="BH1020" s="151"/>
    </row>
    <row r="1021" spans="1:60" outlineLevel="1" x14ac:dyDescent="0.2">
      <c r="A1021" s="158"/>
      <c r="B1021" s="159"/>
      <c r="C1021" s="188" t="s">
        <v>299</v>
      </c>
      <c r="D1021" s="165"/>
      <c r="E1021" s="166">
        <v>23</v>
      </c>
      <c r="F1021" s="160"/>
      <c r="G1021" s="160"/>
      <c r="H1021" s="160"/>
      <c r="I1021" s="160"/>
      <c r="J1021" s="160"/>
      <c r="K1021" s="160"/>
      <c r="L1021" s="160"/>
      <c r="M1021" s="160"/>
      <c r="N1021" s="160"/>
      <c r="O1021" s="160"/>
      <c r="P1021" s="160"/>
      <c r="Q1021" s="160"/>
      <c r="R1021" s="160"/>
      <c r="S1021" s="160"/>
      <c r="T1021" s="160"/>
      <c r="U1021" s="160"/>
      <c r="V1021" s="160"/>
      <c r="W1021" s="160"/>
      <c r="X1021" s="151"/>
      <c r="Y1021" s="151"/>
      <c r="Z1021" s="151"/>
      <c r="AA1021" s="151"/>
      <c r="AB1021" s="151"/>
      <c r="AC1021" s="151"/>
      <c r="AD1021" s="151"/>
      <c r="AE1021" s="151"/>
      <c r="AF1021" s="151"/>
      <c r="AG1021" s="151" t="s">
        <v>179</v>
      </c>
      <c r="AH1021" s="151">
        <v>1</v>
      </c>
      <c r="AI1021" s="151"/>
      <c r="AJ1021" s="151"/>
      <c r="AK1021" s="151"/>
      <c r="AL1021" s="151"/>
      <c r="AM1021" s="151"/>
      <c r="AN1021" s="151"/>
      <c r="AO1021" s="151"/>
      <c r="AP1021" s="151"/>
      <c r="AQ1021" s="151"/>
      <c r="AR1021" s="151"/>
      <c r="AS1021" s="151"/>
      <c r="AT1021" s="151"/>
      <c r="AU1021" s="151"/>
      <c r="AV1021" s="151"/>
      <c r="AW1021" s="151"/>
      <c r="AX1021" s="151"/>
      <c r="AY1021" s="151"/>
      <c r="AZ1021" s="151"/>
      <c r="BA1021" s="151"/>
      <c r="BB1021" s="151"/>
      <c r="BC1021" s="151"/>
      <c r="BD1021" s="151"/>
      <c r="BE1021" s="151"/>
      <c r="BF1021" s="151"/>
      <c r="BG1021" s="151"/>
      <c r="BH1021" s="151"/>
    </row>
    <row r="1022" spans="1:60" outlineLevel="1" x14ac:dyDescent="0.2">
      <c r="A1022" s="158"/>
      <c r="B1022" s="159"/>
      <c r="C1022" s="185" t="s">
        <v>332</v>
      </c>
      <c r="D1022" s="161"/>
      <c r="E1022" s="162">
        <v>4.74</v>
      </c>
      <c r="F1022" s="160"/>
      <c r="G1022" s="160"/>
      <c r="H1022" s="160"/>
      <c r="I1022" s="160"/>
      <c r="J1022" s="160"/>
      <c r="K1022" s="160"/>
      <c r="L1022" s="160"/>
      <c r="M1022" s="160"/>
      <c r="N1022" s="160"/>
      <c r="O1022" s="160"/>
      <c r="P1022" s="160"/>
      <c r="Q1022" s="160"/>
      <c r="R1022" s="160"/>
      <c r="S1022" s="160"/>
      <c r="T1022" s="160"/>
      <c r="U1022" s="160"/>
      <c r="V1022" s="160"/>
      <c r="W1022" s="160"/>
      <c r="X1022" s="151"/>
      <c r="Y1022" s="151"/>
      <c r="Z1022" s="151"/>
      <c r="AA1022" s="151"/>
      <c r="AB1022" s="151"/>
      <c r="AC1022" s="151"/>
      <c r="AD1022" s="151"/>
      <c r="AE1022" s="151"/>
      <c r="AF1022" s="151"/>
      <c r="AG1022" s="151" t="s">
        <v>179</v>
      </c>
      <c r="AH1022" s="151">
        <v>0</v>
      </c>
      <c r="AI1022" s="151"/>
      <c r="AJ1022" s="151"/>
      <c r="AK1022" s="151"/>
      <c r="AL1022" s="151"/>
      <c r="AM1022" s="151"/>
      <c r="AN1022" s="151"/>
      <c r="AO1022" s="151"/>
      <c r="AP1022" s="151"/>
      <c r="AQ1022" s="151"/>
      <c r="AR1022" s="151"/>
      <c r="AS1022" s="151"/>
      <c r="AT1022" s="151"/>
      <c r="AU1022" s="151"/>
      <c r="AV1022" s="151"/>
      <c r="AW1022" s="151"/>
      <c r="AX1022" s="151"/>
      <c r="AY1022" s="151"/>
      <c r="AZ1022" s="151"/>
      <c r="BA1022" s="151"/>
      <c r="BB1022" s="151"/>
      <c r="BC1022" s="151"/>
      <c r="BD1022" s="151"/>
      <c r="BE1022" s="151"/>
      <c r="BF1022" s="151"/>
      <c r="BG1022" s="151"/>
      <c r="BH1022" s="151"/>
    </row>
    <row r="1023" spans="1:60" outlineLevel="1" x14ac:dyDescent="0.2">
      <c r="A1023" s="158"/>
      <c r="B1023" s="159"/>
      <c r="C1023" s="188" t="s">
        <v>299</v>
      </c>
      <c r="D1023" s="165"/>
      <c r="E1023" s="166">
        <v>4.74</v>
      </c>
      <c r="F1023" s="160"/>
      <c r="G1023" s="160"/>
      <c r="H1023" s="160"/>
      <c r="I1023" s="160"/>
      <c r="J1023" s="160"/>
      <c r="K1023" s="160"/>
      <c r="L1023" s="160"/>
      <c r="M1023" s="160"/>
      <c r="N1023" s="160"/>
      <c r="O1023" s="160"/>
      <c r="P1023" s="160"/>
      <c r="Q1023" s="160"/>
      <c r="R1023" s="160"/>
      <c r="S1023" s="160"/>
      <c r="T1023" s="160"/>
      <c r="U1023" s="160"/>
      <c r="V1023" s="160"/>
      <c r="W1023" s="160"/>
      <c r="X1023" s="151"/>
      <c r="Y1023" s="151"/>
      <c r="Z1023" s="151"/>
      <c r="AA1023" s="151"/>
      <c r="AB1023" s="151"/>
      <c r="AC1023" s="151"/>
      <c r="AD1023" s="151"/>
      <c r="AE1023" s="151"/>
      <c r="AF1023" s="151"/>
      <c r="AG1023" s="151" t="s">
        <v>179</v>
      </c>
      <c r="AH1023" s="151">
        <v>1</v>
      </c>
      <c r="AI1023" s="151"/>
      <c r="AJ1023" s="151"/>
      <c r="AK1023" s="151"/>
      <c r="AL1023" s="151"/>
      <c r="AM1023" s="151"/>
      <c r="AN1023" s="151"/>
      <c r="AO1023" s="151"/>
      <c r="AP1023" s="151"/>
      <c r="AQ1023" s="151"/>
      <c r="AR1023" s="151"/>
      <c r="AS1023" s="151"/>
      <c r="AT1023" s="151"/>
      <c r="AU1023" s="151"/>
      <c r="AV1023" s="151"/>
      <c r="AW1023" s="151"/>
      <c r="AX1023" s="151"/>
      <c r="AY1023" s="151"/>
      <c r="AZ1023" s="151"/>
      <c r="BA1023" s="151"/>
      <c r="BB1023" s="151"/>
      <c r="BC1023" s="151"/>
      <c r="BD1023" s="151"/>
      <c r="BE1023" s="151"/>
      <c r="BF1023" s="151"/>
      <c r="BG1023" s="151"/>
      <c r="BH1023" s="151"/>
    </row>
    <row r="1024" spans="1:60" outlineLevel="1" x14ac:dyDescent="0.2">
      <c r="A1024" s="158"/>
      <c r="B1024" s="159"/>
      <c r="C1024" s="185" t="s">
        <v>333</v>
      </c>
      <c r="D1024" s="161"/>
      <c r="E1024" s="162">
        <v>5.72</v>
      </c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60"/>
      <c r="S1024" s="160"/>
      <c r="T1024" s="160"/>
      <c r="U1024" s="160"/>
      <c r="V1024" s="160"/>
      <c r="W1024" s="160"/>
      <c r="X1024" s="151"/>
      <c r="Y1024" s="151"/>
      <c r="Z1024" s="151"/>
      <c r="AA1024" s="151"/>
      <c r="AB1024" s="151"/>
      <c r="AC1024" s="151"/>
      <c r="AD1024" s="151"/>
      <c r="AE1024" s="151"/>
      <c r="AF1024" s="151"/>
      <c r="AG1024" s="151" t="s">
        <v>179</v>
      </c>
      <c r="AH1024" s="151">
        <v>0</v>
      </c>
      <c r="AI1024" s="151"/>
      <c r="AJ1024" s="151"/>
      <c r="AK1024" s="151"/>
      <c r="AL1024" s="151"/>
      <c r="AM1024" s="151"/>
      <c r="AN1024" s="151"/>
      <c r="AO1024" s="151"/>
      <c r="AP1024" s="151"/>
      <c r="AQ1024" s="151"/>
      <c r="AR1024" s="151"/>
      <c r="AS1024" s="151"/>
      <c r="AT1024" s="151"/>
      <c r="AU1024" s="151"/>
      <c r="AV1024" s="151"/>
      <c r="AW1024" s="151"/>
      <c r="AX1024" s="151"/>
      <c r="AY1024" s="151"/>
      <c r="AZ1024" s="151"/>
      <c r="BA1024" s="151"/>
      <c r="BB1024" s="151"/>
      <c r="BC1024" s="151"/>
      <c r="BD1024" s="151"/>
      <c r="BE1024" s="151"/>
      <c r="BF1024" s="151"/>
      <c r="BG1024" s="151"/>
      <c r="BH1024" s="151"/>
    </row>
    <row r="1025" spans="1:60" outlineLevel="1" x14ac:dyDescent="0.2">
      <c r="A1025" s="158"/>
      <c r="B1025" s="159"/>
      <c r="C1025" s="188" t="s">
        <v>299</v>
      </c>
      <c r="D1025" s="165"/>
      <c r="E1025" s="166">
        <v>5.72</v>
      </c>
      <c r="F1025" s="160"/>
      <c r="G1025" s="160"/>
      <c r="H1025" s="160"/>
      <c r="I1025" s="160"/>
      <c r="J1025" s="160"/>
      <c r="K1025" s="160"/>
      <c r="L1025" s="160"/>
      <c r="M1025" s="160"/>
      <c r="N1025" s="160"/>
      <c r="O1025" s="160"/>
      <c r="P1025" s="160"/>
      <c r="Q1025" s="160"/>
      <c r="R1025" s="160"/>
      <c r="S1025" s="160"/>
      <c r="T1025" s="160"/>
      <c r="U1025" s="160"/>
      <c r="V1025" s="160"/>
      <c r="W1025" s="160"/>
      <c r="X1025" s="151"/>
      <c r="Y1025" s="151"/>
      <c r="Z1025" s="151"/>
      <c r="AA1025" s="151"/>
      <c r="AB1025" s="151"/>
      <c r="AC1025" s="151"/>
      <c r="AD1025" s="151"/>
      <c r="AE1025" s="151"/>
      <c r="AF1025" s="151"/>
      <c r="AG1025" s="151" t="s">
        <v>179</v>
      </c>
      <c r="AH1025" s="151">
        <v>1</v>
      </c>
      <c r="AI1025" s="151"/>
      <c r="AJ1025" s="151"/>
      <c r="AK1025" s="151"/>
      <c r="AL1025" s="151"/>
      <c r="AM1025" s="151"/>
      <c r="AN1025" s="151"/>
      <c r="AO1025" s="151"/>
      <c r="AP1025" s="151"/>
      <c r="AQ1025" s="151"/>
      <c r="AR1025" s="151"/>
      <c r="AS1025" s="151"/>
      <c r="AT1025" s="151"/>
      <c r="AU1025" s="151"/>
      <c r="AV1025" s="151"/>
      <c r="AW1025" s="151"/>
      <c r="AX1025" s="151"/>
      <c r="AY1025" s="151"/>
      <c r="AZ1025" s="151"/>
      <c r="BA1025" s="151"/>
      <c r="BB1025" s="151"/>
      <c r="BC1025" s="151"/>
      <c r="BD1025" s="151"/>
      <c r="BE1025" s="151"/>
      <c r="BF1025" s="151"/>
      <c r="BG1025" s="151"/>
      <c r="BH1025" s="151"/>
    </row>
    <row r="1026" spans="1:60" outlineLevel="1" x14ac:dyDescent="0.2">
      <c r="A1026" s="158"/>
      <c r="B1026" s="159"/>
      <c r="C1026" s="185" t="s">
        <v>334</v>
      </c>
      <c r="D1026" s="161"/>
      <c r="E1026" s="162">
        <v>7.6</v>
      </c>
      <c r="F1026" s="160"/>
      <c r="G1026" s="160"/>
      <c r="H1026" s="160"/>
      <c r="I1026" s="160"/>
      <c r="J1026" s="160"/>
      <c r="K1026" s="160"/>
      <c r="L1026" s="160"/>
      <c r="M1026" s="160"/>
      <c r="N1026" s="160"/>
      <c r="O1026" s="160"/>
      <c r="P1026" s="160"/>
      <c r="Q1026" s="160"/>
      <c r="R1026" s="160"/>
      <c r="S1026" s="160"/>
      <c r="T1026" s="160"/>
      <c r="U1026" s="160"/>
      <c r="V1026" s="160"/>
      <c r="W1026" s="160"/>
      <c r="X1026" s="151"/>
      <c r="Y1026" s="151"/>
      <c r="Z1026" s="151"/>
      <c r="AA1026" s="151"/>
      <c r="AB1026" s="151"/>
      <c r="AC1026" s="151"/>
      <c r="AD1026" s="151"/>
      <c r="AE1026" s="151"/>
      <c r="AF1026" s="151"/>
      <c r="AG1026" s="151" t="s">
        <v>179</v>
      </c>
      <c r="AH1026" s="151">
        <v>0</v>
      </c>
      <c r="AI1026" s="151"/>
      <c r="AJ1026" s="151"/>
      <c r="AK1026" s="151"/>
      <c r="AL1026" s="151"/>
      <c r="AM1026" s="151"/>
      <c r="AN1026" s="151"/>
      <c r="AO1026" s="151"/>
      <c r="AP1026" s="151"/>
      <c r="AQ1026" s="151"/>
      <c r="AR1026" s="151"/>
      <c r="AS1026" s="151"/>
      <c r="AT1026" s="151"/>
      <c r="AU1026" s="151"/>
      <c r="AV1026" s="151"/>
      <c r="AW1026" s="151"/>
      <c r="AX1026" s="151"/>
      <c r="AY1026" s="151"/>
      <c r="AZ1026" s="151"/>
      <c r="BA1026" s="151"/>
      <c r="BB1026" s="151"/>
      <c r="BC1026" s="151"/>
      <c r="BD1026" s="151"/>
      <c r="BE1026" s="151"/>
      <c r="BF1026" s="151"/>
      <c r="BG1026" s="151"/>
      <c r="BH1026" s="151"/>
    </row>
    <row r="1027" spans="1:60" outlineLevel="1" x14ac:dyDescent="0.2">
      <c r="A1027" s="158"/>
      <c r="B1027" s="159"/>
      <c r="C1027" s="453"/>
      <c r="D1027" s="454"/>
      <c r="E1027" s="454"/>
      <c r="F1027" s="454"/>
      <c r="G1027" s="454"/>
      <c r="H1027" s="160"/>
      <c r="I1027" s="160"/>
      <c r="J1027" s="160"/>
      <c r="K1027" s="160"/>
      <c r="L1027" s="160"/>
      <c r="M1027" s="160"/>
      <c r="N1027" s="160"/>
      <c r="O1027" s="160"/>
      <c r="P1027" s="160"/>
      <c r="Q1027" s="160"/>
      <c r="R1027" s="160"/>
      <c r="S1027" s="160"/>
      <c r="T1027" s="160"/>
      <c r="U1027" s="160"/>
      <c r="V1027" s="160"/>
      <c r="W1027" s="160"/>
      <c r="X1027" s="151"/>
      <c r="Y1027" s="151"/>
      <c r="Z1027" s="151"/>
      <c r="AA1027" s="151"/>
      <c r="AB1027" s="151"/>
      <c r="AC1027" s="151"/>
      <c r="AD1027" s="151"/>
      <c r="AE1027" s="151"/>
      <c r="AF1027" s="151"/>
      <c r="AG1027" s="151" t="s">
        <v>180</v>
      </c>
      <c r="AH1027" s="151"/>
      <c r="AI1027" s="151"/>
      <c r="AJ1027" s="151"/>
      <c r="AK1027" s="151"/>
      <c r="AL1027" s="151"/>
      <c r="AM1027" s="151"/>
      <c r="AN1027" s="151"/>
      <c r="AO1027" s="151"/>
      <c r="AP1027" s="151"/>
      <c r="AQ1027" s="151"/>
      <c r="AR1027" s="151"/>
      <c r="AS1027" s="151"/>
      <c r="AT1027" s="151"/>
      <c r="AU1027" s="151"/>
      <c r="AV1027" s="151"/>
      <c r="AW1027" s="151"/>
      <c r="AX1027" s="151"/>
      <c r="AY1027" s="151"/>
      <c r="AZ1027" s="151"/>
      <c r="BA1027" s="151"/>
      <c r="BB1027" s="151"/>
      <c r="BC1027" s="151"/>
      <c r="BD1027" s="151"/>
      <c r="BE1027" s="151"/>
      <c r="BF1027" s="151"/>
      <c r="BG1027" s="151"/>
      <c r="BH1027" s="151"/>
    </row>
    <row r="1028" spans="1:60" ht="33.75" outlineLevel="1" x14ac:dyDescent="0.2">
      <c r="A1028" s="174">
        <v>151</v>
      </c>
      <c r="B1028" s="175" t="s">
        <v>869</v>
      </c>
      <c r="C1028" s="184" t="s">
        <v>870</v>
      </c>
      <c r="D1028" s="176" t="s">
        <v>213</v>
      </c>
      <c r="E1028" s="177">
        <v>68.38</v>
      </c>
      <c r="F1028" s="178">
        <v>0</v>
      </c>
      <c r="G1028" s="179">
        <f>ROUND(E1028*F1028,2)</f>
        <v>0</v>
      </c>
      <c r="H1028" s="178">
        <v>107.1</v>
      </c>
      <c r="I1028" s="179">
        <f>ROUND(E1028*H1028,2)</f>
        <v>7323.5</v>
      </c>
      <c r="J1028" s="178">
        <v>268.39999999999998</v>
      </c>
      <c r="K1028" s="179">
        <f>ROUND(E1028*J1028,2)</f>
        <v>18353.189999999999</v>
      </c>
      <c r="L1028" s="179">
        <v>21</v>
      </c>
      <c r="M1028" s="179">
        <f>G1028*(1+L1028/100)</f>
        <v>0</v>
      </c>
      <c r="N1028" s="179">
        <v>1.6000000000000001E-4</v>
      </c>
      <c r="O1028" s="179">
        <f>ROUND(E1028*N1028,2)</f>
        <v>0.01</v>
      </c>
      <c r="P1028" s="179">
        <v>0</v>
      </c>
      <c r="Q1028" s="179">
        <f>ROUND(E1028*P1028,2)</f>
        <v>0</v>
      </c>
      <c r="R1028" s="179" t="s">
        <v>868</v>
      </c>
      <c r="S1028" s="179" t="s">
        <v>173</v>
      </c>
      <c r="T1028" s="180" t="s">
        <v>174</v>
      </c>
      <c r="U1028" s="160">
        <v>0.87</v>
      </c>
      <c r="V1028" s="160">
        <f>ROUND(E1028*U1028,2)</f>
        <v>59.49</v>
      </c>
      <c r="W1028" s="160"/>
      <c r="X1028" s="151"/>
      <c r="Y1028" s="151"/>
      <c r="Z1028" s="151"/>
      <c r="AA1028" s="151"/>
      <c r="AB1028" s="151"/>
      <c r="AC1028" s="151"/>
      <c r="AD1028" s="151"/>
      <c r="AE1028" s="151"/>
      <c r="AF1028" s="151"/>
      <c r="AG1028" s="151" t="s">
        <v>688</v>
      </c>
      <c r="AH1028" s="151"/>
      <c r="AI1028" s="151"/>
      <c r="AJ1028" s="151"/>
      <c r="AK1028" s="151"/>
      <c r="AL1028" s="151"/>
      <c r="AM1028" s="151"/>
      <c r="AN1028" s="151"/>
      <c r="AO1028" s="151"/>
      <c r="AP1028" s="151"/>
      <c r="AQ1028" s="151"/>
      <c r="AR1028" s="151"/>
      <c r="AS1028" s="151"/>
      <c r="AT1028" s="151"/>
      <c r="AU1028" s="151"/>
      <c r="AV1028" s="151"/>
      <c r="AW1028" s="151"/>
      <c r="AX1028" s="151"/>
      <c r="AY1028" s="151"/>
      <c r="AZ1028" s="151"/>
      <c r="BA1028" s="151"/>
      <c r="BB1028" s="151"/>
      <c r="BC1028" s="151"/>
      <c r="BD1028" s="151"/>
      <c r="BE1028" s="151"/>
      <c r="BF1028" s="151"/>
      <c r="BG1028" s="151"/>
      <c r="BH1028" s="151"/>
    </row>
    <row r="1029" spans="1:60" outlineLevel="1" x14ac:dyDescent="0.2">
      <c r="A1029" s="158"/>
      <c r="B1029" s="159"/>
      <c r="C1029" s="185" t="s">
        <v>575</v>
      </c>
      <c r="D1029" s="161"/>
      <c r="E1029" s="162">
        <v>2.2000000000000002</v>
      </c>
      <c r="F1029" s="160"/>
      <c r="G1029" s="160"/>
      <c r="H1029" s="160"/>
      <c r="I1029" s="160"/>
      <c r="J1029" s="160"/>
      <c r="K1029" s="160"/>
      <c r="L1029" s="160"/>
      <c r="M1029" s="160"/>
      <c r="N1029" s="160"/>
      <c r="O1029" s="160"/>
      <c r="P1029" s="160"/>
      <c r="Q1029" s="160"/>
      <c r="R1029" s="160"/>
      <c r="S1029" s="160"/>
      <c r="T1029" s="160"/>
      <c r="U1029" s="160"/>
      <c r="V1029" s="160"/>
      <c r="W1029" s="160"/>
      <c r="X1029" s="151"/>
      <c r="Y1029" s="151"/>
      <c r="Z1029" s="151"/>
      <c r="AA1029" s="151"/>
      <c r="AB1029" s="151"/>
      <c r="AC1029" s="151"/>
      <c r="AD1029" s="151"/>
      <c r="AE1029" s="151"/>
      <c r="AF1029" s="151"/>
      <c r="AG1029" s="151" t="s">
        <v>179</v>
      </c>
      <c r="AH1029" s="151">
        <v>0</v>
      </c>
      <c r="AI1029" s="151"/>
      <c r="AJ1029" s="151"/>
      <c r="AK1029" s="151"/>
      <c r="AL1029" s="151"/>
      <c r="AM1029" s="151"/>
      <c r="AN1029" s="151"/>
      <c r="AO1029" s="151"/>
      <c r="AP1029" s="151"/>
      <c r="AQ1029" s="151"/>
      <c r="AR1029" s="151"/>
      <c r="AS1029" s="151"/>
      <c r="AT1029" s="151"/>
      <c r="AU1029" s="151"/>
      <c r="AV1029" s="151"/>
      <c r="AW1029" s="151"/>
      <c r="AX1029" s="151"/>
      <c r="AY1029" s="151"/>
      <c r="AZ1029" s="151"/>
      <c r="BA1029" s="151"/>
      <c r="BB1029" s="151"/>
      <c r="BC1029" s="151"/>
      <c r="BD1029" s="151"/>
      <c r="BE1029" s="151"/>
      <c r="BF1029" s="151"/>
      <c r="BG1029" s="151"/>
      <c r="BH1029" s="151"/>
    </row>
    <row r="1030" spans="1:60" outlineLevel="1" x14ac:dyDescent="0.2">
      <c r="A1030" s="158"/>
      <c r="B1030" s="159"/>
      <c r="C1030" s="185" t="s">
        <v>576</v>
      </c>
      <c r="D1030" s="161"/>
      <c r="E1030" s="162">
        <v>2.64</v>
      </c>
      <c r="F1030" s="160"/>
      <c r="G1030" s="160"/>
      <c r="H1030" s="160"/>
      <c r="I1030" s="160"/>
      <c r="J1030" s="160"/>
      <c r="K1030" s="160"/>
      <c r="L1030" s="160"/>
      <c r="M1030" s="160"/>
      <c r="N1030" s="160"/>
      <c r="O1030" s="160"/>
      <c r="P1030" s="160"/>
      <c r="Q1030" s="160"/>
      <c r="R1030" s="160"/>
      <c r="S1030" s="160"/>
      <c r="T1030" s="160"/>
      <c r="U1030" s="160"/>
      <c r="V1030" s="160"/>
      <c r="W1030" s="160"/>
      <c r="X1030" s="151"/>
      <c r="Y1030" s="151"/>
      <c r="Z1030" s="151"/>
      <c r="AA1030" s="151"/>
      <c r="AB1030" s="151"/>
      <c r="AC1030" s="151"/>
      <c r="AD1030" s="151"/>
      <c r="AE1030" s="151"/>
      <c r="AF1030" s="151"/>
      <c r="AG1030" s="151" t="s">
        <v>179</v>
      </c>
      <c r="AH1030" s="151">
        <v>0</v>
      </c>
      <c r="AI1030" s="151"/>
      <c r="AJ1030" s="151"/>
      <c r="AK1030" s="151"/>
      <c r="AL1030" s="151"/>
      <c r="AM1030" s="151"/>
      <c r="AN1030" s="151"/>
      <c r="AO1030" s="151"/>
      <c r="AP1030" s="151"/>
      <c r="AQ1030" s="151"/>
      <c r="AR1030" s="151"/>
      <c r="AS1030" s="151"/>
      <c r="AT1030" s="151"/>
      <c r="AU1030" s="151"/>
      <c r="AV1030" s="151"/>
      <c r="AW1030" s="151"/>
      <c r="AX1030" s="151"/>
      <c r="AY1030" s="151"/>
      <c r="AZ1030" s="151"/>
      <c r="BA1030" s="151"/>
      <c r="BB1030" s="151"/>
      <c r="BC1030" s="151"/>
      <c r="BD1030" s="151"/>
      <c r="BE1030" s="151"/>
      <c r="BF1030" s="151"/>
      <c r="BG1030" s="151"/>
      <c r="BH1030" s="151"/>
    </row>
    <row r="1031" spans="1:60" outlineLevel="1" x14ac:dyDescent="0.2">
      <c r="A1031" s="158"/>
      <c r="B1031" s="159"/>
      <c r="C1031" s="185" t="s">
        <v>577</v>
      </c>
      <c r="D1031" s="161"/>
      <c r="E1031" s="162">
        <v>2.2599999999999998</v>
      </c>
      <c r="F1031" s="160"/>
      <c r="G1031" s="160"/>
      <c r="H1031" s="160"/>
      <c r="I1031" s="160"/>
      <c r="J1031" s="160"/>
      <c r="K1031" s="160"/>
      <c r="L1031" s="160"/>
      <c r="M1031" s="160"/>
      <c r="N1031" s="160"/>
      <c r="O1031" s="160"/>
      <c r="P1031" s="160"/>
      <c r="Q1031" s="160"/>
      <c r="R1031" s="160"/>
      <c r="S1031" s="160"/>
      <c r="T1031" s="160"/>
      <c r="U1031" s="160"/>
      <c r="V1031" s="160"/>
      <c r="W1031" s="160"/>
      <c r="X1031" s="151"/>
      <c r="Y1031" s="151"/>
      <c r="Z1031" s="151"/>
      <c r="AA1031" s="151"/>
      <c r="AB1031" s="151"/>
      <c r="AC1031" s="151"/>
      <c r="AD1031" s="151"/>
      <c r="AE1031" s="151"/>
      <c r="AF1031" s="151"/>
      <c r="AG1031" s="151" t="s">
        <v>179</v>
      </c>
      <c r="AH1031" s="151">
        <v>0</v>
      </c>
      <c r="AI1031" s="151"/>
      <c r="AJ1031" s="151"/>
      <c r="AK1031" s="151"/>
      <c r="AL1031" s="151"/>
      <c r="AM1031" s="151"/>
      <c r="AN1031" s="151"/>
      <c r="AO1031" s="151"/>
      <c r="AP1031" s="151"/>
      <c r="AQ1031" s="151"/>
      <c r="AR1031" s="151"/>
      <c r="AS1031" s="151"/>
      <c r="AT1031" s="151"/>
      <c r="AU1031" s="151"/>
      <c r="AV1031" s="151"/>
      <c r="AW1031" s="151"/>
      <c r="AX1031" s="151"/>
      <c r="AY1031" s="151"/>
      <c r="AZ1031" s="151"/>
      <c r="BA1031" s="151"/>
      <c r="BB1031" s="151"/>
      <c r="BC1031" s="151"/>
      <c r="BD1031" s="151"/>
      <c r="BE1031" s="151"/>
      <c r="BF1031" s="151"/>
      <c r="BG1031" s="151"/>
      <c r="BH1031" s="151"/>
    </row>
    <row r="1032" spans="1:60" outlineLevel="1" x14ac:dyDescent="0.2">
      <c r="A1032" s="158"/>
      <c r="B1032" s="159"/>
      <c r="C1032" s="185" t="s">
        <v>578</v>
      </c>
      <c r="D1032" s="161"/>
      <c r="E1032" s="162">
        <v>2.2799999999999998</v>
      </c>
      <c r="F1032" s="160"/>
      <c r="G1032" s="160"/>
      <c r="H1032" s="160"/>
      <c r="I1032" s="160"/>
      <c r="J1032" s="160"/>
      <c r="K1032" s="160"/>
      <c r="L1032" s="160"/>
      <c r="M1032" s="160"/>
      <c r="N1032" s="160"/>
      <c r="O1032" s="160"/>
      <c r="P1032" s="160"/>
      <c r="Q1032" s="160"/>
      <c r="R1032" s="160"/>
      <c r="S1032" s="160"/>
      <c r="T1032" s="160"/>
      <c r="U1032" s="160"/>
      <c r="V1032" s="160"/>
      <c r="W1032" s="160"/>
      <c r="X1032" s="151"/>
      <c r="Y1032" s="151"/>
      <c r="Z1032" s="151"/>
      <c r="AA1032" s="151"/>
      <c r="AB1032" s="151"/>
      <c r="AC1032" s="151"/>
      <c r="AD1032" s="151"/>
      <c r="AE1032" s="151"/>
      <c r="AF1032" s="151"/>
      <c r="AG1032" s="151" t="s">
        <v>179</v>
      </c>
      <c r="AH1032" s="151">
        <v>0</v>
      </c>
      <c r="AI1032" s="151"/>
      <c r="AJ1032" s="151"/>
      <c r="AK1032" s="151"/>
      <c r="AL1032" s="151"/>
      <c r="AM1032" s="151"/>
      <c r="AN1032" s="151"/>
      <c r="AO1032" s="151"/>
      <c r="AP1032" s="151"/>
      <c r="AQ1032" s="151"/>
      <c r="AR1032" s="151"/>
      <c r="AS1032" s="151"/>
      <c r="AT1032" s="151"/>
      <c r="AU1032" s="151"/>
      <c r="AV1032" s="151"/>
      <c r="AW1032" s="151"/>
      <c r="AX1032" s="151"/>
      <c r="AY1032" s="151"/>
      <c r="AZ1032" s="151"/>
      <c r="BA1032" s="151"/>
      <c r="BB1032" s="151"/>
      <c r="BC1032" s="151"/>
      <c r="BD1032" s="151"/>
      <c r="BE1032" s="151"/>
      <c r="BF1032" s="151"/>
      <c r="BG1032" s="151"/>
      <c r="BH1032" s="151"/>
    </row>
    <row r="1033" spans="1:60" outlineLevel="1" x14ac:dyDescent="0.2">
      <c r="A1033" s="158"/>
      <c r="B1033" s="159"/>
      <c r="C1033" s="185" t="s">
        <v>579</v>
      </c>
      <c r="D1033" s="161"/>
      <c r="E1033" s="162">
        <v>2.2799999999999998</v>
      </c>
      <c r="F1033" s="160"/>
      <c r="G1033" s="160"/>
      <c r="H1033" s="160"/>
      <c r="I1033" s="160"/>
      <c r="J1033" s="160"/>
      <c r="K1033" s="160"/>
      <c r="L1033" s="160"/>
      <c r="M1033" s="160"/>
      <c r="N1033" s="160"/>
      <c r="O1033" s="160"/>
      <c r="P1033" s="160"/>
      <c r="Q1033" s="160"/>
      <c r="R1033" s="160"/>
      <c r="S1033" s="160"/>
      <c r="T1033" s="160"/>
      <c r="U1033" s="160"/>
      <c r="V1033" s="160"/>
      <c r="W1033" s="160"/>
      <c r="X1033" s="151"/>
      <c r="Y1033" s="151"/>
      <c r="Z1033" s="151"/>
      <c r="AA1033" s="151"/>
      <c r="AB1033" s="151"/>
      <c r="AC1033" s="151"/>
      <c r="AD1033" s="151"/>
      <c r="AE1033" s="151"/>
      <c r="AF1033" s="151"/>
      <c r="AG1033" s="151" t="s">
        <v>179</v>
      </c>
      <c r="AH1033" s="151">
        <v>0</v>
      </c>
      <c r="AI1033" s="151"/>
      <c r="AJ1033" s="151"/>
      <c r="AK1033" s="151"/>
      <c r="AL1033" s="151"/>
      <c r="AM1033" s="151"/>
      <c r="AN1033" s="151"/>
      <c r="AO1033" s="151"/>
      <c r="AP1033" s="151"/>
      <c r="AQ1033" s="151"/>
      <c r="AR1033" s="151"/>
      <c r="AS1033" s="151"/>
      <c r="AT1033" s="151"/>
      <c r="AU1033" s="151"/>
      <c r="AV1033" s="151"/>
      <c r="AW1033" s="151"/>
      <c r="AX1033" s="151"/>
      <c r="AY1033" s="151"/>
      <c r="AZ1033" s="151"/>
      <c r="BA1033" s="151"/>
      <c r="BB1033" s="151"/>
      <c r="BC1033" s="151"/>
      <c r="BD1033" s="151"/>
      <c r="BE1033" s="151"/>
      <c r="BF1033" s="151"/>
      <c r="BG1033" s="151"/>
      <c r="BH1033" s="151"/>
    </row>
    <row r="1034" spans="1:60" outlineLevel="1" x14ac:dyDescent="0.2">
      <c r="A1034" s="158"/>
      <c r="B1034" s="159"/>
      <c r="C1034" s="185" t="s">
        <v>580</v>
      </c>
      <c r="D1034" s="161"/>
      <c r="E1034" s="162">
        <v>2.64</v>
      </c>
      <c r="F1034" s="160"/>
      <c r="G1034" s="160"/>
      <c r="H1034" s="160"/>
      <c r="I1034" s="160"/>
      <c r="J1034" s="160"/>
      <c r="K1034" s="160"/>
      <c r="L1034" s="160"/>
      <c r="M1034" s="160"/>
      <c r="N1034" s="160"/>
      <c r="O1034" s="160"/>
      <c r="P1034" s="160"/>
      <c r="Q1034" s="160"/>
      <c r="R1034" s="160"/>
      <c r="S1034" s="160"/>
      <c r="T1034" s="160"/>
      <c r="U1034" s="160"/>
      <c r="V1034" s="160"/>
      <c r="W1034" s="160"/>
      <c r="X1034" s="151"/>
      <c r="Y1034" s="151"/>
      <c r="Z1034" s="151"/>
      <c r="AA1034" s="151"/>
      <c r="AB1034" s="151"/>
      <c r="AC1034" s="151"/>
      <c r="AD1034" s="151"/>
      <c r="AE1034" s="151"/>
      <c r="AF1034" s="151"/>
      <c r="AG1034" s="151" t="s">
        <v>179</v>
      </c>
      <c r="AH1034" s="151">
        <v>0</v>
      </c>
      <c r="AI1034" s="151"/>
      <c r="AJ1034" s="151"/>
      <c r="AK1034" s="151"/>
      <c r="AL1034" s="151"/>
      <c r="AM1034" s="151"/>
      <c r="AN1034" s="151"/>
      <c r="AO1034" s="151"/>
      <c r="AP1034" s="151"/>
      <c r="AQ1034" s="151"/>
      <c r="AR1034" s="151"/>
      <c r="AS1034" s="151"/>
      <c r="AT1034" s="151"/>
      <c r="AU1034" s="151"/>
      <c r="AV1034" s="151"/>
      <c r="AW1034" s="151"/>
      <c r="AX1034" s="151"/>
      <c r="AY1034" s="151"/>
      <c r="AZ1034" s="151"/>
      <c r="BA1034" s="151"/>
      <c r="BB1034" s="151"/>
      <c r="BC1034" s="151"/>
      <c r="BD1034" s="151"/>
      <c r="BE1034" s="151"/>
      <c r="BF1034" s="151"/>
      <c r="BG1034" s="151"/>
      <c r="BH1034" s="151"/>
    </row>
    <row r="1035" spans="1:60" outlineLevel="1" x14ac:dyDescent="0.2">
      <c r="A1035" s="158"/>
      <c r="B1035" s="159"/>
      <c r="C1035" s="185" t="s">
        <v>581</v>
      </c>
      <c r="D1035" s="161"/>
      <c r="E1035" s="162">
        <v>2.2400000000000002</v>
      </c>
      <c r="F1035" s="160"/>
      <c r="G1035" s="160"/>
      <c r="H1035" s="160"/>
      <c r="I1035" s="160"/>
      <c r="J1035" s="160"/>
      <c r="K1035" s="160"/>
      <c r="L1035" s="160"/>
      <c r="M1035" s="160"/>
      <c r="N1035" s="160"/>
      <c r="O1035" s="160"/>
      <c r="P1035" s="160"/>
      <c r="Q1035" s="160"/>
      <c r="R1035" s="160"/>
      <c r="S1035" s="160"/>
      <c r="T1035" s="160"/>
      <c r="U1035" s="160"/>
      <c r="V1035" s="160"/>
      <c r="W1035" s="160"/>
      <c r="X1035" s="151"/>
      <c r="Y1035" s="151"/>
      <c r="Z1035" s="151"/>
      <c r="AA1035" s="151"/>
      <c r="AB1035" s="151"/>
      <c r="AC1035" s="151"/>
      <c r="AD1035" s="151"/>
      <c r="AE1035" s="151"/>
      <c r="AF1035" s="151"/>
      <c r="AG1035" s="151" t="s">
        <v>179</v>
      </c>
      <c r="AH1035" s="151">
        <v>0</v>
      </c>
      <c r="AI1035" s="151"/>
      <c r="AJ1035" s="151"/>
      <c r="AK1035" s="151"/>
      <c r="AL1035" s="151"/>
      <c r="AM1035" s="151"/>
      <c r="AN1035" s="151"/>
      <c r="AO1035" s="151"/>
      <c r="AP1035" s="151"/>
      <c r="AQ1035" s="151"/>
      <c r="AR1035" s="151"/>
      <c r="AS1035" s="151"/>
      <c r="AT1035" s="151"/>
      <c r="AU1035" s="151"/>
      <c r="AV1035" s="151"/>
      <c r="AW1035" s="151"/>
      <c r="AX1035" s="151"/>
      <c r="AY1035" s="151"/>
      <c r="AZ1035" s="151"/>
      <c r="BA1035" s="151"/>
      <c r="BB1035" s="151"/>
      <c r="BC1035" s="151"/>
      <c r="BD1035" s="151"/>
      <c r="BE1035" s="151"/>
      <c r="BF1035" s="151"/>
      <c r="BG1035" s="151"/>
      <c r="BH1035" s="151"/>
    </row>
    <row r="1036" spans="1:60" outlineLevel="1" x14ac:dyDescent="0.2">
      <c r="A1036" s="158"/>
      <c r="B1036" s="159"/>
      <c r="C1036" s="185" t="s">
        <v>582</v>
      </c>
      <c r="D1036" s="161"/>
      <c r="E1036" s="162">
        <v>6.3</v>
      </c>
      <c r="F1036" s="160"/>
      <c r="G1036" s="160"/>
      <c r="H1036" s="160"/>
      <c r="I1036" s="160"/>
      <c r="J1036" s="160"/>
      <c r="K1036" s="160"/>
      <c r="L1036" s="160"/>
      <c r="M1036" s="160"/>
      <c r="N1036" s="160"/>
      <c r="O1036" s="160"/>
      <c r="P1036" s="160"/>
      <c r="Q1036" s="160"/>
      <c r="R1036" s="160"/>
      <c r="S1036" s="160"/>
      <c r="T1036" s="160"/>
      <c r="U1036" s="160"/>
      <c r="V1036" s="160"/>
      <c r="W1036" s="160"/>
      <c r="X1036" s="151"/>
      <c r="Y1036" s="151"/>
      <c r="Z1036" s="151"/>
      <c r="AA1036" s="151"/>
      <c r="AB1036" s="151"/>
      <c r="AC1036" s="151"/>
      <c r="AD1036" s="151"/>
      <c r="AE1036" s="151"/>
      <c r="AF1036" s="151"/>
      <c r="AG1036" s="151" t="s">
        <v>179</v>
      </c>
      <c r="AH1036" s="151">
        <v>0</v>
      </c>
      <c r="AI1036" s="151"/>
      <c r="AJ1036" s="151"/>
      <c r="AK1036" s="151"/>
      <c r="AL1036" s="151"/>
      <c r="AM1036" s="151"/>
      <c r="AN1036" s="151"/>
      <c r="AO1036" s="151"/>
      <c r="AP1036" s="151"/>
      <c r="AQ1036" s="151"/>
      <c r="AR1036" s="151"/>
      <c r="AS1036" s="151"/>
      <c r="AT1036" s="151"/>
      <c r="AU1036" s="151"/>
      <c r="AV1036" s="151"/>
      <c r="AW1036" s="151"/>
      <c r="AX1036" s="151"/>
      <c r="AY1036" s="151"/>
      <c r="AZ1036" s="151"/>
      <c r="BA1036" s="151"/>
      <c r="BB1036" s="151"/>
      <c r="BC1036" s="151"/>
      <c r="BD1036" s="151"/>
      <c r="BE1036" s="151"/>
      <c r="BF1036" s="151"/>
      <c r="BG1036" s="151"/>
      <c r="BH1036" s="151"/>
    </row>
    <row r="1037" spans="1:60" outlineLevel="1" x14ac:dyDescent="0.2">
      <c r="A1037" s="158"/>
      <c r="B1037" s="159"/>
      <c r="C1037" s="185" t="s">
        <v>583</v>
      </c>
      <c r="D1037" s="161"/>
      <c r="E1037" s="162">
        <v>4.16</v>
      </c>
      <c r="F1037" s="160"/>
      <c r="G1037" s="160"/>
      <c r="H1037" s="160"/>
      <c r="I1037" s="160"/>
      <c r="J1037" s="160"/>
      <c r="K1037" s="160"/>
      <c r="L1037" s="160"/>
      <c r="M1037" s="160"/>
      <c r="N1037" s="160"/>
      <c r="O1037" s="160"/>
      <c r="P1037" s="160"/>
      <c r="Q1037" s="160"/>
      <c r="R1037" s="160"/>
      <c r="S1037" s="160"/>
      <c r="T1037" s="160"/>
      <c r="U1037" s="160"/>
      <c r="V1037" s="160"/>
      <c r="W1037" s="160"/>
      <c r="X1037" s="151"/>
      <c r="Y1037" s="151"/>
      <c r="Z1037" s="151"/>
      <c r="AA1037" s="151"/>
      <c r="AB1037" s="151"/>
      <c r="AC1037" s="151"/>
      <c r="AD1037" s="151"/>
      <c r="AE1037" s="151"/>
      <c r="AF1037" s="151"/>
      <c r="AG1037" s="151" t="s">
        <v>179</v>
      </c>
      <c r="AH1037" s="151">
        <v>0</v>
      </c>
      <c r="AI1037" s="151"/>
      <c r="AJ1037" s="151"/>
      <c r="AK1037" s="151"/>
      <c r="AL1037" s="151"/>
      <c r="AM1037" s="151"/>
      <c r="AN1037" s="151"/>
      <c r="AO1037" s="151"/>
      <c r="AP1037" s="151"/>
      <c r="AQ1037" s="151"/>
      <c r="AR1037" s="151"/>
      <c r="AS1037" s="151"/>
      <c r="AT1037" s="151"/>
      <c r="AU1037" s="151"/>
      <c r="AV1037" s="151"/>
      <c r="AW1037" s="151"/>
      <c r="AX1037" s="151"/>
      <c r="AY1037" s="151"/>
      <c r="AZ1037" s="151"/>
      <c r="BA1037" s="151"/>
      <c r="BB1037" s="151"/>
      <c r="BC1037" s="151"/>
      <c r="BD1037" s="151"/>
      <c r="BE1037" s="151"/>
      <c r="BF1037" s="151"/>
      <c r="BG1037" s="151"/>
      <c r="BH1037" s="151"/>
    </row>
    <row r="1038" spans="1:60" outlineLevel="1" x14ac:dyDescent="0.2">
      <c r="A1038" s="158"/>
      <c r="B1038" s="159"/>
      <c r="C1038" s="185" t="s">
        <v>584</v>
      </c>
      <c r="D1038" s="161"/>
      <c r="E1038" s="162">
        <v>20.7</v>
      </c>
      <c r="F1038" s="160"/>
      <c r="G1038" s="160"/>
      <c r="H1038" s="160"/>
      <c r="I1038" s="160"/>
      <c r="J1038" s="160"/>
      <c r="K1038" s="160"/>
      <c r="L1038" s="160"/>
      <c r="M1038" s="160"/>
      <c r="N1038" s="160"/>
      <c r="O1038" s="160"/>
      <c r="P1038" s="160"/>
      <c r="Q1038" s="160"/>
      <c r="R1038" s="160"/>
      <c r="S1038" s="160"/>
      <c r="T1038" s="160"/>
      <c r="U1038" s="160"/>
      <c r="V1038" s="160"/>
      <c r="W1038" s="160"/>
      <c r="X1038" s="151"/>
      <c r="Y1038" s="151"/>
      <c r="Z1038" s="151"/>
      <c r="AA1038" s="151"/>
      <c r="AB1038" s="151"/>
      <c r="AC1038" s="151"/>
      <c r="AD1038" s="151"/>
      <c r="AE1038" s="151"/>
      <c r="AF1038" s="151"/>
      <c r="AG1038" s="151" t="s">
        <v>179</v>
      </c>
      <c r="AH1038" s="151">
        <v>0</v>
      </c>
      <c r="AI1038" s="151"/>
      <c r="AJ1038" s="151"/>
      <c r="AK1038" s="151"/>
      <c r="AL1038" s="151"/>
      <c r="AM1038" s="151"/>
      <c r="AN1038" s="151"/>
      <c r="AO1038" s="151"/>
      <c r="AP1038" s="151"/>
      <c r="AQ1038" s="151"/>
      <c r="AR1038" s="151"/>
      <c r="AS1038" s="151"/>
      <c r="AT1038" s="151"/>
      <c r="AU1038" s="151"/>
      <c r="AV1038" s="151"/>
      <c r="AW1038" s="151"/>
      <c r="AX1038" s="151"/>
      <c r="AY1038" s="151"/>
      <c r="AZ1038" s="151"/>
      <c r="BA1038" s="151"/>
      <c r="BB1038" s="151"/>
      <c r="BC1038" s="151"/>
      <c r="BD1038" s="151"/>
      <c r="BE1038" s="151"/>
      <c r="BF1038" s="151"/>
      <c r="BG1038" s="151"/>
      <c r="BH1038" s="151"/>
    </row>
    <row r="1039" spans="1:60" outlineLevel="1" x14ac:dyDescent="0.2">
      <c r="A1039" s="158"/>
      <c r="B1039" s="159"/>
      <c r="C1039" s="185" t="s">
        <v>585</v>
      </c>
      <c r="D1039" s="161"/>
      <c r="E1039" s="162">
        <v>1.1599999999999999</v>
      </c>
      <c r="F1039" s="160"/>
      <c r="G1039" s="160"/>
      <c r="H1039" s="160"/>
      <c r="I1039" s="160"/>
      <c r="J1039" s="160"/>
      <c r="K1039" s="160"/>
      <c r="L1039" s="160"/>
      <c r="M1039" s="160"/>
      <c r="N1039" s="160"/>
      <c r="O1039" s="160"/>
      <c r="P1039" s="160"/>
      <c r="Q1039" s="160"/>
      <c r="R1039" s="160"/>
      <c r="S1039" s="160"/>
      <c r="T1039" s="160"/>
      <c r="U1039" s="160"/>
      <c r="V1039" s="160"/>
      <c r="W1039" s="160"/>
      <c r="X1039" s="151"/>
      <c r="Y1039" s="151"/>
      <c r="Z1039" s="151"/>
      <c r="AA1039" s="151"/>
      <c r="AB1039" s="151"/>
      <c r="AC1039" s="151"/>
      <c r="AD1039" s="151"/>
      <c r="AE1039" s="151"/>
      <c r="AF1039" s="151"/>
      <c r="AG1039" s="151" t="s">
        <v>179</v>
      </c>
      <c r="AH1039" s="151">
        <v>0</v>
      </c>
      <c r="AI1039" s="151"/>
      <c r="AJ1039" s="151"/>
      <c r="AK1039" s="151"/>
      <c r="AL1039" s="151"/>
      <c r="AM1039" s="151"/>
      <c r="AN1039" s="151"/>
      <c r="AO1039" s="151"/>
      <c r="AP1039" s="151"/>
      <c r="AQ1039" s="151"/>
      <c r="AR1039" s="151"/>
      <c r="AS1039" s="151"/>
      <c r="AT1039" s="151"/>
      <c r="AU1039" s="151"/>
      <c r="AV1039" s="151"/>
      <c r="AW1039" s="151"/>
      <c r="AX1039" s="151"/>
      <c r="AY1039" s="151"/>
      <c r="AZ1039" s="151"/>
      <c r="BA1039" s="151"/>
      <c r="BB1039" s="151"/>
      <c r="BC1039" s="151"/>
      <c r="BD1039" s="151"/>
      <c r="BE1039" s="151"/>
      <c r="BF1039" s="151"/>
      <c r="BG1039" s="151"/>
      <c r="BH1039" s="151"/>
    </row>
    <row r="1040" spans="1:60" outlineLevel="1" x14ac:dyDescent="0.2">
      <c r="A1040" s="158"/>
      <c r="B1040" s="159"/>
      <c r="C1040" s="185" t="s">
        <v>586</v>
      </c>
      <c r="D1040" s="161"/>
      <c r="E1040" s="162">
        <v>2.34</v>
      </c>
      <c r="F1040" s="160"/>
      <c r="G1040" s="160"/>
      <c r="H1040" s="160"/>
      <c r="I1040" s="160"/>
      <c r="J1040" s="160"/>
      <c r="K1040" s="160"/>
      <c r="L1040" s="160"/>
      <c r="M1040" s="160"/>
      <c r="N1040" s="160"/>
      <c r="O1040" s="160"/>
      <c r="P1040" s="160"/>
      <c r="Q1040" s="160"/>
      <c r="R1040" s="160"/>
      <c r="S1040" s="160"/>
      <c r="T1040" s="160"/>
      <c r="U1040" s="160"/>
      <c r="V1040" s="160"/>
      <c r="W1040" s="160"/>
      <c r="X1040" s="151"/>
      <c r="Y1040" s="151"/>
      <c r="Z1040" s="151"/>
      <c r="AA1040" s="151"/>
      <c r="AB1040" s="151"/>
      <c r="AC1040" s="151"/>
      <c r="AD1040" s="151"/>
      <c r="AE1040" s="151"/>
      <c r="AF1040" s="151"/>
      <c r="AG1040" s="151" t="s">
        <v>179</v>
      </c>
      <c r="AH1040" s="151">
        <v>0</v>
      </c>
      <c r="AI1040" s="151"/>
      <c r="AJ1040" s="151"/>
      <c r="AK1040" s="151"/>
      <c r="AL1040" s="151"/>
      <c r="AM1040" s="151"/>
      <c r="AN1040" s="151"/>
      <c r="AO1040" s="151"/>
      <c r="AP1040" s="151"/>
      <c r="AQ1040" s="151"/>
      <c r="AR1040" s="151"/>
      <c r="AS1040" s="151"/>
      <c r="AT1040" s="151"/>
      <c r="AU1040" s="151"/>
      <c r="AV1040" s="151"/>
      <c r="AW1040" s="151"/>
      <c r="AX1040" s="151"/>
      <c r="AY1040" s="151"/>
      <c r="AZ1040" s="151"/>
      <c r="BA1040" s="151"/>
      <c r="BB1040" s="151"/>
      <c r="BC1040" s="151"/>
      <c r="BD1040" s="151"/>
      <c r="BE1040" s="151"/>
      <c r="BF1040" s="151"/>
      <c r="BG1040" s="151"/>
      <c r="BH1040" s="151"/>
    </row>
    <row r="1041" spans="1:60" outlineLevel="1" x14ac:dyDescent="0.2">
      <c r="A1041" s="158"/>
      <c r="B1041" s="159"/>
      <c r="C1041" s="185" t="s">
        <v>871</v>
      </c>
      <c r="D1041" s="161"/>
      <c r="E1041" s="162">
        <v>3</v>
      </c>
      <c r="F1041" s="160"/>
      <c r="G1041" s="160"/>
      <c r="H1041" s="160"/>
      <c r="I1041" s="160"/>
      <c r="J1041" s="160"/>
      <c r="K1041" s="160"/>
      <c r="L1041" s="160"/>
      <c r="M1041" s="160"/>
      <c r="N1041" s="160"/>
      <c r="O1041" s="160"/>
      <c r="P1041" s="160"/>
      <c r="Q1041" s="160"/>
      <c r="R1041" s="160"/>
      <c r="S1041" s="160"/>
      <c r="T1041" s="160"/>
      <c r="U1041" s="160"/>
      <c r="V1041" s="160"/>
      <c r="W1041" s="160"/>
      <c r="X1041" s="151"/>
      <c r="Y1041" s="151"/>
      <c r="Z1041" s="151"/>
      <c r="AA1041" s="151"/>
      <c r="AB1041" s="151"/>
      <c r="AC1041" s="151"/>
      <c r="AD1041" s="151"/>
      <c r="AE1041" s="151"/>
      <c r="AF1041" s="151"/>
      <c r="AG1041" s="151" t="s">
        <v>179</v>
      </c>
      <c r="AH1041" s="151">
        <v>0</v>
      </c>
      <c r="AI1041" s="151"/>
      <c r="AJ1041" s="151"/>
      <c r="AK1041" s="151"/>
      <c r="AL1041" s="151"/>
      <c r="AM1041" s="151"/>
      <c r="AN1041" s="151"/>
      <c r="AO1041" s="151"/>
      <c r="AP1041" s="151"/>
      <c r="AQ1041" s="151"/>
      <c r="AR1041" s="151"/>
      <c r="AS1041" s="151"/>
      <c r="AT1041" s="151"/>
      <c r="AU1041" s="151"/>
      <c r="AV1041" s="151"/>
      <c r="AW1041" s="151"/>
      <c r="AX1041" s="151"/>
      <c r="AY1041" s="151"/>
      <c r="AZ1041" s="151"/>
      <c r="BA1041" s="151"/>
      <c r="BB1041" s="151"/>
      <c r="BC1041" s="151"/>
      <c r="BD1041" s="151"/>
      <c r="BE1041" s="151"/>
      <c r="BF1041" s="151"/>
      <c r="BG1041" s="151"/>
      <c r="BH1041" s="151"/>
    </row>
    <row r="1042" spans="1:60" outlineLevel="1" x14ac:dyDescent="0.2">
      <c r="A1042" s="158"/>
      <c r="B1042" s="159"/>
      <c r="C1042" s="185" t="s">
        <v>588</v>
      </c>
      <c r="D1042" s="161"/>
      <c r="E1042" s="162">
        <v>1.91</v>
      </c>
      <c r="F1042" s="160"/>
      <c r="G1042" s="160"/>
      <c r="H1042" s="160"/>
      <c r="I1042" s="160"/>
      <c r="J1042" s="160"/>
      <c r="K1042" s="160"/>
      <c r="L1042" s="160"/>
      <c r="M1042" s="160"/>
      <c r="N1042" s="160"/>
      <c r="O1042" s="160"/>
      <c r="P1042" s="160"/>
      <c r="Q1042" s="160"/>
      <c r="R1042" s="160"/>
      <c r="S1042" s="160"/>
      <c r="T1042" s="160"/>
      <c r="U1042" s="160"/>
      <c r="V1042" s="160"/>
      <c r="W1042" s="160"/>
      <c r="X1042" s="151"/>
      <c r="Y1042" s="151"/>
      <c r="Z1042" s="151"/>
      <c r="AA1042" s="151"/>
      <c r="AB1042" s="151"/>
      <c r="AC1042" s="151"/>
      <c r="AD1042" s="151"/>
      <c r="AE1042" s="151"/>
      <c r="AF1042" s="151"/>
      <c r="AG1042" s="151" t="s">
        <v>179</v>
      </c>
      <c r="AH1042" s="151">
        <v>0</v>
      </c>
      <c r="AI1042" s="151"/>
      <c r="AJ1042" s="151"/>
      <c r="AK1042" s="151"/>
      <c r="AL1042" s="151"/>
      <c r="AM1042" s="151"/>
      <c r="AN1042" s="151"/>
      <c r="AO1042" s="151"/>
      <c r="AP1042" s="151"/>
      <c r="AQ1042" s="151"/>
      <c r="AR1042" s="151"/>
      <c r="AS1042" s="151"/>
      <c r="AT1042" s="151"/>
      <c r="AU1042" s="151"/>
      <c r="AV1042" s="151"/>
      <c r="AW1042" s="151"/>
      <c r="AX1042" s="151"/>
      <c r="AY1042" s="151"/>
      <c r="AZ1042" s="151"/>
      <c r="BA1042" s="151"/>
      <c r="BB1042" s="151"/>
      <c r="BC1042" s="151"/>
      <c r="BD1042" s="151"/>
      <c r="BE1042" s="151"/>
      <c r="BF1042" s="151"/>
      <c r="BG1042" s="151"/>
      <c r="BH1042" s="151"/>
    </row>
    <row r="1043" spans="1:60" outlineLevel="1" x14ac:dyDescent="0.2">
      <c r="A1043" s="158"/>
      <c r="B1043" s="159"/>
      <c r="C1043" s="188" t="s">
        <v>299</v>
      </c>
      <c r="D1043" s="165"/>
      <c r="E1043" s="166">
        <v>56.11</v>
      </c>
      <c r="F1043" s="160"/>
      <c r="G1043" s="160"/>
      <c r="H1043" s="160"/>
      <c r="I1043" s="160"/>
      <c r="J1043" s="160"/>
      <c r="K1043" s="160"/>
      <c r="L1043" s="160"/>
      <c r="M1043" s="160"/>
      <c r="N1043" s="160"/>
      <c r="O1043" s="160"/>
      <c r="P1043" s="160"/>
      <c r="Q1043" s="160"/>
      <c r="R1043" s="160"/>
      <c r="S1043" s="160"/>
      <c r="T1043" s="160"/>
      <c r="U1043" s="160"/>
      <c r="V1043" s="160"/>
      <c r="W1043" s="160"/>
      <c r="X1043" s="151"/>
      <c r="Y1043" s="151"/>
      <c r="Z1043" s="151"/>
      <c r="AA1043" s="151"/>
      <c r="AB1043" s="151"/>
      <c r="AC1043" s="151"/>
      <c r="AD1043" s="151"/>
      <c r="AE1043" s="151"/>
      <c r="AF1043" s="151"/>
      <c r="AG1043" s="151" t="s">
        <v>179</v>
      </c>
      <c r="AH1043" s="151">
        <v>1</v>
      </c>
      <c r="AI1043" s="151"/>
      <c r="AJ1043" s="151"/>
      <c r="AK1043" s="151"/>
      <c r="AL1043" s="151"/>
      <c r="AM1043" s="151"/>
      <c r="AN1043" s="151"/>
      <c r="AO1043" s="151"/>
      <c r="AP1043" s="151"/>
      <c r="AQ1043" s="151"/>
      <c r="AR1043" s="151"/>
      <c r="AS1043" s="151"/>
      <c r="AT1043" s="151"/>
      <c r="AU1043" s="151"/>
      <c r="AV1043" s="151"/>
      <c r="AW1043" s="151"/>
      <c r="AX1043" s="151"/>
      <c r="AY1043" s="151"/>
      <c r="AZ1043" s="151"/>
      <c r="BA1043" s="151"/>
      <c r="BB1043" s="151"/>
      <c r="BC1043" s="151"/>
      <c r="BD1043" s="151"/>
      <c r="BE1043" s="151"/>
      <c r="BF1043" s="151"/>
      <c r="BG1043" s="151"/>
      <c r="BH1043" s="151"/>
    </row>
    <row r="1044" spans="1:60" outlineLevel="1" x14ac:dyDescent="0.2">
      <c r="A1044" s="158"/>
      <c r="B1044" s="159"/>
      <c r="C1044" s="185" t="s">
        <v>589</v>
      </c>
      <c r="D1044" s="161"/>
      <c r="E1044" s="162">
        <v>0.97</v>
      </c>
      <c r="F1044" s="160"/>
      <c r="G1044" s="160"/>
      <c r="H1044" s="160"/>
      <c r="I1044" s="160"/>
      <c r="J1044" s="160"/>
      <c r="K1044" s="160"/>
      <c r="L1044" s="160"/>
      <c r="M1044" s="160"/>
      <c r="N1044" s="160"/>
      <c r="O1044" s="160"/>
      <c r="P1044" s="160"/>
      <c r="Q1044" s="160"/>
      <c r="R1044" s="160"/>
      <c r="S1044" s="160"/>
      <c r="T1044" s="160"/>
      <c r="U1044" s="160"/>
      <c r="V1044" s="160"/>
      <c r="W1044" s="160"/>
      <c r="X1044" s="151"/>
      <c r="Y1044" s="151"/>
      <c r="Z1044" s="151"/>
      <c r="AA1044" s="151"/>
      <c r="AB1044" s="151"/>
      <c r="AC1044" s="151"/>
      <c r="AD1044" s="151"/>
      <c r="AE1044" s="151"/>
      <c r="AF1044" s="151"/>
      <c r="AG1044" s="151" t="s">
        <v>179</v>
      </c>
      <c r="AH1044" s="151">
        <v>0</v>
      </c>
      <c r="AI1044" s="151"/>
      <c r="AJ1044" s="151"/>
      <c r="AK1044" s="151"/>
      <c r="AL1044" s="151"/>
      <c r="AM1044" s="151"/>
      <c r="AN1044" s="151"/>
      <c r="AO1044" s="151"/>
      <c r="AP1044" s="151"/>
      <c r="AQ1044" s="151"/>
      <c r="AR1044" s="151"/>
      <c r="AS1044" s="151"/>
      <c r="AT1044" s="151"/>
      <c r="AU1044" s="151"/>
      <c r="AV1044" s="151"/>
      <c r="AW1044" s="151"/>
      <c r="AX1044" s="151"/>
      <c r="AY1044" s="151"/>
      <c r="AZ1044" s="151"/>
      <c r="BA1044" s="151"/>
      <c r="BB1044" s="151"/>
      <c r="BC1044" s="151"/>
      <c r="BD1044" s="151"/>
      <c r="BE1044" s="151"/>
      <c r="BF1044" s="151"/>
      <c r="BG1044" s="151"/>
      <c r="BH1044" s="151"/>
    </row>
    <row r="1045" spans="1:60" outlineLevel="1" x14ac:dyDescent="0.2">
      <c r="A1045" s="158"/>
      <c r="B1045" s="159"/>
      <c r="C1045" s="185" t="s">
        <v>590</v>
      </c>
      <c r="D1045" s="161"/>
      <c r="E1045" s="162">
        <v>0.9</v>
      </c>
      <c r="F1045" s="160"/>
      <c r="G1045" s="160"/>
      <c r="H1045" s="160"/>
      <c r="I1045" s="160"/>
      <c r="J1045" s="160"/>
      <c r="K1045" s="160"/>
      <c r="L1045" s="160"/>
      <c r="M1045" s="160"/>
      <c r="N1045" s="160"/>
      <c r="O1045" s="160"/>
      <c r="P1045" s="160"/>
      <c r="Q1045" s="160"/>
      <c r="R1045" s="160"/>
      <c r="S1045" s="160"/>
      <c r="T1045" s="160"/>
      <c r="U1045" s="160"/>
      <c r="V1045" s="160"/>
      <c r="W1045" s="160"/>
      <c r="X1045" s="151"/>
      <c r="Y1045" s="151"/>
      <c r="Z1045" s="151"/>
      <c r="AA1045" s="151"/>
      <c r="AB1045" s="151"/>
      <c r="AC1045" s="151"/>
      <c r="AD1045" s="151"/>
      <c r="AE1045" s="151"/>
      <c r="AF1045" s="151"/>
      <c r="AG1045" s="151" t="s">
        <v>179</v>
      </c>
      <c r="AH1045" s="151">
        <v>0</v>
      </c>
      <c r="AI1045" s="151"/>
      <c r="AJ1045" s="151"/>
      <c r="AK1045" s="151"/>
      <c r="AL1045" s="151"/>
      <c r="AM1045" s="151"/>
      <c r="AN1045" s="151"/>
      <c r="AO1045" s="151"/>
      <c r="AP1045" s="151"/>
      <c r="AQ1045" s="151"/>
      <c r="AR1045" s="151"/>
      <c r="AS1045" s="151"/>
      <c r="AT1045" s="151"/>
      <c r="AU1045" s="151"/>
      <c r="AV1045" s="151"/>
      <c r="AW1045" s="151"/>
      <c r="AX1045" s="151"/>
      <c r="AY1045" s="151"/>
      <c r="AZ1045" s="151"/>
      <c r="BA1045" s="151"/>
      <c r="BB1045" s="151"/>
      <c r="BC1045" s="151"/>
      <c r="BD1045" s="151"/>
      <c r="BE1045" s="151"/>
      <c r="BF1045" s="151"/>
      <c r="BG1045" s="151"/>
      <c r="BH1045" s="151"/>
    </row>
    <row r="1046" spans="1:60" outlineLevel="1" x14ac:dyDescent="0.2">
      <c r="A1046" s="158"/>
      <c r="B1046" s="159"/>
      <c r="C1046" s="185" t="s">
        <v>591</v>
      </c>
      <c r="D1046" s="161"/>
      <c r="E1046" s="162">
        <v>0.6</v>
      </c>
      <c r="F1046" s="160"/>
      <c r="G1046" s="160"/>
      <c r="H1046" s="160"/>
      <c r="I1046" s="160"/>
      <c r="J1046" s="160"/>
      <c r="K1046" s="160"/>
      <c r="L1046" s="160"/>
      <c r="M1046" s="160"/>
      <c r="N1046" s="160"/>
      <c r="O1046" s="160"/>
      <c r="P1046" s="160"/>
      <c r="Q1046" s="160"/>
      <c r="R1046" s="160"/>
      <c r="S1046" s="160"/>
      <c r="T1046" s="160"/>
      <c r="U1046" s="160"/>
      <c r="V1046" s="160"/>
      <c r="W1046" s="160"/>
      <c r="X1046" s="151"/>
      <c r="Y1046" s="151"/>
      <c r="Z1046" s="151"/>
      <c r="AA1046" s="151"/>
      <c r="AB1046" s="151"/>
      <c r="AC1046" s="151"/>
      <c r="AD1046" s="151"/>
      <c r="AE1046" s="151"/>
      <c r="AF1046" s="151"/>
      <c r="AG1046" s="151" t="s">
        <v>179</v>
      </c>
      <c r="AH1046" s="151">
        <v>0</v>
      </c>
      <c r="AI1046" s="151"/>
      <c r="AJ1046" s="151"/>
      <c r="AK1046" s="151"/>
      <c r="AL1046" s="151"/>
      <c r="AM1046" s="151"/>
      <c r="AN1046" s="151"/>
      <c r="AO1046" s="151"/>
      <c r="AP1046" s="151"/>
      <c r="AQ1046" s="151"/>
      <c r="AR1046" s="151"/>
      <c r="AS1046" s="151"/>
      <c r="AT1046" s="151"/>
      <c r="AU1046" s="151"/>
      <c r="AV1046" s="151"/>
      <c r="AW1046" s="151"/>
      <c r="AX1046" s="151"/>
      <c r="AY1046" s="151"/>
      <c r="AZ1046" s="151"/>
      <c r="BA1046" s="151"/>
      <c r="BB1046" s="151"/>
      <c r="BC1046" s="151"/>
      <c r="BD1046" s="151"/>
      <c r="BE1046" s="151"/>
      <c r="BF1046" s="151"/>
      <c r="BG1046" s="151"/>
      <c r="BH1046" s="151"/>
    </row>
    <row r="1047" spans="1:60" outlineLevel="1" x14ac:dyDescent="0.2">
      <c r="A1047" s="158"/>
      <c r="B1047" s="159"/>
      <c r="C1047" s="188" t="s">
        <v>299</v>
      </c>
      <c r="D1047" s="165"/>
      <c r="E1047" s="166">
        <v>2.4700000000000002</v>
      </c>
      <c r="F1047" s="160"/>
      <c r="G1047" s="160"/>
      <c r="H1047" s="160"/>
      <c r="I1047" s="160"/>
      <c r="J1047" s="160"/>
      <c r="K1047" s="160"/>
      <c r="L1047" s="160"/>
      <c r="M1047" s="160"/>
      <c r="N1047" s="160"/>
      <c r="O1047" s="160"/>
      <c r="P1047" s="160"/>
      <c r="Q1047" s="160"/>
      <c r="R1047" s="160"/>
      <c r="S1047" s="160"/>
      <c r="T1047" s="160"/>
      <c r="U1047" s="160"/>
      <c r="V1047" s="160"/>
      <c r="W1047" s="160"/>
      <c r="X1047" s="151"/>
      <c r="Y1047" s="151"/>
      <c r="Z1047" s="151"/>
      <c r="AA1047" s="151"/>
      <c r="AB1047" s="151"/>
      <c r="AC1047" s="151"/>
      <c r="AD1047" s="151"/>
      <c r="AE1047" s="151"/>
      <c r="AF1047" s="151"/>
      <c r="AG1047" s="151" t="s">
        <v>179</v>
      </c>
      <c r="AH1047" s="151">
        <v>1</v>
      </c>
      <c r="AI1047" s="151"/>
      <c r="AJ1047" s="151"/>
      <c r="AK1047" s="151"/>
      <c r="AL1047" s="151"/>
      <c r="AM1047" s="151"/>
      <c r="AN1047" s="151"/>
      <c r="AO1047" s="151"/>
      <c r="AP1047" s="151"/>
      <c r="AQ1047" s="151"/>
      <c r="AR1047" s="151"/>
      <c r="AS1047" s="151"/>
      <c r="AT1047" s="151"/>
      <c r="AU1047" s="151"/>
      <c r="AV1047" s="151"/>
      <c r="AW1047" s="151"/>
      <c r="AX1047" s="151"/>
      <c r="AY1047" s="151"/>
      <c r="AZ1047" s="151"/>
      <c r="BA1047" s="151"/>
      <c r="BB1047" s="151"/>
      <c r="BC1047" s="151"/>
      <c r="BD1047" s="151"/>
      <c r="BE1047" s="151"/>
      <c r="BF1047" s="151"/>
      <c r="BG1047" s="151"/>
      <c r="BH1047" s="151"/>
    </row>
    <row r="1048" spans="1:60" outlineLevel="1" x14ac:dyDescent="0.2">
      <c r="A1048" s="158"/>
      <c r="B1048" s="159"/>
      <c r="C1048" s="185" t="s">
        <v>592</v>
      </c>
      <c r="D1048" s="161"/>
      <c r="E1048" s="162">
        <v>5.88</v>
      </c>
      <c r="F1048" s="160"/>
      <c r="G1048" s="160"/>
      <c r="H1048" s="160"/>
      <c r="I1048" s="160"/>
      <c r="J1048" s="160"/>
      <c r="K1048" s="160"/>
      <c r="L1048" s="160"/>
      <c r="M1048" s="160"/>
      <c r="N1048" s="160"/>
      <c r="O1048" s="160"/>
      <c r="P1048" s="160"/>
      <c r="Q1048" s="160"/>
      <c r="R1048" s="160"/>
      <c r="S1048" s="160"/>
      <c r="T1048" s="160"/>
      <c r="U1048" s="160"/>
      <c r="V1048" s="160"/>
      <c r="W1048" s="160"/>
      <c r="X1048" s="151"/>
      <c r="Y1048" s="151"/>
      <c r="Z1048" s="151"/>
      <c r="AA1048" s="151"/>
      <c r="AB1048" s="151"/>
      <c r="AC1048" s="151"/>
      <c r="AD1048" s="151"/>
      <c r="AE1048" s="151"/>
      <c r="AF1048" s="151"/>
      <c r="AG1048" s="151" t="s">
        <v>179</v>
      </c>
      <c r="AH1048" s="151">
        <v>0</v>
      </c>
      <c r="AI1048" s="151"/>
      <c r="AJ1048" s="151"/>
      <c r="AK1048" s="151"/>
      <c r="AL1048" s="151"/>
      <c r="AM1048" s="151"/>
      <c r="AN1048" s="151"/>
      <c r="AO1048" s="151"/>
      <c r="AP1048" s="151"/>
      <c r="AQ1048" s="151"/>
      <c r="AR1048" s="151"/>
      <c r="AS1048" s="151"/>
      <c r="AT1048" s="151"/>
      <c r="AU1048" s="151"/>
      <c r="AV1048" s="151"/>
      <c r="AW1048" s="151"/>
      <c r="AX1048" s="151"/>
      <c r="AY1048" s="151"/>
      <c r="AZ1048" s="151"/>
      <c r="BA1048" s="151"/>
      <c r="BB1048" s="151"/>
      <c r="BC1048" s="151"/>
      <c r="BD1048" s="151"/>
      <c r="BE1048" s="151"/>
      <c r="BF1048" s="151"/>
      <c r="BG1048" s="151"/>
      <c r="BH1048" s="151"/>
    </row>
    <row r="1049" spans="1:60" outlineLevel="1" x14ac:dyDescent="0.2">
      <c r="A1049" s="158"/>
      <c r="B1049" s="159"/>
      <c r="C1049" s="185" t="s">
        <v>593</v>
      </c>
      <c r="D1049" s="161"/>
      <c r="E1049" s="162">
        <v>3.92</v>
      </c>
      <c r="F1049" s="160"/>
      <c r="G1049" s="160"/>
      <c r="H1049" s="160"/>
      <c r="I1049" s="160"/>
      <c r="J1049" s="160"/>
      <c r="K1049" s="160"/>
      <c r="L1049" s="160"/>
      <c r="M1049" s="160"/>
      <c r="N1049" s="160"/>
      <c r="O1049" s="160"/>
      <c r="P1049" s="160"/>
      <c r="Q1049" s="160"/>
      <c r="R1049" s="160"/>
      <c r="S1049" s="160"/>
      <c r="T1049" s="160"/>
      <c r="U1049" s="160"/>
      <c r="V1049" s="160"/>
      <c r="W1049" s="160"/>
      <c r="X1049" s="151"/>
      <c r="Y1049" s="151"/>
      <c r="Z1049" s="151"/>
      <c r="AA1049" s="151"/>
      <c r="AB1049" s="151"/>
      <c r="AC1049" s="151"/>
      <c r="AD1049" s="151"/>
      <c r="AE1049" s="151"/>
      <c r="AF1049" s="151"/>
      <c r="AG1049" s="151" t="s">
        <v>179</v>
      </c>
      <c r="AH1049" s="151">
        <v>0</v>
      </c>
      <c r="AI1049" s="151"/>
      <c r="AJ1049" s="151"/>
      <c r="AK1049" s="151"/>
      <c r="AL1049" s="151"/>
      <c r="AM1049" s="151"/>
      <c r="AN1049" s="151"/>
      <c r="AO1049" s="151"/>
      <c r="AP1049" s="151"/>
      <c r="AQ1049" s="151"/>
      <c r="AR1049" s="151"/>
      <c r="AS1049" s="151"/>
      <c r="AT1049" s="151"/>
      <c r="AU1049" s="151"/>
      <c r="AV1049" s="151"/>
      <c r="AW1049" s="151"/>
      <c r="AX1049" s="151"/>
      <c r="AY1049" s="151"/>
      <c r="AZ1049" s="151"/>
      <c r="BA1049" s="151"/>
      <c r="BB1049" s="151"/>
      <c r="BC1049" s="151"/>
      <c r="BD1049" s="151"/>
      <c r="BE1049" s="151"/>
      <c r="BF1049" s="151"/>
      <c r="BG1049" s="151"/>
      <c r="BH1049" s="151"/>
    </row>
    <row r="1050" spans="1:60" outlineLevel="1" x14ac:dyDescent="0.2">
      <c r="A1050" s="158"/>
      <c r="B1050" s="159"/>
      <c r="C1050" s="188" t="s">
        <v>299</v>
      </c>
      <c r="D1050" s="165"/>
      <c r="E1050" s="166">
        <v>9.8000000000000007</v>
      </c>
      <c r="F1050" s="160"/>
      <c r="G1050" s="160"/>
      <c r="H1050" s="160"/>
      <c r="I1050" s="160"/>
      <c r="J1050" s="160"/>
      <c r="K1050" s="160"/>
      <c r="L1050" s="160"/>
      <c r="M1050" s="160"/>
      <c r="N1050" s="160"/>
      <c r="O1050" s="160"/>
      <c r="P1050" s="160"/>
      <c r="Q1050" s="160"/>
      <c r="R1050" s="160"/>
      <c r="S1050" s="160"/>
      <c r="T1050" s="160"/>
      <c r="U1050" s="160"/>
      <c r="V1050" s="160"/>
      <c r="W1050" s="160"/>
      <c r="X1050" s="151"/>
      <c r="Y1050" s="151"/>
      <c r="Z1050" s="151"/>
      <c r="AA1050" s="151"/>
      <c r="AB1050" s="151"/>
      <c r="AC1050" s="151"/>
      <c r="AD1050" s="151"/>
      <c r="AE1050" s="151"/>
      <c r="AF1050" s="151"/>
      <c r="AG1050" s="151" t="s">
        <v>179</v>
      </c>
      <c r="AH1050" s="151">
        <v>1</v>
      </c>
      <c r="AI1050" s="151"/>
      <c r="AJ1050" s="151"/>
      <c r="AK1050" s="151"/>
      <c r="AL1050" s="151"/>
      <c r="AM1050" s="151"/>
      <c r="AN1050" s="151"/>
      <c r="AO1050" s="151"/>
      <c r="AP1050" s="151"/>
      <c r="AQ1050" s="151"/>
      <c r="AR1050" s="151"/>
      <c r="AS1050" s="151"/>
      <c r="AT1050" s="151"/>
      <c r="AU1050" s="151"/>
      <c r="AV1050" s="151"/>
      <c r="AW1050" s="151"/>
      <c r="AX1050" s="151"/>
      <c r="AY1050" s="151"/>
      <c r="AZ1050" s="151"/>
      <c r="BA1050" s="151"/>
      <c r="BB1050" s="151"/>
      <c r="BC1050" s="151"/>
      <c r="BD1050" s="151"/>
      <c r="BE1050" s="151"/>
      <c r="BF1050" s="151"/>
      <c r="BG1050" s="151"/>
      <c r="BH1050" s="151"/>
    </row>
    <row r="1051" spans="1:60" outlineLevel="1" x14ac:dyDescent="0.2">
      <c r="A1051" s="158"/>
      <c r="B1051" s="159"/>
      <c r="C1051" s="453"/>
      <c r="D1051" s="454"/>
      <c r="E1051" s="454"/>
      <c r="F1051" s="454"/>
      <c r="G1051" s="454"/>
      <c r="H1051" s="160"/>
      <c r="I1051" s="160"/>
      <c r="J1051" s="160"/>
      <c r="K1051" s="160"/>
      <c r="L1051" s="160"/>
      <c r="M1051" s="160"/>
      <c r="N1051" s="160"/>
      <c r="O1051" s="160"/>
      <c r="P1051" s="160"/>
      <c r="Q1051" s="160"/>
      <c r="R1051" s="160"/>
      <c r="S1051" s="160"/>
      <c r="T1051" s="160"/>
      <c r="U1051" s="160"/>
      <c r="V1051" s="160"/>
      <c r="W1051" s="160"/>
      <c r="X1051" s="151"/>
      <c r="Y1051" s="151"/>
      <c r="Z1051" s="151"/>
      <c r="AA1051" s="151"/>
      <c r="AB1051" s="151"/>
      <c r="AC1051" s="151"/>
      <c r="AD1051" s="151"/>
      <c r="AE1051" s="151"/>
      <c r="AF1051" s="151"/>
      <c r="AG1051" s="151" t="s">
        <v>180</v>
      </c>
      <c r="AH1051" s="151"/>
      <c r="AI1051" s="151"/>
      <c r="AJ1051" s="151"/>
      <c r="AK1051" s="151"/>
      <c r="AL1051" s="151"/>
      <c r="AM1051" s="151"/>
      <c r="AN1051" s="151"/>
      <c r="AO1051" s="151"/>
      <c r="AP1051" s="151"/>
      <c r="AQ1051" s="151"/>
      <c r="AR1051" s="151"/>
      <c r="AS1051" s="151"/>
      <c r="AT1051" s="151"/>
      <c r="AU1051" s="151"/>
      <c r="AV1051" s="151"/>
      <c r="AW1051" s="151"/>
      <c r="AX1051" s="151"/>
      <c r="AY1051" s="151"/>
      <c r="AZ1051" s="151"/>
      <c r="BA1051" s="151"/>
      <c r="BB1051" s="151"/>
      <c r="BC1051" s="151"/>
      <c r="BD1051" s="151"/>
      <c r="BE1051" s="151"/>
      <c r="BF1051" s="151"/>
      <c r="BG1051" s="151"/>
      <c r="BH1051" s="151"/>
    </row>
    <row r="1052" spans="1:60" outlineLevel="1" x14ac:dyDescent="0.2">
      <c r="A1052" s="174">
        <v>152</v>
      </c>
      <c r="B1052" s="175" t="s">
        <v>872</v>
      </c>
      <c r="C1052" s="184" t="s">
        <v>873</v>
      </c>
      <c r="D1052" s="176" t="s">
        <v>208</v>
      </c>
      <c r="E1052" s="177">
        <v>1.874E-2</v>
      </c>
      <c r="F1052" s="178">
        <v>0</v>
      </c>
      <c r="G1052" s="179">
        <f>ROUND(E1052*F1052,2)</f>
        <v>0</v>
      </c>
      <c r="H1052" s="178">
        <v>0</v>
      </c>
      <c r="I1052" s="179">
        <f>ROUND(E1052*H1052,2)</f>
        <v>0</v>
      </c>
      <c r="J1052" s="178">
        <v>991</v>
      </c>
      <c r="K1052" s="179">
        <f>ROUND(E1052*J1052,2)</f>
        <v>18.57</v>
      </c>
      <c r="L1052" s="179">
        <v>21</v>
      </c>
      <c r="M1052" s="179">
        <f>G1052*(1+L1052/100)</f>
        <v>0</v>
      </c>
      <c r="N1052" s="179">
        <v>0</v>
      </c>
      <c r="O1052" s="179">
        <f>ROUND(E1052*N1052,2)</f>
        <v>0</v>
      </c>
      <c r="P1052" s="179">
        <v>0</v>
      </c>
      <c r="Q1052" s="179">
        <f>ROUND(E1052*P1052,2)</f>
        <v>0</v>
      </c>
      <c r="R1052" s="179" t="s">
        <v>868</v>
      </c>
      <c r="S1052" s="179" t="s">
        <v>173</v>
      </c>
      <c r="T1052" s="180" t="s">
        <v>174</v>
      </c>
      <c r="U1052" s="160">
        <v>2.4209999999999998</v>
      </c>
      <c r="V1052" s="160">
        <f>ROUND(E1052*U1052,2)</f>
        <v>0.05</v>
      </c>
      <c r="W1052" s="160"/>
      <c r="X1052" s="151"/>
      <c r="Y1052" s="151"/>
      <c r="Z1052" s="151"/>
      <c r="AA1052" s="151"/>
      <c r="AB1052" s="151"/>
      <c r="AC1052" s="151"/>
      <c r="AD1052" s="151"/>
      <c r="AE1052" s="151"/>
      <c r="AF1052" s="151"/>
      <c r="AG1052" s="151" t="s">
        <v>676</v>
      </c>
      <c r="AH1052" s="151"/>
      <c r="AI1052" s="151"/>
      <c r="AJ1052" s="151"/>
      <c r="AK1052" s="151"/>
      <c r="AL1052" s="151"/>
      <c r="AM1052" s="151"/>
      <c r="AN1052" s="151"/>
      <c r="AO1052" s="151"/>
      <c r="AP1052" s="151"/>
      <c r="AQ1052" s="151"/>
      <c r="AR1052" s="151"/>
      <c r="AS1052" s="151"/>
      <c r="AT1052" s="151"/>
      <c r="AU1052" s="151"/>
      <c r="AV1052" s="151"/>
      <c r="AW1052" s="151"/>
      <c r="AX1052" s="151"/>
      <c r="AY1052" s="151"/>
      <c r="AZ1052" s="151"/>
      <c r="BA1052" s="151"/>
      <c r="BB1052" s="151"/>
      <c r="BC1052" s="151"/>
      <c r="BD1052" s="151"/>
      <c r="BE1052" s="151"/>
      <c r="BF1052" s="151"/>
      <c r="BG1052" s="151"/>
      <c r="BH1052" s="151"/>
    </row>
    <row r="1053" spans="1:60" outlineLevel="1" x14ac:dyDescent="0.2">
      <c r="A1053" s="158"/>
      <c r="B1053" s="159"/>
      <c r="C1053" s="451" t="s">
        <v>709</v>
      </c>
      <c r="D1053" s="452"/>
      <c r="E1053" s="452"/>
      <c r="F1053" s="452"/>
      <c r="G1053" s="452"/>
      <c r="H1053" s="160"/>
      <c r="I1053" s="160"/>
      <c r="J1053" s="160"/>
      <c r="K1053" s="160"/>
      <c r="L1053" s="160"/>
      <c r="M1053" s="160"/>
      <c r="N1053" s="160"/>
      <c r="O1053" s="160"/>
      <c r="P1053" s="160"/>
      <c r="Q1053" s="160"/>
      <c r="R1053" s="160"/>
      <c r="S1053" s="160"/>
      <c r="T1053" s="160"/>
      <c r="U1053" s="160"/>
      <c r="V1053" s="160"/>
      <c r="W1053" s="160"/>
      <c r="X1053" s="151"/>
      <c r="Y1053" s="151"/>
      <c r="Z1053" s="151"/>
      <c r="AA1053" s="151"/>
      <c r="AB1053" s="151"/>
      <c r="AC1053" s="151"/>
      <c r="AD1053" s="151"/>
      <c r="AE1053" s="151"/>
      <c r="AF1053" s="151"/>
      <c r="AG1053" s="151" t="s">
        <v>177</v>
      </c>
      <c r="AH1053" s="151"/>
      <c r="AI1053" s="151"/>
      <c r="AJ1053" s="151"/>
      <c r="AK1053" s="151"/>
      <c r="AL1053" s="151"/>
      <c r="AM1053" s="151"/>
      <c r="AN1053" s="151"/>
      <c r="AO1053" s="151"/>
      <c r="AP1053" s="151"/>
      <c r="AQ1053" s="151"/>
      <c r="AR1053" s="151"/>
      <c r="AS1053" s="151"/>
      <c r="AT1053" s="151"/>
      <c r="AU1053" s="151"/>
      <c r="AV1053" s="151"/>
      <c r="AW1053" s="151"/>
      <c r="AX1053" s="151"/>
      <c r="AY1053" s="151"/>
      <c r="AZ1053" s="151"/>
      <c r="BA1053" s="151"/>
      <c r="BB1053" s="151"/>
      <c r="BC1053" s="151"/>
      <c r="BD1053" s="151"/>
      <c r="BE1053" s="151"/>
      <c r="BF1053" s="151"/>
      <c r="BG1053" s="151"/>
      <c r="BH1053" s="151"/>
    </row>
    <row r="1054" spans="1:60" outlineLevel="1" x14ac:dyDescent="0.2">
      <c r="A1054" s="158"/>
      <c r="B1054" s="159"/>
      <c r="C1054" s="453"/>
      <c r="D1054" s="454"/>
      <c r="E1054" s="454"/>
      <c r="F1054" s="454"/>
      <c r="G1054" s="454"/>
      <c r="H1054" s="160"/>
      <c r="I1054" s="160"/>
      <c r="J1054" s="160"/>
      <c r="K1054" s="160"/>
      <c r="L1054" s="160"/>
      <c r="M1054" s="160"/>
      <c r="N1054" s="160"/>
      <c r="O1054" s="160"/>
      <c r="P1054" s="160"/>
      <c r="Q1054" s="160"/>
      <c r="R1054" s="160"/>
      <c r="S1054" s="160"/>
      <c r="T1054" s="160"/>
      <c r="U1054" s="160"/>
      <c r="V1054" s="160"/>
      <c r="W1054" s="160"/>
      <c r="X1054" s="151"/>
      <c r="Y1054" s="151"/>
      <c r="Z1054" s="151"/>
      <c r="AA1054" s="151"/>
      <c r="AB1054" s="151"/>
      <c r="AC1054" s="151"/>
      <c r="AD1054" s="151"/>
      <c r="AE1054" s="151"/>
      <c r="AF1054" s="151"/>
      <c r="AG1054" s="151" t="s">
        <v>180</v>
      </c>
      <c r="AH1054" s="151"/>
      <c r="AI1054" s="151"/>
      <c r="AJ1054" s="151"/>
      <c r="AK1054" s="151"/>
      <c r="AL1054" s="151"/>
      <c r="AM1054" s="151"/>
      <c r="AN1054" s="151"/>
      <c r="AO1054" s="151"/>
      <c r="AP1054" s="151"/>
      <c r="AQ1054" s="151"/>
      <c r="AR1054" s="151"/>
      <c r="AS1054" s="151"/>
      <c r="AT1054" s="151"/>
      <c r="AU1054" s="151"/>
      <c r="AV1054" s="151"/>
      <c r="AW1054" s="151"/>
      <c r="AX1054" s="151"/>
      <c r="AY1054" s="151"/>
      <c r="AZ1054" s="151"/>
      <c r="BA1054" s="151"/>
      <c r="BB1054" s="151"/>
      <c r="BC1054" s="151"/>
      <c r="BD1054" s="151"/>
      <c r="BE1054" s="151"/>
      <c r="BF1054" s="151"/>
      <c r="BG1054" s="151"/>
      <c r="BH1054" s="151"/>
    </row>
    <row r="1055" spans="1:60" x14ac:dyDescent="0.2">
      <c r="A1055" s="168" t="s">
        <v>167</v>
      </c>
      <c r="B1055" s="169" t="s">
        <v>117</v>
      </c>
      <c r="C1055" s="183" t="s">
        <v>118</v>
      </c>
      <c r="D1055" s="170"/>
      <c r="E1055" s="171"/>
      <c r="F1055" s="172"/>
      <c r="G1055" s="172">
        <f>SUMIF(AG1056:AG1084,"&lt;&gt;NOR",G1056:G1084)</f>
        <v>0</v>
      </c>
      <c r="H1055" s="172"/>
      <c r="I1055" s="172">
        <f>SUM(I1056:I1084)</f>
        <v>18298.78</v>
      </c>
      <c r="J1055" s="172"/>
      <c r="K1055" s="172">
        <f>SUM(K1056:K1084)</f>
        <v>200390.38</v>
      </c>
      <c r="L1055" s="172"/>
      <c r="M1055" s="172">
        <f>SUM(M1056:M1084)</f>
        <v>0</v>
      </c>
      <c r="N1055" s="172"/>
      <c r="O1055" s="172">
        <f>SUM(O1056:O1084)</f>
        <v>1.37</v>
      </c>
      <c r="P1055" s="172"/>
      <c r="Q1055" s="172">
        <f>SUM(Q1056:Q1084)</f>
        <v>0.59</v>
      </c>
      <c r="R1055" s="172"/>
      <c r="S1055" s="172"/>
      <c r="T1055" s="173"/>
      <c r="U1055" s="167"/>
      <c r="V1055" s="167">
        <f>SUM(V1056:V1084)</f>
        <v>61.23</v>
      </c>
      <c r="W1055" s="167"/>
      <c r="AG1055" t="s">
        <v>168</v>
      </c>
    </row>
    <row r="1056" spans="1:60" ht="22.5" outlineLevel="1" x14ac:dyDescent="0.2">
      <c r="A1056" s="174">
        <v>153</v>
      </c>
      <c r="B1056" s="175" t="s">
        <v>874</v>
      </c>
      <c r="C1056" s="184" t="s">
        <v>875</v>
      </c>
      <c r="D1056" s="176" t="s">
        <v>876</v>
      </c>
      <c r="E1056" s="177">
        <v>590.20000000000005</v>
      </c>
      <c r="F1056" s="178">
        <v>0</v>
      </c>
      <c r="G1056" s="179">
        <f>ROUND(E1056*F1056,2)</f>
        <v>0</v>
      </c>
      <c r="H1056" s="178">
        <v>5.21</v>
      </c>
      <c r="I1056" s="179">
        <f>ROUND(E1056*H1056,2)</f>
        <v>3074.94</v>
      </c>
      <c r="J1056" s="178">
        <v>34.99</v>
      </c>
      <c r="K1056" s="179">
        <f>ROUND(E1056*J1056,2)</f>
        <v>20651.099999999999</v>
      </c>
      <c r="L1056" s="179">
        <v>21</v>
      </c>
      <c r="M1056" s="179">
        <f>G1056*(1+L1056/100)</f>
        <v>0</v>
      </c>
      <c r="N1056" s="179">
        <v>5.0000000000000002E-5</v>
      </c>
      <c r="O1056" s="179">
        <f>ROUND(E1056*N1056,2)</f>
        <v>0.03</v>
      </c>
      <c r="P1056" s="179">
        <v>1E-3</v>
      </c>
      <c r="Q1056" s="179">
        <f>ROUND(E1056*P1056,2)</f>
        <v>0.59</v>
      </c>
      <c r="R1056" s="179" t="s">
        <v>877</v>
      </c>
      <c r="S1056" s="179" t="s">
        <v>173</v>
      </c>
      <c r="T1056" s="180" t="s">
        <v>174</v>
      </c>
      <c r="U1056" s="160">
        <v>9.7000000000000003E-2</v>
      </c>
      <c r="V1056" s="160">
        <f>ROUND(E1056*U1056,2)</f>
        <v>57.25</v>
      </c>
      <c r="W1056" s="160"/>
      <c r="X1056" s="151"/>
      <c r="Y1056" s="151"/>
      <c r="Z1056" s="151"/>
      <c r="AA1056" s="151"/>
      <c r="AB1056" s="151"/>
      <c r="AC1056" s="151"/>
      <c r="AD1056" s="151"/>
      <c r="AE1056" s="151"/>
      <c r="AF1056" s="151"/>
      <c r="AG1056" s="151" t="s">
        <v>688</v>
      </c>
      <c r="AH1056" s="151"/>
      <c r="AI1056" s="151"/>
      <c r="AJ1056" s="151"/>
      <c r="AK1056" s="151"/>
      <c r="AL1056" s="151"/>
      <c r="AM1056" s="151"/>
      <c r="AN1056" s="151"/>
      <c r="AO1056" s="151"/>
      <c r="AP1056" s="151"/>
      <c r="AQ1056" s="151"/>
      <c r="AR1056" s="151"/>
      <c r="AS1056" s="151"/>
      <c r="AT1056" s="151"/>
      <c r="AU1056" s="151"/>
      <c r="AV1056" s="151"/>
      <c r="AW1056" s="151"/>
      <c r="AX1056" s="151"/>
      <c r="AY1056" s="151"/>
      <c r="AZ1056" s="151"/>
      <c r="BA1056" s="151"/>
      <c r="BB1056" s="151"/>
      <c r="BC1056" s="151"/>
      <c r="BD1056" s="151"/>
      <c r="BE1056" s="151"/>
      <c r="BF1056" s="151"/>
      <c r="BG1056" s="151"/>
      <c r="BH1056" s="151"/>
    </row>
    <row r="1057" spans="1:60" outlineLevel="1" x14ac:dyDescent="0.2">
      <c r="A1057" s="158"/>
      <c r="B1057" s="159"/>
      <c r="C1057" s="185" t="s">
        <v>878</v>
      </c>
      <c r="D1057" s="161"/>
      <c r="E1057" s="162">
        <v>280</v>
      </c>
      <c r="F1057" s="160"/>
      <c r="G1057" s="160"/>
      <c r="H1057" s="160"/>
      <c r="I1057" s="160"/>
      <c r="J1057" s="160"/>
      <c r="K1057" s="160"/>
      <c r="L1057" s="160"/>
      <c r="M1057" s="160"/>
      <c r="N1057" s="160"/>
      <c r="O1057" s="160"/>
      <c r="P1057" s="160"/>
      <c r="Q1057" s="160"/>
      <c r="R1057" s="160"/>
      <c r="S1057" s="160"/>
      <c r="T1057" s="160"/>
      <c r="U1057" s="160"/>
      <c r="V1057" s="160"/>
      <c r="W1057" s="160"/>
      <c r="X1057" s="151"/>
      <c r="Y1057" s="151"/>
      <c r="Z1057" s="151"/>
      <c r="AA1057" s="151"/>
      <c r="AB1057" s="151"/>
      <c r="AC1057" s="151"/>
      <c r="AD1057" s="151"/>
      <c r="AE1057" s="151"/>
      <c r="AF1057" s="151"/>
      <c r="AG1057" s="151" t="s">
        <v>179</v>
      </c>
      <c r="AH1057" s="151">
        <v>0</v>
      </c>
      <c r="AI1057" s="151"/>
      <c r="AJ1057" s="151"/>
      <c r="AK1057" s="151"/>
      <c r="AL1057" s="151"/>
      <c r="AM1057" s="151"/>
      <c r="AN1057" s="151"/>
      <c r="AO1057" s="151"/>
      <c r="AP1057" s="151"/>
      <c r="AQ1057" s="151"/>
      <c r="AR1057" s="151"/>
      <c r="AS1057" s="151"/>
      <c r="AT1057" s="151"/>
      <c r="AU1057" s="151"/>
      <c r="AV1057" s="151"/>
      <c r="AW1057" s="151"/>
      <c r="AX1057" s="151"/>
      <c r="AY1057" s="151"/>
      <c r="AZ1057" s="151"/>
      <c r="BA1057" s="151"/>
      <c r="BB1057" s="151"/>
      <c r="BC1057" s="151"/>
      <c r="BD1057" s="151"/>
      <c r="BE1057" s="151"/>
      <c r="BF1057" s="151"/>
      <c r="BG1057" s="151"/>
      <c r="BH1057" s="151"/>
    </row>
    <row r="1058" spans="1:60" outlineLevel="1" x14ac:dyDescent="0.2">
      <c r="A1058" s="158"/>
      <c r="B1058" s="159"/>
      <c r="C1058" s="185" t="s">
        <v>879</v>
      </c>
      <c r="D1058" s="161"/>
      <c r="E1058" s="162">
        <v>280.2</v>
      </c>
      <c r="F1058" s="160"/>
      <c r="G1058" s="160"/>
      <c r="H1058" s="160"/>
      <c r="I1058" s="160"/>
      <c r="J1058" s="160"/>
      <c r="K1058" s="160"/>
      <c r="L1058" s="160"/>
      <c r="M1058" s="160"/>
      <c r="N1058" s="160"/>
      <c r="O1058" s="160"/>
      <c r="P1058" s="160"/>
      <c r="Q1058" s="160"/>
      <c r="R1058" s="160"/>
      <c r="S1058" s="160"/>
      <c r="T1058" s="160"/>
      <c r="U1058" s="160"/>
      <c r="V1058" s="160"/>
      <c r="W1058" s="160"/>
      <c r="X1058" s="151"/>
      <c r="Y1058" s="151"/>
      <c r="Z1058" s="151"/>
      <c r="AA1058" s="151"/>
      <c r="AB1058" s="151"/>
      <c r="AC1058" s="151"/>
      <c r="AD1058" s="151"/>
      <c r="AE1058" s="151"/>
      <c r="AF1058" s="151"/>
      <c r="AG1058" s="151" t="s">
        <v>179</v>
      </c>
      <c r="AH1058" s="151">
        <v>0</v>
      </c>
      <c r="AI1058" s="151"/>
      <c r="AJ1058" s="151"/>
      <c r="AK1058" s="151"/>
      <c r="AL1058" s="151"/>
      <c r="AM1058" s="151"/>
      <c r="AN1058" s="151"/>
      <c r="AO1058" s="151"/>
      <c r="AP1058" s="151"/>
      <c r="AQ1058" s="151"/>
      <c r="AR1058" s="151"/>
      <c r="AS1058" s="151"/>
      <c r="AT1058" s="151"/>
      <c r="AU1058" s="151"/>
      <c r="AV1058" s="151"/>
      <c r="AW1058" s="151"/>
      <c r="AX1058" s="151"/>
      <c r="AY1058" s="151"/>
      <c r="AZ1058" s="151"/>
      <c r="BA1058" s="151"/>
      <c r="BB1058" s="151"/>
      <c r="BC1058" s="151"/>
      <c r="BD1058" s="151"/>
      <c r="BE1058" s="151"/>
      <c r="BF1058" s="151"/>
      <c r="BG1058" s="151"/>
      <c r="BH1058" s="151"/>
    </row>
    <row r="1059" spans="1:60" outlineLevel="1" x14ac:dyDescent="0.2">
      <c r="A1059" s="158"/>
      <c r="B1059" s="159"/>
      <c r="C1059" s="185" t="s">
        <v>880</v>
      </c>
      <c r="D1059" s="161"/>
      <c r="E1059" s="162">
        <v>30</v>
      </c>
      <c r="F1059" s="160"/>
      <c r="G1059" s="160"/>
      <c r="H1059" s="160"/>
      <c r="I1059" s="160"/>
      <c r="J1059" s="160"/>
      <c r="K1059" s="160"/>
      <c r="L1059" s="160"/>
      <c r="M1059" s="160"/>
      <c r="N1059" s="160"/>
      <c r="O1059" s="160"/>
      <c r="P1059" s="160"/>
      <c r="Q1059" s="160"/>
      <c r="R1059" s="160"/>
      <c r="S1059" s="160"/>
      <c r="T1059" s="160"/>
      <c r="U1059" s="160"/>
      <c r="V1059" s="160"/>
      <c r="W1059" s="160"/>
      <c r="X1059" s="151"/>
      <c r="Y1059" s="151"/>
      <c r="Z1059" s="151"/>
      <c r="AA1059" s="151"/>
      <c r="AB1059" s="151"/>
      <c r="AC1059" s="151"/>
      <c r="AD1059" s="151"/>
      <c r="AE1059" s="151"/>
      <c r="AF1059" s="151"/>
      <c r="AG1059" s="151" t="s">
        <v>179</v>
      </c>
      <c r="AH1059" s="151">
        <v>0</v>
      </c>
      <c r="AI1059" s="151"/>
      <c r="AJ1059" s="151"/>
      <c r="AK1059" s="151"/>
      <c r="AL1059" s="151"/>
      <c r="AM1059" s="151"/>
      <c r="AN1059" s="151"/>
      <c r="AO1059" s="151"/>
      <c r="AP1059" s="151"/>
      <c r="AQ1059" s="151"/>
      <c r="AR1059" s="151"/>
      <c r="AS1059" s="151"/>
      <c r="AT1059" s="151"/>
      <c r="AU1059" s="151"/>
      <c r="AV1059" s="151"/>
      <c r="AW1059" s="151"/>
      <c r="AX1059" s="151"/>
      <c r="AY1059" s="151"/>
      <c r="AZ1059" s="151"/>
      <c r="BA1059" s="151"/>
      <c r="BB1059" s="151"/>
      <c r="BC1059" s="151"/>
      <c r="BD1059" s="151"/>
      <c r="BE1059" s="151"/>
      <c r="BF1059" s="151"/>
      <c r="BG1059" s="151"/>
      <c r="BH1059" s="151"/>
    </row>
    <row r="1060" spans="1:60" outlineLevel="1" x14ac:dyDescent="0.2">
      <c r="A1060" s="158"/>
      <c r="B1060" s="159"/>
      <c r="C1060" s="453"/>
      <c r="D1060" s="454"/>
      <c r="E1060" s="454"/>
      <c r="F1060" s="454"/>
      <c r="G1060" s="454"/>
      <c r="H1060" s="160"/>
      <c r="I1060" s="160"/>
      <c r="J1060" s="160"/>
      <c r="K1060" s="160"/>
      <c r="L1060" s="160"/>
      <c r="M1060" s="160"/>
      <c r="N1060" s="160"/>
      <c r="O1060" s="160"/>
      <c r="P1060" s="160"/>
      <c r="Q1060" s="160"/>
      <c r="R1060" s="160"/>
      <c r="S1060" s="160"/>
      <c r="T1060" s="160"/>
      <c r="U1060" s="160"/>
      <c r="V1060" s="160"/>
      <c r="W1060" s="160"/>
      <c r="X1060" s="151"/>
      <c r="Y1060" s="151"/>
      <c r="Z1060" s="151"/>
      <c r="AA1060" s="151"/>
      <c r="AB1060" s="151"/>
      <c r="AC1060" s="151"/>
      <c r="AD1060" s="151"/>
      <c r="AE1060" s="151"/>
      <c r="AF1060" s="151"/>
      <c r="AG1060" s="151" t="s">
        <v>180</v>
      </c>
      <c r="AH1060" s="151"/>
      <c r="AI1060" s="151"/>
      <c r="AJ1060" s="151"/>
      <c r="AK1060" s="151"/>
      <c r="AL1060" s="151"/>
      <c r="AM1060" s="151"/>
      <c r="AN1060" s="151"/>
      <c r="AO1060" s="151"/>
      <c r="AP1060" s="151"/>
      <c r="AQ1060" s="151"/>
      <c r="AR1060" s="151"/>
      <c r="AS1060" s="151"/>
      <c r="AT1060" s="151"/>
      <c r="AU1060" s="151"/>
      <c r="AV1060" s="151"/>
      <c r="AW1060" s="151"/>
      <c r="AX1060" s="151"/>
      <c r="AY1060" s="151"/>
      <c r="AZ1060" s="151"/>
      <c r="BA1060" s="151"/>
      <c r="BB1060" s="151"/>
      <c r="BC1060" s="151"/>
      <c r="BD1060" s="151"/>
      <c r="BE1060" s="151"/>
      <c r="BF1060" s="151"/>
      <c r="BG1060" s="151"/>
      <c r="BH1060" s="151"/>
    </row>
    <row r="1061" spans="1:60" outlineLevel="1" x14ac:dyDescent="0.2">
      <c r="A1061" s="174">
        <v>154</v>
      </c>
      <c r="B1061" s="175" t="s">
        <v>881</v>
      </c>
      <c r="C1061" s="184" t="s">
        <v>882</v>
      </c>
      <c r="D1061" s="176" t="s">
        <v>213</v>
      </c>
      <c r="E1061" s="177">
        <v>8</v>
      </c>
      <c r="F1061" s="178">
        <v>0</v>
      </c>
      <c r="G1061" s="179">
        <f>ROUND(E1061*F1061,2)</f>
        <v>0</v>
      </c>
      <c r="H1061" s="178">
        <v>0</v>
      </c>
      <c r="I1061" s="179">
        <f>ROUND(E1061*H1061,2)</f>
        <v>0</v>
      </c>
      <c r="J1061" s="178">
        <v>3500</v>
      </c>
      <c r="K1061" s="179">
        <f>ROUND(E1061*J1061,2)</f>
        <v>28000</v>
      </c>
      <c r="L1061" s="179">
        <v>21</v>
      </c>
      <c r="M1061" s="179">
        <f>G1061*(1+L1061/100)</f>
        <v>0</v>
      </c>
      <c r="N1061" s="179">
        <v>3.5000000000000003E-2</v>
      </c>
      <c r="O1061" s="179">
        <f>ROUND(E1061*N1061,2)</f>
        <v>0.28000000000000003</v>
      </c>
      <c r="P1061" s="179">
        <v>0</v>
      </c>
      <c r="Q1061" s="179">
        <f>ROUND(E1061*P1061,2)</f>
        <v>0</v>
      </c>
      <c r="R1061" s="179"/>
      <c r="S1061" s="179" t="s">
        <v>504</v>
      </c>
      <c r="T1061" s="180" t="s">
        <v>519</v>
      </c>
      <c r="U1061" s="160">
        <v>0</v>
      </c>
      <c r="V1061" s="160">
        <f>ROUND(E1061*U1061,2)</f>
        <v>0</v>
      </c>
      <c r="W1061" s="160"/>
      <c r="X1061" s="151"/>
      <c r="Y1061" s="151"/>
      <c r="Z1061" s="151"/>
      <c r="AA1061" s="151"/>
      <c r="AB1061" s="151"/>
      <c r="AC1061" s="151"/>
      <c r="AD1061" s="151"/>
      <c r="AE1061" s="151"/>
      <c r="AF1061" s="151"/>
      <c r="AG1061" s="151" t="s">
        <v>175</v>
      </c>
      <c r="AH1061" s="151"/>
      <c r="AI1061" s="151"/>
      <c r="AJ1061" s="151"/>
      <c r="AK1061" s="151"/>
      <c r="AL1061" s="151"/>
      <c r="AM1061" s="151"/>
      <c r="AN1061" s="151"/>
      <c r="AO1061" s="151"/>
      <c r="AP1061" s="151"/>
      <c r="AQ1061" s="151"/>
      <c r="AR1061" s="151"/>
      <c r="AS1061" s="151"/>
      <c r="AT1061" s="151"/>
      <c r="AU1061" s="151"/>
      <c r="AV1061" s="151"/>
      <c r="AW1061" s="151"/>
      <c r="AX1061" s="151"/>
      <c r="AY1061" s="151"/>
      <c r="AZ1061" s="151"/>
      <c r="BA1061" s="151"/>
      <c r="BB1061" s="151"/>
      <c r="BC1061" s="151"/>
      <c r="BD1061" s="151"/>
      <c r="BE1061" s="151"/>
      <c r="BF1061" s="151"/>
      <c r="BG1061" s="151"/>
      <c r="BH1061" s="151"/>
    </row>
    <row r="1062" spans="1:60" outlineLevel="1" x14ac:dyDescent="0.2">
      <c r="A1062" s="158"/>
      <c r="B1062" s="159"/>
      <c r="C1062" s="185" t="s">
        <v>883</v>
      </c>
      <c r="D1062" s="161"/>
      <c r="E1062" s="162"/>
      <c r="F1062" s="160"/>
      <c r="G1062" s="160"/>
      <c r="H1062" s="160"/>
      <c r="I1062" s="160"/>
      <c r="J1062" s="160"/>
      <c r="K1062" s="160"/>
      <c r="L1062" s="160"/>
      <c r="M1062" s="160"/>
      <c r="N1062" s="160"/>
      <c r="O1062" s="160"/>
      <c r="P1062" s="160"/>
      <c r="Q1062" s="160"/>
      <c r="R1062" s="160"/>
      <c r="S1062" s="160"/>
      <c r="T1062" s="160"/>
      <c r="U1062" s="160"/>
      <c r="V1062" s="160"/>
      <c r="W1062" s="160"/>
      <c r="X1062" s="151"/>
      <c r="Y1062" s="151"/>
      <c r="Z1062" s="151"/>
      <c r="AA1062" s="151"/>
      <c r="AB1062" s="151"/>
      <c r="AC1062" s="151"/>
      <c r="AD1062" s="151"/>
      <c r="AE1062" s="151"/>
      <c r="AF1062" s="151"/>
      <c r="AG1062" s="151" t="s">
        <v>179</v>
      </c>
      <c r="AH1062" s="151">
        <v>0</v>
      </c>
      <c r="AI1062" s="151"/>
      <c r="AJ1062" s="151"/>
      <c r="AK1062" s="151"/>
      <c r="AL1062" s="151"/>
      <c r="AM1062" s="151"/>
      <c r="AN1062" s="151"/>
      <c r="AO1062" s="151"/>
      <c r="AP1062" s="151"/>
      <c r="AQ1062" s="151"/>
      <c r="AR1062" s="151"/>
      <c r="AS1062" s="151"/>
      <c r="AT1062" s="151"/>
      <c r="AU1062" s="151"/>
      <c r="AV1062" s="151"/>
      <c r="AW1062" s="151"/>
      <c r="AX1062" s="151"/>
      <c r="AY1062" s="151"/>
      <c r="AZ1062" s="151"/>
      <c r="BA1062" s="151"/>
      <c r="BB1062" s="151"/>
      <c r="BC1062" s="151"/>
      <c r="BD1062" s="151"/>
      <c r="BE1062" s="151"/>
      <c r="BF1062" s="151"/>
      <c r="BG1062" s="151"/>
      <c r="BH1062" s="151"/>
    </row>
    <row r="1063" spans="1:60" outlineLevel="1" x14ac:dyDescent="0.2">
      <c r="A1063" s="158"/>
      <c r="B1063" s="159"/>
      <c r="C1063" s="185" t="s">
        <v>521</v>
      </c>
      <c r="D1063" s="161"/>
      <c r="E1063" s="162"/>
      <c r="F1063" s="160"/>
      <c r="G1063" s="160"/>
      <c r="H1063" s="160"/>
      <c r="I1063" s="160"/>
      <c r="J1063" s="160"/>
      <c r="K1063" s="160"/>
      <c r="L1063" s="160"/>
      <c r="M1063" s="160"/>
      <c r="N1063" s="160"/>
      <c r="O1063" s="160"/>
      <c r="P1063" s="160"/>
      <c r="Q1063" s="160"/>
      <c r="R1063" s="160"/>
      <c r="S1063" s="160"/>
      <c r="T1063" s="160"/>
      <c r="U1063" s="160"/>
      <c r="V1063" s="160"/>
      <c r="W1063" s="160"/>
      <c r="X1063" s="151"/>
      <c r="Y1063" s="151"/>
      <c r="Z1063" s="151"/>
      <c r="AA1063" s="151"/>
      <c r="AB1063" s="151"/>
      <c r="AC1063" s="151"/>
      <c r="AD1063" s="151"/>
      <c r="AE1063" s="151"/>
      <c r="AF1063" s="151"/>
      <c r="AG1063" s="151" t="s">
        <v>179</v>
      </c>
      <c r="AH1063" s="151">
        <v>0</v>
      </c>
      <c r="AI1063" s="151"/>
      <c r="AJ1063" s="151"/>
      <c r="AK1063" s="151"/>
      <c r="AL1063" s="151"/>
      <c r="AM1063" s="151"/>
      <c r="AN1063" s="151"/>
      <c r="AO1063" s="151"/>
      <c r="AP1063" s="151"/>
      <c r="AQ1063" s="151"/>
      <c r="AR1063" s="151"/>
      <c r="AS1063" s="151"/>
      <c r="AT1063" s="151"/>
      <c r="AU1063" s="151"/>
      <c r="AV1063" s="151"/>
      <c r="AW1063" s="151"/>
      <c r="AX1063" s="151"/>
      <c r="AY1063" s="151"/>
      <c r="AZ1063" s="151"/>
      <c r="BA1063" s="151"/>
      <c r="BB1063" s="151"/>
      <c r="BC1063" s="151"/>
      <c r="BD1063" s="151"/>
      <c r="BE1063" s="151"/>
      <c r="BF1063" s="151"/>
      <c r="BG1063" s="151"/>
      <c r="BH1063" s="151"/>
    </row>
    <row r="1064" spans="1:60" outlineLevel="1" x14ac:dyDescent="0.2">
      <c r="A1064" s="158"/>
      <c r="B1064" s="159"/>
      <c r="C1064" s="185" t="s">
        <v>223</v>
      </c>
      <c r="D1064" s="161"/>
      <c r="E1064" s="162"/>
      <c r="F1064" s="160"/>
      <c r="G1064" s="160"/>
      <c r="H1064" s="160"/>
      <c r="I1064" s="160"/>
      <c r="J1064" s="160"/>
      <c r="K1064" s="160"/>
      <c r="L1064" s="160"/>
      <c r="M1064" s="160"/>
      <c r="N1064" s="160"/>
      <c r="O1064" s="160"/>
      <c r="P1064" s="160"/>
      <c r="Q1064" s="160"/>
      <c r="R1064" s="160"/>
      <c r="S1064" s="160"/>
      <c r="T1064" s="160"/>
      <c r="U1064" s="160"/>
      <c r="V1064" s="160"/>
      <c r="W1064" s="160"/>
      <c r="X1064" s="151"/>
      <c r="Y1064" s="151"/>
      <c r="Z1064" s="151"/>
      <c r="AA1064" s="151"/>
      <c r="AB1064" s="151"/>
      <c r="AC1064" s="151"/>
      <c r="AD1064" s="151"/>
      <c r="AE1064" s="151"/>
      <c r="AF1064" s="151"/>
      <c r="AG1064" s="151" t="s">
        <v>179</v>
      </c>
      <c r="AH1064" s="151">
        <v>0</v>
      </c>
      <c r="AI1064" s="151"/>
      <c r="AJ1064" s="151"/>
      <c r="AK1064" s="151"/>
      <c r="AL1064" s="151"/>
      <c r="AM1064" s="151"/>
      <c r="AN1064" s="151"/>
      <c r="AO1064" s="151"/>
      <c r="AP1064" s="151"/>
      <c r="AQ1064" s="151"/>
      <c r="AR1064" s="151"/>
      <c r="AS1064" s="151"/>
      <c r="AT1064" s="151"/>
      <c r="AU1064" s="151"/>
      <c r="AV1064" s="151"/>
      <c r="AW1064" s="151"/>
      <c r="AX1064" s="151"/>
      <c r="AY1064" s="151"/>
      <c r="AZ1064" s="151"/>
      <c r="BA1064" s="151"/>
      <c r="BB1064" s="151"/>
      <c r="BC1064" s="151"/>
      <c r="BD1064" s="151"/>
      <c r="BE1064" s="151"/>
      <c r="BF1064" s="151"/>
      <c r="BG1064" s="151"/>
      <c r="BH1064" s="151"/>
    </row>
    <row r="1065" spans="1:60" outlineLevel="1" x14ac:dyDescent="0.2">
      <c r="A1065" s="158"/>
      <c r="B1065" s="159"/>
      <c r="C1065" s="185" t="s">
        <v>884</v>
      </c>
      <c r="D1065" s="161"/>
      <c r="E1065" s="162">
        <v>8</v>
      </c>
      <c r="F1065" s="160"/>
      <c r="G1065" s="160"/>
      <c r="H1065" s="160"/>
      <c r="I1065" s="160"/>
      <c r="J1065" s="160"/>
      <c r="K1065" s="160"/>
      <c r="L1065" s="160"/>
      <c r="M1065" s="160"/>
      <c r="N1065" s="160"/>
      <c r="O1065" s="160"/>
      <c r="P1065" s="160"/>
      <c r="Q1065" s="160"/>
      <c r="R1065" s="160"/>
      <c r="S1065" s="160"/>
      <c r="T1065" s="160"/>
      <c r="U1065" s="160"/>
      <c r="V1065" s="160"/>
      <c r="W1065" s="160"/>
      <c r="X1065" s="151"/>
      <c r="Y1065" s="151"/>
      <c r="Z1065" s="151"/>
      <c r="AA1065" s="151"/>
      <c r="AB1065" s="151"/>
      <c r="AC1065" s="151"/>
      <c r="AD1065" s="151"/>
      <c r="AE1065" s="151"/>
      <c r="AF1065" s="151"/>
      <c r="AG1065" s="151" t="s">
        <v>179</v>
      </c>
      <c r="AH1065" s="151">
        <v>0</v>
      </c>
      <c r="AI1065" s="151"/>
      <c r="AJ1065" s="151"/>
      <c r="AK1065" s="151"/>
      <c r="AL1065" s="151"/>
      <c r="AM1065" s="151"/>
      <c r="AN1065" s="151"/>
      <c r="AO1065" s="151"/>
      <c r="AP1065" s="151"/>
      <c r="AQ1065" s="151"/>
      <c r="AR1065" s="151"/>
      <c r="AS1065" s="151"/>
      <c r="AT1065" s="151"/>
      <c r="AU1065" s="151"/>
      <c r="AV1065" s="151"/>
      <c r="AW1065" s="151"/>
      <c r="AX1065" s="151"/>
      <c r="AY1065" s="151"/>
      <c r="AZ1065" s="151"/>
      <c r="BA1065" s="151"/>
      <c r="BB1065" s="151"/>
      <c r="BC1065" s="151"/>
      <c r="BD1065" s="151"/>
      <c r="BE1065" s="151"/>
      <c r="BF1065" s="151"/>
      <c r="BG1065" s="151"/>
      <c r="BH1065" s="151"/>
    </row>
    <row r="1066" spans="1:60" outlineLevel="1" x14ac:dyDescent="0.2">
      <c r="A1066" s="158"/>
      <c r="B1066" s="159"/>
      <c r="C1066" s="453"/>
      <c r="D1066" s="454"/>
      <c r="E1066" s="454"/>
      <c r="F1066" s="454"/>
      <c r="G1066" s="454"/>
      <c r="H1066" s="160"/>
      <c r="I1066" s="160"/>
      <c r="J1066" s="160"/>
      <c r="K1066" s="160"/>
      <c r="L1066" s="160"/>
      <c r="M1066" s="160"/>
      <c r="N1066" s="160"/>
      <c r="O1066" s="160"/>
      <c r="P1066" s="160"/>
      <c r="Q1066" s="160"/>
      <c r="R1066" s="160"/>
      <c r="S1066" s="160"/>
      <c r="T1066" s="160"/>
      <c r="U1066" s="160"/>
      <c r="V1066" s="160"/>
      <c r="W1066" s="160"/>
      <c r="X1066" s="151"/>
      <c r="Y1066" s="151"/>
      <c r="Z1066" s="151"/>
      <c r="AA1066" s="151"/>
      <c r="AB1066" s="151"/>
      <c r="AC1066" s="151"/>
      <c r="AD1066" s="151"/>
      <c r="AE1066" s="151"/>
      <c r="AF1066" s="151"/>
      <c r="AG1066" s="151" t="s">
        <v>180</v>
      </c>
      <c r="AH1066" s="151"/>
      <c r="AI1066" s="151"/>
      <c r="AJ1066" s="151"/>
      <c r="AK1066" s="151"/>
      <c r="AL1066" s="151"/>
      <c r="AM1066" s="151"/>
      <c r="AN1066" s="151"/>
      <c r="AO1066" s="151"/>
      <c r="AP1066" s="151"/>
      <c r="AQ1066" s="151"/>
      <c r="AR1066" s="151"/>
      <c r="AS1066" s="151"/>
      <c r="AT1066" s="151"/>
      <c r="AU1066" s="151"/>
      <c r="AV1066" s="151"/>
      <c r="AW1066" s="151"/>
      <c r="AX1066" s="151"/>
      <c r="AY1066" s="151"/>
      <c r="AZ1066" s="151"/>
      <c r="BA1066" s="151"/>
      <c r="BB1066" s="151"/>
      <c r="BC1066" s="151"/>
      <c r="BD1066" s="151"/>
      <c r="BE1066" s="151"/>
      <c r="BF1066" s="151"/>
      <c r="BG1066" s="151"/>
      <c r="BH1066" s="151"/>
    </row>
    <row r="1067" spans="1:60" outlineLevel="1" x14ac:dyDescent="0.2">
      <c r="A1067" s="174">
        <v>155</v>
      </c>
      <c r="B1067" s="175" t="s">
        <v>885</v>
      </c>
      <c r="C1067" s="184" t="s">
        <v>886</v>
      </c>
      <c r="D1067" s="176" t="s">
        <v>518</v>
      </c>
      <c r="E1067" s="177">
        <v>1</v>
      </c>
      <c r="F1067" s="178">
        <v>0</v>
      </c>
      <c r="G1067" s="179">
        <f>ROUND(E1067*F1067,2)</f>
        <v>0</v>
      </c>
      <c r="H1067" s="178">
        <v>0</v>
      </c>
      <c r="I1067" s="179">
        <f>ROUND(E1067*H1067,2)</f>
        <v>0</v>
      </c>
      <c r="J1067" s="178">
        <v>10000</v>
      </c>
      <c r="K1067" s="179">
        <f>ROUND(E1067*J1067,2)</f>
        <v>10000</v>
      </c>
      <c r="L1067" s="179">
        <v>21</v>
      </c>
      <c r="M1067" s="179">
        <f>G1067*(1+L1067/100)</f>
        <v>0</v>
      </c>
      <c r="N1067" s="179">
        <v>3.5000000000000003E-2</v>
      </c>
      <c r="O1067" s="179">
        <f>ROUND(E1067*N1067,2)</f>
        <v>0.04</v>
      </c>
      <c r="P1067" s="179">
        <v>0</v>
      </c>
      <c r="Q1067" s="179">
        <f>ROUND(E1067*P1067,2)</f>
        <v>0</v>
      </c>
      <c r="R1067" s="179"/>
      <c r="S1067" s="179" t="s">
        <v>504</v>
      </c>
      <c r="T1067" s="180" t="s">
        <v>519</v>
      </c>
      <c r="U1067" s="160">
        <v>0</v>
      </c>
      <c r="V1067" s="160">
        <f>ROUND(E1067*U1067,2)</f>
        <v>0</v>
      </c>
      <c r="W1067" s="160"/>
      <c r="X1067" s="151"/>
      <c r="Y1067" s="151"/>
      <c r="Z1067" s="151"/>
      <c r="AA1067" s="151"/>
      <c r="AB1067" s="151"/>
      <c r="AC1067" s="151"/>
      <c r="AD1067" s="151"/>
      <c r="AE1067" s="151"/>
      <c r="AF1067" s="151"/>
      <c r="AG1067" s="151" t="s">
        <v>175</v>
      </c>
      <c r="AH1067" s="151"/>
      <c r="AI1067" s="151"/>
      <c r="AJ1067" s="151"/>
      <c r="AK1067" s="151"/>
      <c r="AL1067" s="151"/>
      <c r="AM1067" s="151"/>
      <c r="AN1067" s="151"/>
      <c r="AO1067" s="151"/>
      <c r="AP1067" s="151"/>
      <c r="AQ1067" s="151"/>
      <c r="AR1067" s="151"/>
      <c r="AS1067" s="151"/>
      <c r="AT1067" s="151"/>
      <c r="AU1067" s="151"/>
      <c r="AV1067" s="151"/>
      <c r="AW1067" s="151"/>
      <c r="AX1067" s="151"/>
      <c r="AY1067" s="151"/>
      <c r="AZ1067" s="151"/>
      <c r="BA1067" s="151"/>
      <c r="BB1067" s="151"/>
      <c r="BC1067" s="151"/>
      <c r="BD1067" s="151"/>
      <c r="BE1067" s="151"/>
      <c r="BF1067" s="151"/>
      <c r="BG1067" s="151"/>
      <c r="BH1067" s="151"/>
    </row>
    <row r="1068" spans="1:60" outlineLevel="1" x14ac:dyDescent="0.2">
      <c r="A1068" s="158"/>
      <c r="B1068" s="159"/>
      <c r="C1068" s="185" t="s">
        <v>883</v>
      </c>
      <c r="D1068" s="161"/>
      <c r="E1068" s="162"/>
      <c r="F1068" s="160"/>
      <c r="G1068" s="160"/>
      <c r="H1068" s="160"/>
      <c r="I1068" s="160"/>
      <c r="J1068" s="160"/>
      <c r="K1068" s="160"/>
      <c r="L1068" s="160"/>
      <c r="M1068" s="160"/>
      <c r="N1068" s="160"/>
      <c r="O1068" s="160"/>
      <c r="P1068" s="160"/>
      <c r="Q1068" s="160"/>
      <c r="R1068" s="160"/>
      <c r="S1068" s="160"/>
      <c r="T1068" s="160"/>
      <c r="U1068" s="160"/>
      <c r="V1068" s="160"/>
      <c r="W1068" s="160"/>
      <c r="X1068" s="151"/>
      <c r="Y1068" s="151"/>
      <c r="Z1068" s="151"/>
      <c r="AA1068" s="151"/>
      <c r="AB1068" s="151"/>
      <c r="AC1068" s="151"/>
      <c r="AD1068" s="151"/>
      <c r="AE1068" s="151"/>
      <c r="AF1068" s="151"/>
      <c r="AG1068" s="151" t="s">
        <v>179</v>
      </c>
      <c r="AH1068" s="151">
        <v>0</v>
      </c>
      <c r="AI1068" s="151"/>
      <c r="AJ1068" s="151"/>
      <c r="AK1068" s="151"/>
      <c r="AL1068" s="151"/>
      <c r="AM1068" s="151"/>
      <c r="AN1068" s="151"/>
      <c r="AO1068" s="151"/>
      <c r="AP1068" s="151"/>
      <c r="AQ1068" s="151"/>
      <c r="AR1068" s="151"/>
      <c r="AS1068" s="151"/>
      <c r="AT1068" s="151"/>
      <c r="AU1068" s="151"/>
      <c r="AV1068" s="151"/>
      <c r="AW1068" s="151"/>
      <c r="AX1068" s="151"/>
      <c r="AY1068" s="151"/>
      <c r="AZ1068" s="151"/>
      <c r="BA1068" s="151"/>
      <c r="BB1068" s="151"/>
      <c r="BC1068" s="151"/>
      <c r="BD1068" s="151"/>
      <c r="BE1068" s="151"/>
      <c r="BF1068" s="151"/>
      <c r="BG1068" s="151"/>
      <c r="BH1068" s="151"/>
    </row>
    <row r="1069" spans="1:60" outlineLevel="1" x14ac:dyDescent="0.2">
      <c r="A1069" s="158"/>
      <c r="B1069" s="159"/>
      <c r="C1069" s="185" t="s">
        <v>521</v>
      </c>
      <c r="D1069" s="161"/>
      <c r="E1069" s="162"/>
      <c r="F1069" s="160"/>
      <c r="G1069" s="160"/>
      <c r="H1069" s="160"/>
      <c r="I1069" s="160"/>
      <c r="J1069" s="160"/>
      <c r="K1069" s="160"/>
      <c r="L1069" s="160"/>
      <c r="M1069" s="160"/>
      <c r="N1069" s="160"/>
      <c r="O1069" s="160"/>
      <c r="P1069" s="160"/>
      <c r="Q1069" s="160"/>
      <c r="R1069" s="160"/>
      <c r="S1069" s="160"/>
      <c r="T1069" s="160"/>
      <c r="U1069" s="160"/>
      <c r="V1069" s="160"/>
      <c r="W1069" s="160"/>
      <c r="X1069" s="151"/>
      <c r="Y1069" s="151"/>
      <c r="Z1069" s="151"/>
      <c r="AA1069" s="151"/>
      <c r="AB1069" s="151"/>
      <c r="AC1069" s="151"/>
      <c r="AD1069" s="151"/>
      <c r="AE1069" s="151"/>
      <c r="AF1069" s="151"/>
      <c r="AG1069" s="151" t="s">
        <v>179</v>
      </c>
      <c r="AH1069" s="151">
        <v>0</v>
      </c>
      <c r="AI1069" s="151"/>
      <c r="AJ1069" s="151"/>
      <c r="AK1069" s="151"/>
      <c r="AL1069" s="151"/>
      <c r="AM1069" s="151"/>
      <c r="AN1069" s="151"/>
      <c r="AO1069" s="151"/>
      <c r="AP1069" s="151"/>
      <c r="AQ1069" s="151"/>
      <c r="AR1069" s="151"/>
      <c r="AS1069" s="151"/>
      <c r="AT1069" s="151"/>
      <c r="AU1069" s="151"/>
      <c r="AV1069" s="151"/>
      <c r="AW1069" s="151"/>
      <c r="AX1069" s="151"/>
      <c r="AY1069" s="151"/>
      <c r="AZ1069" s="151"/>
      <c r="BA1069" s="151"/>
      <c r="BB1069" s="151"/>
      <c r="BC1069" s="151"/>
      <c r="BD1069" s="151"/>
      <c r="BE1069" s="151"/>
      <c r="BF1069" s="151"/>
      <c r="BG1069" s="151"/>
      <c r="BH1069" s="151"/>
    </row>
    <row r="1070" spans="1:60" outlineLevel="1" x14ac:dyDescent="0.2">
      <c r="A1070" s="158"/>
      <c r="B1070" s="159"/>
      <c r="C1070" s="185" t="s">
        <v>223</v>
      </c>
      <c r="D1070" s="161"/>
      <c r="E1070" s="162"/>
      <c r="F1070" s="160"/>
      <c r="G1070" s="160"/>
      <c r="H1070" s="160"/>
      <c r="I1070" s="160"/>
      <c r="J1070" s="160"/>
      <c r="K1070" s="160"/>
      <c r="L1070" s="160"/>
      <c r="M1070" s="160"/>
      <c r="N1070" s="160"/>
      <c r="O1070" s="160"/>
      <c r="P1070" s="160"/>
      <c r="Q1070" s="160"/>
      <c r="R1070" s="160"/>
      <c r="S1070" s="160"/>
      <c r="T1070" s="160"/>
      <c r="U1070" s="160"/>
      <c r="V1070" s="160"/>
      <c r="W1070" s="160"/>
      <c r="X1070" s="151"/>
      <c r="Y1070" s="151"/>
      <c r="Z1070" s="151"/>
      <c r="AA1070" s="151"/>
      <c r="AB1070" s="151"/>
      <c r="AC1070" s="151"/>
      <c r="AD1070" s="151"/>
      <c r="AE1070" s="151"/>
      <c r="AF1070" s="151"/>
      <c r="AG1070" s="151" t="s">
        <v>179</v>
      </c>
      <c r="AH1070" s="151">
        <v>0</v>
      </c>
      <c r="AI1070" s="151"/>
      <c r="AJ1070" s="151"/>
      <c r="AK1070" s="151"/>
      <c r="AL1070" s="151"/>
      <c r="AM1070" s="151"/>
      <c r="AN1070" s="151"/>
      <c r="AO1070" s="151"/>
      <c r="AP1070" s="151"/>
      <c r="AQ1070" s="151"/>
      <c r="AR1070" s="151"/>
      <c r="AS1070" s="151"/>
      <c r="AT1070" s="151"/>
      <c r="AU1070" s="151"/>
      <c r="AV1070" s="151"/>
      <c r="AW1070" s="151"/>
      <c r="AX1070" s="151"/>
      <c r="AY1070" s="151"/>
      <c r="AZ1070" s="151"/>
      <c r="BA1070" s="151"/>
      <c r="BB1070" s="151"/>
      <c r="BC1070" s="151"/>
      <c r="BD1070" s="151"/>
      <c r="BE1070" s="151"/>
      <c r="BF1070" s="151"/>
      <c r="BG1070" s="151"/>
      <c r="BH1070" s="151"/>
    </row>
    <row r="1071" spans="1:60" outlineLevel="1" x14ac:dyDescent="0.2">
      <c r="A1071" s="158"/>
      <c r="B1071" s="159"/>
      <c r="C1071" s="185" t="s">
        <v>887</v>
      </c>
      <c r="D1071" s="161"/>
      <c r="E1071" s="162">
        <v>1</v>
      </c>
      <c r="F1071" s="160"/>
      <c r="G1071" s="160"/>
      <c r="H1071" s="160"/>
      <c r="I1071" s="160"/>
      <c r="J1071" s="160"/>
      <c r="K1071" s="160"/>
      <c r="L1071" s="160"/>
      <c r="M1071" s="160"/>
      <c r="N1071" s="160"/>
      <c r="O1071" s="160"/>
      <c r="P1071" s="160"/>
      <c r="Q1071" s="160"/>
      <c r="R1071" s="160"/>
      <c r="S1071" s="160"/>
      <c r="T1071" s="160"/>
      <c r="U1071" s="160"/>
      <c r="V1071" s="160"/>
      <c r="W1071" s="160"/>
      <c r="X1071" s="151"/>
      <c r="Y1071" s="151"/>
      <c r="Z1071" s="151"/>
      <c r="AA1071" s="151"/>
      <c r="AB1071" s="151"/>
      <c r="AC1071" s="151"/>
      <c r="AD1071" s="151"/>
      <c r="AE1071" s="151"/>
      <c r="AF1071" s="151"/>
      <c r="AG1071" s="151" t="s">
        <v>179</v>
      </c>
      <c r="AH1071" s="151">
        <v>0</v>
      </c>
      <c r="AI1071" s="151"/>
      <c r="AJ1071" s="151"/>
      <c r="AK1071" s="151"/>
      <c r="AL1071" s="151"/>
      <c r="AM1071" s="151"/>
      <c r="AN1071" s="151"/>
      <c r="AO1071" s="151"/>
      <c r="AP1071" s="151"/>
      <c r="AQ1071" s="151"/>
      <c r="AR1071" s="151"/>
      <c r="AS1071" s="151"/>
      <c r="AT1071" s="151"/>
      <c r="AU1071" s="151"/>
      <c r="AV1071" s="151"/>
      <c r="AW1071" s="151"/>
      <c r="AX1071" s="151"/>
      <c r="AY1071" s="151"/>
      <c r="AZ1071" s="151"/>
      <c r="BA1071" s="151"/>
      <c r="BB1071" s="151"/>
      <c r="BC1071" s="151"/>
      <c r="BD1071" s="151"/>
      <c r="BE1071" s="151"/>
      <c r="BF1071" s="151"/>
      <c r="BG1071" s="151"/>
      <c r="BH1071" s="151"/>
    </row>
    <row r="1072" spans="1:60" outlineLevel="1" x14ac:dyDescent="0.2">
      <c r="A1072" s="158"/>
      <c r="B1072" s="159"/>
      <c r="C1072" s="453"/>
      <c r="D1072" s="454"/>
      <c r="E1072" s="454"/>
      <c r="F1072" s="454"/>
      <c r="G1072" s="454"/>
      <c r="H1072" s="160"/>
      <c r="I1072" s="160"/>
      <c r="J1072" s="160"/>
      <c r="K1072" s="160"/>
      <c r="L1072" s="160"/>
      <c r="M1072" s="160"/>
      <c r="N1072" s="160"/>
      <c r="O1072" s="160"/>
      <c r="P1072" s="160"/>
      <c r="Q1072" s="160"/>
      <c r="R1072" s="160"/>
      <c r="S1072" s="160"/>
      <c r="T1072" s="160"/>
      <c r="U1072" s="160"/>
      <c r="V1072" s="160"/>
      <c r="W1072" s="160"/>
      <c r="X1072" s="151"/>
      <c r="Y1072" s="151"/>
      <c r="Z1072" s="151"/>
      <c r="AA1072" s="151"/>
      <c r="AB1072" s="151"/>
      <c r="AC1072" s="151"/>
      <c r="AD1072" s="151"/>
      <c r="AE1072" s="151"/>
      <c r="AF1072" s="151"/>
      <c r="AG1072" s="151" t="s">
        <v>180</v>
      </c>
      <c r="AH1072" s="151"/>
      <c r="AI1072" s="151"/>
      <c r="AJ1072" s="151"/>
      <c r="AK1072" s="151"/>
      <c r="AL1072" s="151"/>
      <c r="AM1072" s="151"/>
      <c r="AN1072" s="151"/>
      <c r="AO1072" s="151"/>
      <c r="AP1072" s="151"/>
      <c r="AQ1072" s="151"/>
      <c r="AR1072" s="151"/>
      <c r="AS1072" s="151"/>
      <c r="AT1072" s="151"/>
      <c r="AU1072" s="151"/>
      <c r="AV1072" s="151"/>
      <c r="AW1072" s="151"/>
      <c r="AX1072" s="151"/>
      <c r="AY1072" s="151"/>
      <c r="AZ1072" s="151"/>
      <c r="BA1072" s="151"/>
      <c r="BB1072" s="151"/>
      <c r="BC1072" s="151"/>
      <c r="BD1072" s="151"/>
      <c r="BE1072" s="151"/>
      <c r="BF1072" s="151"/>
      <c r="BG1072" s="151"/>
      <c r="BH1072" s="151"/>
    </row>
    <row r="1073" spans="1:60" outlineLevel="1" x14ac:dyDescent="0.2">
      <c r="A1073" s="174">
        <v>156</v>
      </c>
      <c r="B1073" s="175" t="s">
        <v>888</v>
      </c>
      <c r="C1073" s="184" t="s">
        <v>889</v>
      </c>
      <c r="D1073" s="176" t="s">
        <v>526</v>
      </c>
      <c r="E1073" s="177">
        <v>28.02</v>
      </c>
      <c r="F1073" s="178">
        <v>0</v>
      </c>
      <c r="G1073" s="179">
        <f>ROUND(E1073*F1073,2)</f>
        <v>0</v>
      </c>
      <c r="H1073" s="178">
        <v>0</v>
      </c>
      <c r="I1073" s="179">
        <f>ROUND(E1073*H1073,2)</f>
        <v>0</v>
      </c>
      <c r="J1073" s="178">
        <v>5000</v>
      </c>
      <c r="K1073" s="179">
        <f>ROUND(E1073*J1073,2)</f>
        <v>140100</v>
      </c>
      <c r="L1073" s="179">
        <v>21</v>
      </c>
      <c r="M1073" s="179">
        <f>G1073*(1+L1073/100)</f>
        <v>0</v>
      </c>
      <c r="N1073" s="179">
        <v>3.5000000000000003E-2</v>
      </c>
      <c r="O1073" s="179">
        <f>ROUND(E1073*N1073,2)</f>
        <v>0.98</v>
      </c>
      <c r="P1073" s="179">
        <v>0</v>
      </c>
      <c r="Q1073" s="179">
        <f>ROUND(E1073*P1073,2)</f>
        <v>0</v>
      </c>
      <c r="R1073" s="179"/>
      <c r="S1073" s="179" t="s">
        <v>504</v>
      </c>
      <c r="T1073" s="180" t="s">
        <v>519</v>
      </c>
      <c r="U1073" s="160">
        <v>0</v>
      </c>
      <c r="V1073" s="160">
        <f>ROUND(E1073*U1073,2)</f>
        <v>0</v>
      </c>
      <c r="W1073" s="160"/>
      <c r="X1073" s="151"/>
      <c r="Y1073" s="151"/>
      <c r="Z1073" s="151"/>
      <c r="AA1073" s="151"/>
      <c r="AB1073" s="151"/>
      <c r="AC1073" s="151"/>
      <c r="AD1073" s="151"/>
      <c r="AE1073" s="151"/>
      <c r="AF1073" s="151"/>
      <c r="AG1073" s="151" t="s">
        <v>175</v>
      </c>
      <c r="AH1073" s="151"/>
      <c r="AI1073" s="151"/>
      <c r="AJ1073" s="151"/>
      <c r="AK1073" s="151"/>
      <c r="AL1073" s="151"/>
      <c r="AM1073" s="151"/>
      <c r="AN1073" s="151"/>
      <c r="AO1073" s="151"/>
      <c r="AP1073" s="151"/>
      <c r="AQ1073" s="151"/>
      <c r="AR1073" s="151"/>
      <c r="AS1073" s="151"/>
      <c r="AT1073" s="151"/>
      <c r="AU1073" s="151"/>
      <c r="AV1073" s="151"/>
      <c r="AW1073" s="151"/>
      <c r="AX1073" s="151"/>
      <c r="AY1073" s="151"/>
      <c r="AZ1073" s="151"/>
      <c r="BA1073" s="151"/>
      <c r="BB1073" s="151"/>
      <c r="BC1073" s="151"/>
      <c r="BD1073" s="151"/>
      <c r="BE1073" s="151"/>
      <c r="BF1073" s="151"/>
      <c r="BG1073" s="151"/>
      <c r="BH1073" s="151"/>
    </row>
    <row r="1074" spans="1:60" outlineLevel="1" x14ac:dyDescent="0.2">
      <c r="A1074" s="158"/>
      <c r="B1074" s="159"/>
      <c r="C1074" s="185" t="s">
        <v>883</v>
      </c>
      <c r="D1074" s="161"/>
      <c r="E1074" s="162"/>
      <c r="F1074" s="160"/>
      <c r="G1074" s="160"/>
      <c r="H1074" s="160"/>
      <c r="I1074" s="160"/>
      <c r="J1074" s="160"/>
      <c r="K1074" s="160"/>
      <c r="L1074" s="160"/>
      <c r="M1074" s="160"/>
      <c r="N1074" s="160"/>
      <c r="O1074" s="160"/>
      <c r="P1074" s="160"/>
      <c r="Q1074" s="160"/>
      <c r="R1074" s="160"/>
      <c r="S1074" s="160"/>
      <c r="T1074" s="160"/>
      <c r="U1074" s="160"/>
      <c r="V1074" s="160"/>
      <c r="W1074" s="160"/>
      <c r="X1074" s="151"/>
      <c r="Y1074" s="151"/>
      <c r="Z1074" s="151"/>
      <c r="AA1074" s="151"/>
      <c r="AB1074" s="151"/>
      <c r="AC1074" s="151"/>
      <c r="AD1074" s="151"/>
      <c r="AE1074" s="151"/>
      <c r="AF1074" s="151"/>
      <c r="AG1074" s="151" t="s">
        <v>179</v>
      </c>
      <c r="AH1074" s="151">
        <v>0</v>
      </c>
      <c r="AI1074" s="151"/>
      <c r="AJ1074" s="151"/>
      <c r="AK1074" s="151"/>
      <c r="AL1074" s="151"/>
      <c r="AM1074" s="151"/>
      <c r="AN1074" s="151"/>
      <c r="AO1074" s="151"/>
      <c r="AP1074" s="151"/>
      <c r="AQ1074" s="151"/>
      <c r="AR1074" s="151"/>
      <c r="AS1074" s="151"/>
      <c r="AT1074" s="151"/>
      <c r="AU1074" s="151"/>
      <c r="AV1074" s="151"/>
      <c r="AW1074" s="151"/>
      <c r="AX1074" s="151"/>
      <c r="AY1074" s="151"/>
      <c r="AZ1074" s="151"/>
      <c r="BA1074" s="151"/>
      <c r="BB1074" s="151"/>
      <c r="BC1074" s="151"/>
      <c r="BD1074" s="151"/>
      <c r="BE1074" s="151"/>
      <c r="BF1074" s="151"/>
      <c r="BG1074" s="151"/>
      <c r="BH1074" s="151"/>
    </row>
    <row r="1075" spans="1:60" outlineLevel="1" x14ac:dyDescent="0.2">
      <c r="A1075" s="158"/>
      <c r="B1075" s="159"/>
      <c r="C1075" s="185" t="s">
        <v>521</v>
      </c>
      <c r="D1075" s="161"/>
      <c r="E1075" s="162"/>
      <c r="F1075" s="160"/>
      <c r="G1075" s="160"/>
      <c r="H1075" s="160"/>
      <c r="I1075" s="160"/>
      <c r="J1075" s="160"/>
      <c r="K1075" s="160"/>
      <c r="L1075" s="160"/>
      <c r="M1075" s="160"/>
      <c r="N1075" s="160"/>
      <c r="O1075" s="160"/>
      <c r="P1075" s="160"/>
      <c r="Q1075" s="160"/>
      <c r="R1075" s="160"/>
      <c r="S1075" s="160"/>
      <c r="T1075" s="160"/>
      <c r="U1075" s="160"/>
      <c r="V1075" s="160"/>
      <c r="W1075" s="160"/>
      <c r="X1075" s="151"/>
      <c r="Y1075" s="151"/>
      <c r="Z1075" s="151"/>
      <c r="AA1075" s="151"/>
      <c r="AB1075" s="151"/>
      <c r="AC1075" s="151"/>
      <c r="AD1075" s="151"/>
      <c r="AE1075" s="151"/>
      <c r="AF1075" s="151"/>
      <c r="AG1075" s="151" t="s">
        <v>179</v>
      </c>
      <c r="AH1075" s="151">
        <v>0</v>
      </c>
      <c r="AI1075" s="151"/>
      <c r="AJ1075" s="151"/>
      <c r="AK1075" s="151"/>
      <c r="AL1075" s="151"/>
      <c r="AM1075" s="151"/>
      <c r="AN1075" s="151"/>
      <c r="AO1075" s="151"/>
      <c r="AP1075" s="151"/>
      <c r="AQ1075" s="151"/>
      <c r="AR1075" s="151"/>
      <c r="AS1075" s="151"/>
      <c r="AT1075" s="151"/>
      <c r="AU1075" s="151"/>
      <c r="AV1075" s="151"/>
      <c r="AW1075" s="151"/>
      <c r="AX1075" s="151"/>
      <c r="AY1075" s="151"/>
      <c r="AZ1075" s="151"/>
      <c r="BA1075" s="151"/>
      <c r="BB1075" s="151"/>
      <c r="BC1075" s="151"/>
      <c r="BD1075" s="151"/>
      <c r="BE1075" s="151"/>
      <c r="BF1075" s="151"/>
      <c r="BG1075" s="151"/>
      <c r="BH1075" s="151"/>
    </row>
    <row r="1076" spans="1:60" outlineLevel="1" x14ac:dyDescent="0.2">
      <c r="A1076" s="158"/>
      <c r="B1076" s="159"/>
      <c r="C1076" s="185" t="s">
        <v>223</v>
      </c>
      <c r="D1076" s="161"/>
      <c r="E1076" s="162"/>
      <c r="F1076" s="160"/>
      <c r="G1076" s="160"/>
      <c r="H1076" s="160"/>
      <c r="I1076" s="160"/>
      <c r="J1076" s="160"/>
      <c r="K1076" s="160"/>
      <c r="L1076" s="160"/>
      <c r="M1076" s="160"/>
      <c r="N1076" s="160"/>
      <c r="O1076" s="160"/>
      <c r="P1076" s="160"/>
      <c r="Q1076" s="160"/>
      <c r="R1076" s="160"/>
      <c r="S1076" s="160"/>
      <c r="T1076" s="160"/>
      <c r="U1076" s="160"/>
      <c r="V1076" s="160"/>
      <c r="W1076" s="160"/>
      <c r="X1076" s="151"/>
      <c r="Y1076" s="151"/>
      <c r="Z1076" s="151"/>
      <c r="AA1076" s="151"/>
      <c r="AB1076" s="151"/>
      <c r="AC1076" s="151"/>
      <c r="AD1076" s="151"/>
      <c r="AE1076" s="151"/>
      <c r="AF1076" s="151"/>
      <c r="AG1076" s="151" t="s">
        <v>179</v>
      </c>
      <c r="AH1076" s="151">
        <v>0</v>
      </c>
      <c r="AI1076" s="151"/>
      <c r="AJ1076" s="151"/>
      <c r="AK1076" s="151"/>
      <c r="AL1076" s="151"/>
      <c r="AM1076" s="151"/>
      <c r="AN1076" s="151"/>
      <c r="AO1076" s="151"/>
      <c r="AP1076" s="151"/>
      <c r="AQ1076" s="151"/>
      <c r="AR1076" s="151"/>
      <c r="AS1076" s="151"/>
      <c r="AT1076" s="151"/>
      <c r="AU1076" s="151"/>
      <c r="AV1076" s="151"/>
      <c r="AW1076" s="151"/>
      <c r="AX1076" s="151"/>
      <c r="AY1076" s="151"/>
      <c r="AZ1076" s="151"/>
      <c r="BA1076" s="151"/>
      <c r="BB1076" s="151"/>
      <c r="BC1076" s="151"/>
      <c r="BD1076" s="151"/>
      <c r="BE1076" s="151"/>
      <c r="BF1076" s="151"/>
      <c r="BG1076" s="151"/>
      <c r="BH1076" s="151"/>
    </row>
    <row r="1077" spans="1:60" outlineLevel="1" x14ac:dyDescent="0.2">
      <c r="A1077" s="158"/>
      <c r="B1077" s="159"/>
      <c r="C1077" s="185" t="s">
        <v>890</v>
      </c>
      <c r="D1077" s="161"/>
      <c r="E1077" s="162">
        <v>28.02</v>
      </c>
      <c r="F1077" s="160"/>
      <c r="G1077" s="160"/>
      <c r="H1077" s="160"/>
      <c r="I1077" s="160"/>
      <c r="J1077" s="160"/>
      <c r="K1077" s="160"/>
      <c r="L1077" s="160"/>
      <c r="M1077" s="160"/>
      <c r="N1077" s="160"/>
      <c r="O1077" s="160"/>
      <c r="P1077" s="160"/>
      <c r="Q1077" s="160"/>
      <c r="R1077" s="160"/>
      <c r="S1077" s="160"/>
      <c r="T1077" s="160"/>
      <c r="U1077" s="160"/>
      <c r="V1077" s="160"/>
      <c r="W1077" s="160"/>
      <c r="X1077" s="151"/>
      <c r="Y1077" s="151"/>
      <c r="Z1077" s="151"/>
      <c r="AA1077" s="151"/>
      <c r="AB1077" s="151"/>
      <c r="AC1077" s="151"/>
      <c r="AD1077" s="151"/>
      <c r="AE1077" s="151"/>
      <c r="AF1077" s="151"/>
      <c r="AG1077" s="151" t="s">
        <v>179</v>
      </c>
      <c r="AH1077" s="151">
        <v>0</v>
      </c>
      <c r="AI1077" s="151"/>
      <c r="AJ1077" s="151"/>
      <c r="AK1077" s="151"/>
      <c r="AL1077" s="151"/>
      <c r="AM1077" s="151"/>
      <c r="AN1077" s="151"/>
      <c r="AO1077" s="151"/>
      <c r="AP1077" s="151"/>
      <c r="AQ1077" s="151"/>
      <c r="AR1077" s="151"/>
      <c r="AS1077" s="151"/>
      <c r="AT1077" s="151"/>
      <c r="AU1077" s="151"/>
      <c r="AV1077" s="151"/>
      <c r="AW1077" s="151"/>
      <c r="AX1077" s="151"/>
      <c r="AY1077" s="151"/>
      <c r="AZ1077" s="151"/>
      <c r="BA1077" s="151"/>
      <c r="BB1077" s="151"/>
      <c r="BC1077" s="151"/>
      <c r="BD1077" s="151"/>
      <c r="BE1077" s="151"/>
      <c r="BF1077" s="151"/>
      <c r="BG1077" s="151"/>
      <c r="BH1077" s="151"/>
    </row>
    <row r="1078" spans="1:60" outlineLevel="1" x14ac:dyDescent="0.2">
      <c r="A1078" s="158"/>
      <c r="B1078" s="159"/>
      <c r="C1078" s="453"/>
      <c r="D1078" s="454"/>
      <c r="E1078" s="454"/>
      <c r="F1078" s="454"/>
      <c r="G1078" s="454"/>
      <c r="H1078" s="160"/>
      <c r="I1078" s="160"/>
      <c r="J1078" s="160"/>
      <c r="K1078" s="160"/>
      <c r="L1078" s="160"/>
      <c r="M1078" s="160"/>
      <c r="N1078" s="160"/>
      <c r="O1078" s="160"/>
      <c r="P1078" s="160"/>
      <c r="Q1078" s="160"/>
      <c r="R1078" s="160"/>
      <c r="S1078" s="160"/>
      <c r="T1078" s="160"/>
      <c r="U1078" s="160"/>
      <c r="V1078" s="160"/>
      <c r="W1078" s="160"/>
      <c r="X1078" s="151"/>
      <c r="Y1078" s="151"/>
      <c r="Z1078" s="151"/>
      <c r="AA1078" s="151"/>
      <c r="AB1078" s="151"/>
      <c r="AC1078" s="151"/>
      <c r="AD1078" s="151"/>
      <c r="AE1078" s="151"/>
      <c r="AF1078" s="151"/>
      <c r="AG1078" s="151" t="s">
        <v>180</v>
      </c>
      <c r="AH1078" s="151"/>
      <c r="AI1078" s="151"/>
      <c r="AJ1078" s="151"/>
      <c r="AK1078" s="151"/>
      <c r="AL1078" s="151"/>
      <c r="AM1078" s="151"/>
      <c r="AN1078" s="151"/>
      <c r="AO1078" s="151"/>
      <c r="AP1078" s="151"/>
      <c r="AQ1078" s="151"/>
      <c r="AR1078" s="151"/>
      <c r="AS1078" s="151"/>
      <c r="AT1078" s="151"/>
      <c r="AU1078" s="151"/>
      <c r="AV1078" s="151"/>
      <c r="AW1078" s="151"/>
      <c r="AX1078" s="151"/>
      <c r="AY1078" s="151"/>
      <c r="AZ1078" s="151"/>
      <c r="BA1078" s="151"/>
      <c r="BB1078" s="151"/>
      <c r="BC1078" s="151"/>
      <c r="BD1078" s="151"/>
      <c r="BE1078" s="151"/>
      <c r="BF1078" s="151"/>
      <c r="BG1078" s="151"/>
      <c r="BH1078" s="151"/>
    </row>
    <row r="1079" spans="1:60" ht="22.5" outlineLevel="1" x14ac:dyDescent="0.2">
      <c r="A1079" s="174">
        <v>157</v>
      </c>
      <c r="B1079" s="175" t="s">
        <v>891</v>
      </c>
      <c r="C1079" s="184" t="s">
        <v>892</v>
      </c>
      <c r="D1079" s="176" t="s">
        <v>252</v>
      </c>
      <c r="E1079" s="177">
        <v>1</v>
      </c>
      <c r="F1079" s="178">
        <v>0</v>
      </c>
      <c r="G1079" s="179">
        <f>ROUND(E1079*F1079,2)</f>
        <v>0</v>
      </c>
      <c r="H1079" s="178">
        <v>15223.84</v>
      </c>
      <c r="I1079" s="179">
        <f>ROUND(E1079*H1079,2)</f>
        <v>15223.84</v>
      </c>
      <c r="J1079" s="178">
        <v>0</v>
      </c>
      <c r="K1079" s="179">
        <f>ROUND(E1079*J1079,2)</f>
        <v>0</v>
      </c>
      <c r="L1079" s="179">
        <v>21</v>
      </c>
      <c r="M1079" s="179">
        <f>G1079*(1+L1079/100)</f>
        <v>0</v>
      </c>
      <c r="N1079" s="179">
        <v>4.1099999999999998E-2</v>
      </c>
      <c r="O1079" s="179">
        <f>ROUND(E1079*N1079,2)</f>
        <v>0.04</v>
      </c>
      <c r="P1079" s="179">
        <v>0</v>
      </c>
      <c r="Q1079" s="179">
        <f>ROUND(E1079*P1079,2)</f>
        <v>0</v>
      </c>
      <c r="R1079" s="179" t="s">
        <v>858</v>
      </c>
      <c r="S1079" s="179" t="s">
        <v>173</v>
      </c>
      <c r="T1079" s="180" t="s">
        <v>567</v>
      </c>
      <c r="U1079" s="160">
        <v>0</v>
      </c>
      <c r="V1079" s="160">
        <f>ROUND(E1079*U1079,2)</f>
        <v>0</v>
      </c>
      <c r="W1079" s="160"/>
      <c r="X1079" s="151"/>
      <c r="Y1079" s="151"/>
      <c r="Z1079" s="151"/>
      <c r="AA1079" s="151"/>
      <c r="AB1079" s="151"/>
      <c r="AC1079" s="151"/>
      <c r="AD1079" s="151"/>
      <c r="AE1079" s="151"/>
      <c r="AF1079" s="151"/>
      <c r="AG1079" s="151" t="s">
        <v>256</v>
      </c>
      <c r="AH1079" s="151"/>
      <c r="AI1079" s="151"/>
      <c r="AJ1079" s="151"/>
      <c r="AK1079" s="151"/>
      <c r="AL1079" s="151"/>
      <c r="AM1079" s="151"/>
      <c r="AN1079" s="151"/>
      <c r="AO1079" s="151"/>
      <c r="AP1079" s="151"/>
      <c r="AQ1079" s="151"/>
      <c r="AR1079" s="151"/>
      <c r="AS1079" s="151"/>
      <c r="AT1079" s="151"/>
      <c r="AU1079" s="151"/>
      <c r="AV1079" s="151"/>
      <c r="AW1079" s="151"/>
      <c r="AX1079" s="151"/>
      <c r="AY1079" s="151"/>
      <c r="AZ1079" s="151"/>
      <c r="BA1079" s="151"/>
      <c r="BB1079" s="151"/>
      <c r="BC1079" s="151"/>
      <c r="BD1079" s="151"/>
      <c r="BE1079" s="151"/>
      <c r="BF1079" s="151"/>
      <c r="BG1079" s="151"/>
      <c r="BH1079" s="151"/>
    </row>
    <row r="1080" spans="1:60" outlineLevel="1" x14ac:dyDescent="0.2">
      <c r="A1080" s="158"/>
      <c r="B1080" s="159"/>
      <c r="C1080" s="185" t="s">
        <v>893</v>
      </c>
      <c r="D1080" s="161"/>
      <c r="E1080" s="162">
        <v>1</v>
      </c>
      <c r="F1080" s="160"/>
      <c r="G1080" s="160"/>
      <c r="H1080" s="160"/>
      <c r="I1080" s="160"/>
      <c r="J1080" s="160"/>
      <c r="K1080" s="160"/>
      <c r="L1080" s="160"/>
      <c r="M1080" s="160"/>
      <c r="N1080" s="160"/>
      <c r="O1080" s="160"/>
      <c r="P1080" s="160"/>
      <c r="Q1080" s="160"/>
      <c r="R1080" s="160"/>
      <c r="S1080" s="160"/>
      <c r="T1080" s="160"/>
      <c r="U1080" s="160"/>
      <c r="V1080" s="160"/>
      <c r="W1080" s="160"/>
      <c r="X1080" s="151"/>
      <c r="Y1080" s="151"/>
      <c r="Z1080" s="151"/>
      <c r="AA1080" s="151"/>
      <c r="AB1080" s="151"/>
      <c r="AC1080" s="151"/>
      <c r="AD1080" s="151"/>
      <c r="AE1080" s="151"/>
      <c r="AF1080" s="151"/>
      <c r="AG1080" s="151" t="s">
        <v>179</v>
      </c>
      <c r="AH1080" s="151">
        <v>0</v>
      </c>
      <c r="AI1080" s="151"/>
      <c r="AJ1080" s="151"/>
      <c r="AK1080" s="151"/>
      <c r="AL1080" s="151"/>
      <c r="AM1080" s="151"/>
      <c r="AN1080" s="151"/>
      <c r="AO1080" s="151"/>
      <c r="AP1080" s="151"/>
      <c r="AQ1080" s="151"/>
      <c r="AR1080" s="151"/>
      <c r="AS1080" s="151"/>
      <c r="AT1080" s="151"/>
      <c r="AU1080" s="151"/>
      <c r="AV1080" s="151"/>
      <c r="AW1080" s="151"/>
      <c r="AX1080" s="151"/>
      <c r="AY1080" s="151"/>
      <c r="AZ1080" s="151"/>
      <c r="BA1080" s="151"/>
      <c r="BB1080" s="151"/>
      <c r="BC1080" s="151"/>
      <c r="BD1080" s="151"/>
      <c r="BE1080" s="151"/>
      <c r="BF1080" s="151"/>
      <c r="BG1080" s="151"/>
      <c r="BH1080" s="151"/>
    </row>
    <row r="1081" spans="1:60" outlineLevel="1" x14ac:dyDescent="0.2">
      <c r="A1081" s="158"/>
      <c r="B1081" s="159"/>
      <c r="C1081" s="453"/>
      <c r="D1081" s="454"/>
      <c r="E1081" s="454"/>
      <c r="F1081" s="454"/>
      <c r="G1081" s="454"/>
      <c r="H1081" s="160"/>
      <c r="I1081" s="160"/>
      <c r="J1081" s="160"/>
      <c r="K1081" s="160"/>
      <c r="L1081" s="160"/>
      <c r="M1081" s="160"/>
      <c r="N1081" s="160"/>
      <c r="O1081" s="160"/>
      <c r="P1081" s="160"/>
      <c r="Q1081" s="160"/>
      <c r="R1081" s="160"/>
      <c r="S1081" s="160"/>
      <c r="T1081" s="160"/>
      <c r="U1081" s="160"/>
      <c r="V1081" s="160"/>
      <c r="W1081" s="160"/>
      <c r="X1081" s="151"/>
      <c r="Y1081" s="151"/>
      <c r="Z1081" s="151"/>
      <c r="AA1081" s="151"/>
      <c r="AB1081" s="151"/>
      <c r="AC1081" s="151"/>
      <c r="AD1081" s="151"/>
      <c r="AE1081" s="151"/>
      <c r="AF1081" s="151"/>
      <c r="AG1081" s="151" t="s">
        <v>180</v>
      </c>
      <c r="AH1081" s="151"/>
      <c r="AI1081" s="151"/>
      <c r="AJ1081" s="151"/>
      <c r="AK1081" s="151"/>
      <c r="AL1081" s="151"/>
      <c r="AM1081" s="151"/>
      <c r="AN1081" s="151"/>
      <c r="AO1081" s="151"/>
      <c r="AP1081" s="151"/>
      <c r="AQ1081" s="151"/>
      <c r="AR1081" s="151"/>
      <c r="AS1081" s="151"/>
      <c r="AT1081" s="151"/>
      <c r="AU1081" s="151"/>
      <c r="AV1081" s="151"/>
      <c r="AW1081" s="151"/>
      <c r="AX1081" s="151"/>
      <c r="AY1081" s="151"/>
      <c r="AZ1081" s="151"/>
      <c r="BA1081" s="151"/>
      <c r="BB1081" s="151"/>
      <c r="BC1081" s="151"/>
      <c r="BD1081" s="151"/>
      <c r="BE1081" s="151"/>
      <c r="BF1081" s="151"/>
      <c r="BG1081" s="151"/>
      <c r="BH1081" s="151"/>
    </row>
    <row r="1082" spans="1:60" outlineLevel="1" x14ac:dyDescent="0.2">
      <c r="A1082" s="174">
        <v>158</v>
      </c>
      <c r="B1082" s="175" t="s">
        <v>894</v>
      </c>
      <c r="C1082" s="184" t="s">
        <v>895</v>
      </c>
      <c r="D1082" s="176" t="s">
        <v>208</v>
      </c>
      <c r="E1082" s="177">
        <v>1.32521</v>
      </c>
      <c r="F1082" s="178">
        <v>0</v>
      </c>
      <c r="G1082" s="179">
        <f>ROUND(E1082*F1082,2)</f>
        <v>0</v>
      </c>
      <c r="H1082" s="178">
        <v>0</v>
      </c>
      <c r="I1082" s="179">
        <f>ROUND(E1082*H1082,2)</f>
        <v>0</v>
      </c>
      <c r="J1082" s="178">
        <v>1237</v>
      </c>
      <c r="K1082" s="179">
        <f>ROUND(E1082*J1082,2)</f>
        <v>1639.28</v>
      </c>
      <c r="L1082" s="179">
        <v>21</v>
      </c>
      <c r="M1082" s="179">
        <f>G1082*(1+L1082/100)</f>
        <v>0</v>
      </c>
      <c r="N1082" s="179">
        <v>0</v>
      </c>
      <c r="O1082" s="179">
        <f>ROUND(E1082*N1082,2)</f>
        <v>0</v>
      </c>
      <c r="P1082" s="179">
        <v>0</v>
      </c>
      <c r="Q1082" s="179">
        <f>ROUND(E1082*P1082,2)</f>
        <v>0</v>
      </c>
      <c r="R1082" s="179" t="s">
        <v>877</v>
      </c>
      <c r="S1082" s="179" t="s">
        <v>173</v>
      </c>
      <c r="T1082" s="180" t="s">
        <v>174</v>
      </c>
      <c r="U1082" s="160">
        <v>3.0059999999999998</v>
      </c>
      <c r="V1082" s="160">
        <f>ROUND(E1082*U1082,2)</f>
        <v>3.98</v>
      </c>
      <c r="W1082" s="160"/>
      <c r="X1082" s="151"/>
      <c r="Y1082" s="151"/>
      <c r="Z1082" s="151"/>
      <c r="AA1082" s="151"/>
      <c r="AB1082" s="151"/>
      <c r="AC1082" s="151"/>
      <c r="AD1082" s="151"/>
      <c r="AE1082" s="151"/>
      <c r="AF1082" s="151"/>
      <c r="AG1082" s="151" t="s">
        <v>676</v>
      </c>
      <c r="AH1082" s="151"/>
      <c r="AI1082" s="151"/>
      <c r="AJ1082" s="151"/>
      <c r="AK1082" s="151"/>
      <c r="AL1082" s="151"/>
      <c r="AM1082" s="151"/>
      <c r="AN1082" s="151"/>
      <c r="AO1082" s="151"/>
      <c r="AP1082" s="151"/>
      <c r="AQ1082" s="151"/>
      <c r="AR1082" s="151"/>
      <c r="AS1082" s="151"/>
      <c r="AT1082" s="151"/>
      <c r="AU1082" s="151"/>
      <c r="AV1082" s="151"/>
      <c r="AW1082" s="151"/>
      <c r="AX1082" s="151"/>
      <c r="AY1082" s="151"/>
      <c r="AZ1082" s="151"/>
      <c r="BA1082" s="151"/>
      <c r="BB1082" s="151"/>
      <c r="BC1082" s="151"/>
      <c r="BD1082" s="151"/>
      <c r="BE1082" s="151"/>
      <c r="BF1082" s="151"/>
      <c r="BG1082" s="151"/>
      <c r="BH1082" s="151"/>
    </row>
    <row r="1083" spans="1:60" outlineLevel="1" x14ac:dyDescent="0.2">
      <c r="A1083" s="158"/>
      <c r="B1083" s="159"/>
      <c r="C1083" s="451" t="s">
        <v>709</v>
      </c>
      <c r="D1083" s="452"/>
      <c r="E1083" s="452"/>
      <c r="F1083" s="452"/>
      <c r="G1083" s="452"/>
      <c r="H1083" s="160"/>
      <c r="I1083" s="160"/>
      <c r="J1083" s="160"/>
      <c r="K1083" s="160"/>
      <c r="L1083" s="160"/>
      <c r="M1083" s="160"/>
      <c r="N1083" s="160"/>
      <c r="O1083" s="160"/>
      <c r="P1083" s="160"/>
      <c r="Q1083" s="160"/>
      <c r="R1083" s="160"/>
      <c r="S1083" s="160"/>
      <c r="T1083" s="160"/>
      <c r="U1083" s="160"/>
      <c r="V1083" s="160"/>
      <c r="W1083" s="160"/>
      <c r="X1083" s="151"/>
      <c r="Y1083" s="151"/>
      <c r="Z1083" s="151"/>
      <c r="AA1083" s="151"/>
      <c r="AB1083" s="151"/>
      <c r="AC1083" s="151"/>
      <c r="AD1083" s="151"/>
      <c r="AE1083" s="151"/>
      <c r="AF1083" s="151"/>
      <c r="AG1083" s="151" t="s">
        <v>177</v>
      </c>
      <c r="AH1083" s="151"/>
      <c r="AI1083" s="151"/>
      <c r="AJ1083" s="151"/>
      <c r="AK1083" s="151"/>
      <c r="AL1083" s="151"/>
      <c r="AM1083" s="151"/>
      <c r="AN1083" s="151"/>
      <c r="AO1083" s="151"/>
      <c r="AP1083" s="151"/>
      <c r="AQ1083" s="151"/>
      <c r="AR1083" s="151"/>
      <c r="AS1083" s="151"/>
      <c r="AT1083" s="151"/>
      <c r="AU1083" s="151"/>
      <c r="AV1083" s="151"/>
      <c r="AW1083" s="151"/>
      <c r="AX1083" s="151"/>
      <c r="AY1083" s="151"/>
      <c r="AZ1083" s="151"/>
      <c r="BA1083" s="151"/>
      <c r="BB1083" s="151"/>
      <c r="BC1083" s="151"/>
      <c r="BD1083" s="151"/>
      <c r="BE1083" s="151"/>
      <c r="BF1083" s="151"/>
      <c r="BG1083" s="151"/>
      <c r="BH1083" s="151"/>
    </row>
    <row r="1084" spans="1:60" outlineLevel="1" x14ac:dyDescent="0.2">
      <c r="A1084" s="158"/>
      <c r="B1084" s="159"/>
      <c r="C1084" s="453"/>
      <c r="D1084" s="454"/>
      <c r="E1084" s="454"/>
      <c r="F1084" s="454"/>
      <c r="G1084" s="454"/>
      <c r="H1084" s="160"/>
      <c r="I1084" s="160"/>
      <c r="J1084" s="160"/>
      <c r="K1084" s="160"/>
      <c r="L1084" s="160"/>
      <c r="M1084" s="160"/>
      <c r="N1084" s="160"/>
      <c r="O1084" s="160"/>
      <c r="P1084" s="160"/>
      <c r="Q1084" s="160"/>
      <c r="R1084" s="160"/>
      <c r="S1084" s="160"/>
      <c r="T1084" s="160"/>
      <c r="U1084" s="160"/>
      <c r="V1084" s="160"/>
      <c r="W1084" s="160"/>
      <c r="X1084" s="151"/>
      <c r="Y1084" s="151"/>
      <c r="Z1084" s="151"/>
      <c r="AA1084" s="151"/>
      <c r="AB1084" s="151"/>
      <c r="AC1084" s="151"/>
      <c r="AD1084" s="151"/>
      <c r="AE1084" s="151"/>
      <c r="AF1084" s="151"/>
      <c r="AG1084" s="151" t="s">
        <v>180</v>
      </c>
      <c r="AH1084" s="151"/>
      <c r="AI1084" s="151"/>
      <c r="AJ1084" s="151"/>
      <c r="AK1084" s="151"/>
      <c r="AL1084" s="151"/>
      <c r="AM1084" s="151"/>
      <c r="AN1084" s="151"/>
      <c r="AO1084" s="151"/>
      <c r="AP1084" s="151"/>
      <c r="AQ1084" s="151"/>
      <c r="AR1084" s="151"/>
      <c r="AS1084" s="151"/>
      <c r="AT1084" s="151"/>
      <c r="AU1084" s="151"/>
      <c r="AV1084" s="151"/>
      <c r="AW1084" s="151"/>
      <c r="AX1084" s="151"/>
      <c r="AY1084" s="151"/>
      <c r="AZ1084" s="151"/>
      <c r="BA1084" s="151"/>
      <c r="BB1084" s="151"/>
      <c r="BC1084" s="151"/>
      <c r="BD1084" s="151"/>
      <c r="BE1084" s="151"/>
      <c r="BF1084" s="151"/>
      <c r="BG1084" s="151"/>
      <c r="BH1084" s="151"/>
    </row>
    <row r="1085" spans="1:60" x14ac:dyDescent="0.2">
      <c r="A1085" s="168" t="s">
        <v>167</v>
      </c>
      <c r="B1085" s="169" t="s">
        <v>119</v>
      </c>
      <c r="C1085" s="183" t="s">
        <v>120</v>
      </c>
      <c r="D1085" s="170"/>
      <c r="E1085" s="171"/>
      <c r="F1085" s="172"/>
      <c r="G1085" s="172">
        <f>SUMIF(AG1086:AG1141,"&lt;&gt;NOR",G1086:G1141)</f>
        <v>0</v>
      </c>
      <c r="H1085" s="172"/>
      <c r="I1085" s="172">
        <f>SUM(I1086:I1141)</f>
        <v>0</v>
      </c>
      <c r="J1085" s="172"/>
      <c r="K1085" s="172">
        <f>SUM(K1086:K1141)</f>
        <v>577375.2699999999</v>
      </c>
      <c r="L1085" s="172"/>
      <c r="M1085" s="172">
        <f>SUM(M1086:M1141)</f>
        <v>0</v>
      </c>
      <c r="N1085" s="172"/>
      <c r="O1085" s="172">
        <f>SUM(O1086:O1141)</f>
        <v>1.57</v>
      </c>
      <c r="P1085" s="172"/>
      <c r="Q1085" s="172">
        <f>SUM(Q1086:Q1141)</f>
        <v>0</v>
      </c>
      <c r="R1085" s="172"/>
      <c r="S1085" s="172"/>
      <c r="T1085" s="173"/>
      <c r="U1085" s="167"/>
      <c r="V1085" s="167">
        <f>SUM(V1086:V1141)</f>
        <v>0</v>
      </c>
      <c r="W1085" s="167"/>
      <c r="AG1085" t="s">
        <v>168</v>
      </c>
    </row>
    <row r="1086" spans="1:60" outlineLevel="1" x14ac:dyDescent="0.2">
      <c r="A1086" s="174">
        <v>159</v>
      </c>
      <c r="B1086" s="175" t="s">
        <v>896</v>
      </c>
      <c r="C1086" s="184" t="s">
        <v>897</v>
      </c>
      <c r="D1086" s="176" t="s">
        <v>185</v>
      </c>
      <c r="E1086" s="177">
        <v>87.573899999999995</v>
      </c>
      <c r="F1086" s="178">
        <v>0</v>
      </c>
      <c r="G1086" s="179">
        <f>ROUND(E1086*F1086,2)</f>
        <v>0</v>
      </c>
      <c r="H1086" s="178">
        <v>0</v>
      </c>
      <c r="I1086" s="179">
        <f>ROUND(E1086*H1086,2)</f>
        <v>0</v>
      </c>
      <c r="J1086" s="178">
        <v>6300</v>
      </c>
      <c r="K1086" s="179">
        <f>ROUND(E1086*J1086,2)</f>
        <v>551715.56999999995</v>
      </c>
      <c r="L1086" s="179">
        <v>21</v>
      </c>
      <c r="M1086" s="179">
        <f>G1086*(1+L1086/100)</f>
        <v>0</v>
      </c>
      <c r="N1086" s="179">
        <v>1.7000000000000001E-2</v>
      </c>
      <c r="O1086" s="179">
        <f>ROUND(E1086*N1086,2)</f>
        <v>1.49</v>
      </c>
      <c r="P1086" s="179">
        <v>0</v>
      </c>
      <c r="Q1086" s="179">
        <f>ROUND(E1086*P1086,2)</f>
        <v>0</v>
      </c>
      <c r="R1086" s="179"/>
      <c r="S1086" s="179" t="s">
        <v>504</v>
      </c>
      <c r="T1086" s="180" t="s">
        <v>505</v>
      </c>
      <c r="U1086" s="160">
        <v>0</v>
      </c>
      <c r="V1086" s="160">
        <f>ROUND(E1086*U1086,2)</f>
        <v>0</v>
      </c>
      <c r="W1086" s="160"/>
      <c r="X1086" s="151"/>
      <c r="Y1086" s="151"/>
      <c r="Z1086" s="151"/>
      <c r="AA1086" s="151"/>
      <c r="AB1086" s="151"/>
      <c r="AC1086" s="151"/>
      <c r="AD1086" s="151"/>
      <c r="AE1086" s="151"/>
      <c r="AF1086" s="151"/>
      <c r="AG1086" s="151" t="s">
        <v>688</v>
      </c>
      <c r="AH1086" s="151"/>
      <c r="AI1086" s="151"/>
      <c r="AJ1086" s="151"/>
      <c r="AK1086" s="151"/>
      <c r="AL1086" s="151"/>
      <c r="AM1086" s="151"/>
      <c r="AN1086" s="151"/>
      <c r="AO1086" s="151"/>
      <c r="AP1086" s="151"/>
      <c r="AQ1086" s="151"/>
      <c r="AR1086" s="151"/>
      <c r="AS1086" s="151"/>
      <c r="AT1086" s="151"/>
      <c r="AU1086" s="151"/>
      <c r="AV1086" s="151"/>
      <c r="AW1086" s="151"/>
      <c r="AX1086" s="151"/>
      <c r="AY1086" s="151"/>
      <c r="AZ1086" s="151"/>
      <c r="BA1086" s="151"/>
      <c r="BB1086" s="151"/>
      <c r="BC1086" s="151"/>
      <c r="BD1086" s="151"/>
      <c r="BE1086" s="151"/>
      <c r="BF1086" s="151"/>
      <c r="BG1086" s="151"/>
      <c r="BH1086" s="151"/>
    </row>
    <row r="1087" spans="1:60" outlineLevel="1" x14ac:dyDescent="0.2">
      <c r="A1087" s="158"/>
      <c r="B1087" s="159"/>
      <c r="C1087" s="185" t="s">
        <v>898</v>
      </c>
      <c r="D1087" s="161"/>
      <c r="E1087" s="162"/>
      <c r="F1087" s="160"/>
      <c r="G1087" s="160"/>
      <c r="H1087" s="160"/>
      <c r="I1087" s="160"/>
      <c r="J1087" s="160"/>
      <c r="K1087" s="160"/>
      <c r="L1087" s="160"/>
      <c r="M1087" s="160"/>
      <c r="N1087" s="160"/>
      <c r="O1087" s="160"/>
      <c r="P1087" s="160"/>
      <c r="Q1087" s="160"/>
      <c r="R1087" s="160"/>
      <c r="S1087" s="160"/>
      <c r="T1087" s="160"/>
      <c r="U1087" s="160"/>
      <c r="V1087" s="160"/>
      <c r="W1087" s="160"/>
      <c r="X1087" s="151"/>
      <c r="Y1087" s="151"/>
      <c r="Z1087" s="151"/>
      <c r="AA1087" s="151"/>
      <c r="AB1087" s="151"/>
      <c r="AC1087" s="151"/>
      <c r="AD1087" s="151"/>
      <c r="AE1087" s="151"/>
      <c r="AF1087" s="151"/>
      <c r="AG1087" s="151" t="s">
        <v>179</v>
      </c>
      <c r="AH1087" s="151">
        <v>0</v>
      </c>
      <c r="AI1087" s="151"/>
      <c r="AJ1087" s="151"/>
      <c r="AK1087" s="151"/>
      <c r="AL1087" s="151"/>
      <c r="AM1087" s="151"/>
      <c r="AN1087" s="151"/>
      <c r="AO1087" s="151"/>
      <c r="AP1087" s="151"/>
      <c r="AQ1087" s="151"/>
      <c r="AR1087" s="151"/>
      <c r="AS1087" s="151"/>
      <c r="AT1087" s="151"/>
      <c r="AU1087" s="151"/>
      <c r="AV1087" s="151"/>
      <c r="AW1087" s="151"/>
      <c r="AX1087" s="151"/>
      <c r="AY1087" s="151"/>
      <c r="AZ1087" s="151"/>
      <c r="BA1087" s="151"/>
      <c r="BB1087" s="151"/>
      <c r="BC1087" s="151"/>
      <c r="BD1087" s="151"/>
      <c r="BE1087" s="151"/>
      <c r="BF1087" s="151"/>
      <c r="BG1087" s="151"/>
      <c r="BH1087" s="151"/>
    </row>
    <row r="1088" spans="1:60" outlineLevel="1" x14ac:dyDescent="0.2">
      <c r="A1088" s="158"/>
      <c r="B1088" s="159"/>
      <c r="C1088" s="185" t="s">
        <v>899</v>
      </c>
      <c r="D1088" s="161"/>
      <c r="E1088" s="162"/>
      <c r="F1088" s="160"/>
      <c r="G1088" s="160"/>
      <c r="H1088" s="160"/>
      <c r="I1088" s="160"/>
      <c r="J1088" s="160"/>
      <c r="K1088" s="160"/>
      <c r="L1088" s="160"/>
      <c r="M1088" s="160"/>
      <c r="N1088" s="160"/>
      <c r="O1088" s="160"/>
      <c r="P1088" s="160"/>
      <c r="Q1088" s="160"/>
      <c r="R1088" s="160"/>
      <c r="S1088" s="160"/>
      <c r="T1088" s="160"/>
      <c r="U1088" s="160"/>
      <c r="V1088" s="160"/>
      <c r="W1088" s="160"/>
      <c r="X1088" s="151"/>
      <c r="Y1088" s="151"/>
      <c r="Z1088" s="151"/>
      <c r="AA1088" s="151"/>
      <c r="AB1088" s="151"/>
      <c r="AC1088" s="151"/>
      <c r="AD1088" s="151"/>
      <c r="AE1088" s="151"/>
      <c r="AF1088" s="151"/>
      <c r="AG1088" s="151" t="s">
        <v>179</v>
      </c>
      <c r="AH1088" s="151">
        <v>0</v>
      </c>
      <c r="AI1088" s="151"/>
      <c r="AJ1088" s="151"/>
      <c r="AK1088" s="151"/>
      <c r="AL1088" s="151"/>
      <c r="AM1088" s="151"/>
      <c r="AN1088" s="151"/>
      <c r="AO1088" s="151"/>
      <c r="AP1088" s="151"/>
      <c r="AQ1088" s="151"/>
      <c r="AR1088" s="151"/>
      <c r="AS1088" s="151"/>
      <c r="AT1088" s="151"/>
      <c r="AU1088" s="151"/>
      <c r="AV1088" s="151"/>
      <c r="AW1088" s="151"/>
      <c r="AX1088" s="151"/>
      <c r="AY1088" s="151"/>
      <c r="AZ1088" s="151"/>
      <c r="BA1088" s="151"/>
      <c r="BB1088" s="151"/>
      <c r="BC1088" s="151"/>
      <c r="BD1088" s="151"/>
      <c r="BE1088" s="151"/>
      <c r="BF1088" s="151"/>
      <c r="BG1088" s="151"/>
      <c r="BH1088" s="151"/>
    </row>
    <row r="1089" spans="1:60" outlineLevel="1" x14ac:dyDescent="0.2">
      <c r="A1089" s="158"/>
      <c r="B1089" s="159"/>
      <c r="C1089" s="185" t="s">
        <v>900</v>
      </c>
      <c r="D1089" s="161"/>
      <c r="E1089" s="162"/>
      <c r="F1089" s="160"/>
      <c r="G1089" s="160"/>
      <c r="H1089" s="160"/>
      <c r="I1089" s="160"/>
      <c r="J1089" s="160"/>
      <c r="K1089" s="160"/>
      <c r="L1089" s="160"/>
      <c r="M1089" s="160"/>
      <c r="N1089" s="160"/>
      <c r="O1089" s="160"/>
      <c r="P1089" s="160"/>
      <c r="Q1089" s="160"/>
      <c r="R1089" s="160"/>
      <c r="S1089" s="160"/>
      <c r="T1089" s="160"/>
      <c r="U1089" s="160"/>
      <c r="V1089" s="160"/>
      <c r="W1089" s="160"/>
      <c r="X1089" s="151"/>
      <c r="Y1089" s="151"/>
      <c r="Z1089" s="151"/>
      <c r="AA1089" s="151"/>
      <c r="AB1089" s="151"/>
      <c r="AC1089" s="151"/>
      <c r="AD1089" s="151"/>
      <c r="AE1089" s="151"/>
      <c r="AF1089" s="151"/>
      <c r="AG1089" s="151" t="s">
        <v>179</v>
      </c>
      <c r="AH1089" s="151">
        <v>0</v>
      </c>
      <c r="AI1089" s="151"/>
      <c r="AJ1089" s="151"/>
      <c r="AK1089" s="151"/>
      <c r="AL1089" s="151"/>
      <c r="AM1089" s="151"/>
      <c r="AN1089" s="151"/>
      <c r="AO1089" s="151"/>
      <c r="AP1089" s="151"/>
      <c r="AQ1089" s="151"/>
      <c r="AR1089" s="151"/>
      <c r="AS1089" s="151"/>
      <c r="AT1089" s="151"/>
      <c r="AU1089" s="151"/>
      <c r="AV1089" s="151"/>
      <c r="AW1089" s="151"/>
      <c r="AX1089" s="151"/>
      <c r="AY1089" s="151"/>
      <c r="AZ1089" s="151"/>
      <c r="BA1089" s="151"/>
      <c r="BB1089" s="151"/>
      <c r="BC1089" s="151"/>
      <c r="BD1089" s="151"/>
      <c r="BE1089" s="151"/>
      <c r="BF1089" s="151"/>
      <c r="BG1089" s="151"/>
      <c r="BH1089" s="151"/>
    </row>
    <row r="1090" spans="1:60" outlineLevel="1" x14ac:dyDescent="0.2">
      <c r="A1090" s="158"/>
      <c r="B1090" s="159"/>
      <c r="C1090" s="185" t="s">
        <v>901</v>
      </c>
      <c r="D1090" s="161"/>
      <c r="E1090" s="162"/>
      <c r="F1090" s="160"/>
      <c r="G1090" s="160"/>
      <c r="H1090" s="160"/>
      <c r="I1090" s="160"/>
      <c r="J1090" s="160"/>
      <c r="K1090" s="160"/>
      <c r="L1090" s="160"/>
      <c r="M1090" s="160"/>
      <c r="N1090" s="160"/>
      <c r="O1090" s="160"/>
      <c r="P1090" s="160"/>
      <c r="Q1090" s="160"/>
      <c r="R1090" s="160"/>
      <c r="S1090" s="160"/>
      <c r="T1090" s="160"/>
      <c r="U1090" s="160"/>
      <c r="V1090" s="160"/>
      <c r="W1090" s="160"/>
      <c r="X1090" s="151"/>
      <c r="Y1090" s="151"/>
      <c r="Z1090" s="151"/>
      <c r="AA1090" s="151"/>
      <c r="AB1090" s="151"/>
      <c r="AC1090" s="151"/>
      <c r="AD1090" s="151"/>
      <c r="AE1090" s="151"/>
      <c r="AF1090" s="151"/>
      <c r="AG1090" s="151" t="s">
        <v>179</v>
      </c>
      <c r="AH1090" s="151">
        <v>0</v>
      </c>
      <c r="AI1090" s="151"/>
      <c r="AJ1090" s="151"/>
      <c r="AK1090" s="151"/>
      <c r="AL1090" s="151"/>
      <c r="AM1090" s="151"/>
      <c r="AN1090" s="151"/>
      <c r="AO1090" s="151"/>
      <c r="AP1090" s="151"/>
      <c r="AQ1090" s="151"/>
      <c r="AR1090" s="151"/>
      <c r="AS1090" s="151"/>
      <c r="AT1090" s="151"/>
      <c r="AU1090" s="151"/>
      <c r="AV1090" s="151"/>
      <c r="AW1090" s="151"/>
      <c r="AX1090" s="151"/>
      <c r="AY1090" s="151"/>
      <c r="AZ1090" s="151"/>
      <c r="BA1090" s="151"/>
      <c r="BB1090" s="151"/>
      <c r="BC1090" s="151"/>
      <c r="BD1090" s="151"/>
      <c r="BE1090" s="151"/>
      <c r="BF1090" s="151"/>
      <c r="BG1090" s="151"/>
      <c r="BH1090" s="151"/>
    </row>
    <row r="1091" spans="1:60" outlineLevel="1" x14ac:dyDescent="0.2">
      <c r="A1091" s="158"/>
      <c r="B1091" s="159"/>
      <c r="C1091" s="185" t="s">
        <v>902</v>
      </c>
      <c r="D1091" s="161"/>
      <c r="E1091" s="162"/>
      <c r="F1091" s="160"/>
      <c r="G1091" s="160"/>
      <c r="H1091" s="160"/>
      <c r="I1091" s="160"/>
      <c r="J1091" s="160"/>
      <c r="K1091" s="160"/>
      <c r="L1091" s="160"/>
      <c r="M1091" s="160"/>
      <c r="N1091" s="160"/>
      <c r="O1091" s="160"/>
      <c r="P1091" s="160"/>
      <c r="Q1091" s="160"/>
      <c r="R1091" s="160"/>
      <c r="S1091" s="160"/>
      <c r="T1091" s="160"/>
      <c r="U1091" s="160"/>
      <c r="V1091" s="160"/>
      <c r="W1091" s="160"/>
      <c r="X1091" s="151"/>
      <c r="Y1091" s="151"/>
      <c r="Z1091" s="151"/>
      <c r="AA1091" s="151"/>
      <c r="AB1091" s="151"/>
      <c r="AC1091" s="151"/>
      <c r="AD1091" s="151"/>
      <c r="AE1091" s="151"/>
      <c r="AF1091" s="151"/>
      <c r="AG1091" s="151" t="s">
        <v>179</v>
      </c>
      <c r="AH1091" s="151">
        <v>0</v>
      </c>
      <c r="AI1091" s="151"/>
      <c r="AJ1091" s="151"/>
      <c r="AK1091" s="151"/>
      <c r="AL1091" s="151"/>
      <c r="AM1091" s="151"/>
      <c r="AN1091" s="151"/>
      <c r="AO1091" s="151"/>
      <c r="AP1091" s="151"/>
      <c r="AQ1091" s="151"/>
      <c r="AR1091" s="151"/>
      <c r="AS1091" s="151"/>
      <c r="AT1091" s="151"/>
      <c r="AU1091" s="151"/>
      <c r="AV1091" s="151"/>
      <c r="AW1091" s="151"/>
      <c r="AX1091" s="151"/>
      <c r="AY1091" s="151"/>
      <c r="AZ1091" s="151"/>
      <c r="BA1091" s="151"/>
      <c r="BB1091" s="151"/>
      <c r="BC1091" s="151"/>
      <c r="BD1091" s="151"/>
      <c r="BE1091" s="151"/>
      <c r="BF1091" s="151"/>
      <c r="BG1091" s="151"/>
      <c r="BH1091" s="151"/>
    </row>
    <row r="1092" spans="1:60" outlineLevel="1" x14ac:dyDescent="0.2">
      <c r="A1092" s="158"/>
      <c r="B1092" s="159"/>
      <c r="C1092" s="185" t="s">
        <v>903</v>
      </c>
      <c r="D1092" s="161"/>
      <c r="E1092" s="162"/>
      <c r="F1092" s="160"/>
      <c r="G1092" s="160"/>
      <c r="H1092" s="160"/>
      <c r="I1092" s="160"/>
      <c r="J1092" s="160"/>
      <c r="K1092" s="160"/>
      <c r="L1092" s="160"/>
      <c r="M1092" s="160"/>
      <c r="N1092" s="160"/>
      <c r="O1092" s="160"/>
      <c r="P1092" s="160"/>
      <c r="Q1092" s="160"/>
      <c r="R1092" s="160"/>
      <c r="S1092" s="160"/>
      <c r="T1092" s="160"/>
      <c r="U1092" s="160"/>
      <c r="V1092" s="160"/>
      <c r="W1092" s="160"/>
      <c r="X1092" s="151"/>
      <c r="Y1092" s="151"/>
      <c r="Z1092" s="151"/>
      <c r="AA1092" s="151"/>
      <c r="AB1092" s="151"/>
      <c r="AC1092" s="151"/>
      <c r="AD1092" s="151"/>
      <c r="AE1092" s="151"/>
      <c r="AF1092" s="151"/>
      <c r="AG1092" s="151" t="s">
        <v>179</v>
      </c>
      <c r="AH1092" s="151">
        <v>0</v>
      </c>
      <c r="AI1092" s="151"/>
      <c r="AJ1092" s="151"/>
      <c r="AK1092" s="151"/>
      <c r="AL1092" s="151"/>
      <c r="AM1092" s="151"/>
      <c r="AN1092" s="151"/>
      <c r="AO1092" s="151"/>
      <c r="AP1092" s="151"/>
      <c r="AQ1092" s="151"/>
      <c r="AR1092" s="151"/>
      <c r="AS1092" s="151"/>
      <c r="AT1092" s="151"/>
      <c r="AU1092" s="151"/>
      <c r="AV1092" s="151"/>
      <c r="AW1092" s="151"/>
      <c r="AX1092" s="151"/>
      <c r="AY1092" s="151"/>
      <c r="AZ1092" s="151"/>
      <c r="BA1092" s="151"/>
      <c r="BB1092" s="151"/>
      <c r="BC1092" s="151"/>
      <c r="BD1092" s="151"/>
      <c r="BE1092" s="151"/>
      <c r="BF1092" s="151"/>
      <c r="BG1092" s="151"/>
      <c r="BH1092" s="151"/>
    </row>
    <row r="1093" spans="1:60" outlineLevel="1" x14ac:dyDescent="0.2">
      <c r="A1093" s="158"/>
      <c r="B1093" s="159"/>
      <c r="C1093" s="185" t="s">
        <v>904</v>
      </c>
      <c r="D1093" s="161"/>
      <c r="E1093" s="162"/>
      <c r="F1093" s="160"/>
      <c r="G1093" s="160"/>
      <c r="H1093" s="160"/>
      <c r="I1093" s="160"/>
      <c r="J1093" s="160"/>
      <c r="K1093" s="160"/>
      <c r="L1093" s="160"/>
      <c r="M1093" s="160"/>
      <c r="N1093" s="160"/>
      <c r="O1093" s="160"/>
      <c r="P1093" s="160"/>
      <c r="Q1093" s="160"/>
      <c r="R1093" s="160"/>
      <c r="S1093" s="160"/>
      <c r="T1093" s="160"/>
      <c r="U1093" s="160"/>
      <c r="V1093" s="160"/>
      <c r="W1093" s="160"/>
      <c r="X1093" s="151"/>
      <c r="Y1093" s="151"/>
      <c r="Z1093" s="151"/>
      <c r="AA1093" s="151"/>
      <c r="AB1093" s="151"/>
      <c r="AC1093" s="151"/>
      <c r="AD1093" s="151"/>
      <c r="AE1093" s="151"/>
      <c r="AF1093" s="151"/>
      <c r="AG1093" s="151" t="s">
        <v>179</v>
      </c>
      <c r="AH1093" s="151">
        <v>0</v>
      </c>
      <c r="AI1093" s="151"/>
      <c r="AJ1093" s="151"/>
      <c r="AK1093" s="151"/>
      <c r="AL1093" s="151"/>
      <c r="AM1093" s="151"/>
      <c r="AN1093" s="151"/>
      <c r="AO1093" s="151"/>
      <c r="AP1093" s="151"/>
      <c r="AQ1093" s="151"/>
      <c r="AR1093" s="151"/>
      <c r="AS1093" s="151"/>
      <c r="AT1093" s="151"/>
      <c r="AU1093" s="151"/>
      <c r="AV1093" s="151"/>
      <c r="AW1093" s="151"/>
      <c r="AX1093" s="151"/>
      <c r="AY1093" s="151"/>
      <c r="AZ1093" s="151"/>
      <c r="BA1093" s="151"/>
      <c r="BB1093" s="151"/>
      <c r="BC1093" s="151"/>
      <c r="BD1093" s="151"/>
      <c r="BE1093" s="151"/>
      <c r="BF1093" s="151"/>
      <c r="BG1093" s="151"/>
      <c r="BH1093" s="151"/>
    </row>
    <row r="1094" spans="1:60" outlineLevel="1" x14ac:dyDescent="0.2">
      <c r="A1094" s="158"/>
      <c r="B1094" s="159"/>
      <c r="C1094" s="185" t="s">
        <v>905</v>
      </c>
      <c r="D1094" s="161"/>
      <c r="E1094" s="162"/>
      <c r="F1094" s="160"/>
      <c r="G1094" s="160"/>
      <c r="H1094" s="160"/>
      <c r="I1094" s="160"/>
      <c r="J1094" s="160"/>
      <c r="K1094" s="160"/>
      <c r="L1094" s="160"/>
      <c r="M1094" s="160"/>
      <c r="N1094" s="160"/>
      <c r="O1094" s="160"/>
      <c r="P1094" s="160"/>
      <c r="Q1094" s="160"/>
      <c r="R1094" s="160"/>
      <c r="S1094" s="160"/>
      <c r="T1094" s="160"/>
      <c r="U1094" s="160"/>
      <c r="V1094" s="160"/>
      <c r="W1094" s="160"/>
      <c r="X1094" s="151"/>
      <c r="Y1094" s="151"/>
      <c r="Z1094" s="151"/>
      <c r="AA1094" s="151"/>
      <c r="AB1094" s="151"/>
      <c r="AC1094" s="151"/>
      <c r="AD1094" s="151"/>
      <c r="AE1094" s="151"/>
      <c r="AF1094" s="151"/>
      <c r="AG1094" s="151" t="s">
        <v>179</v>
      </c>
      <c r="AH1094" s="151">
        <v>0</v>
      </c>
      <c r="AI1094" s="151"/>
      <c r="AJ1094" s="151"/>
      <c r="AK1094" s="151"/>
      <c r="AL1094" s="151"/>
      <c r="AM1094" s="151"/>
      <c r="AN1094" s="151"/>
      <c r="AO1094" s="151"/>
      <c r="AP1094" s="151"/>
      <c r="AQ1094" s="151"/>
      <c r="AR1094" s="151"/>
      <c r="AS1094" s="151"/>
      <c r="AT1094" s="151"/>
      <c r="AU1094" s="151"/>
      <c r="AV1094" s="151"/>
      <c r="AW1094" s="151"/>
      <c r="AX1094" s="151"/>
      <c r="AY1094" s="151"/>
      <c r="AZ1094" s="151"/>
      <c r="BA1094" s="151"/>
      <c r="BB1094" s="151"/>
      <c r="BC1094" s="151"/>
      <c r="BD1094" s="151"/>
      <c r="BE1094" s="151"/>
      <c r="BF1094" s="151"/>
      <c r="BG1094" s="151"/>
      <c r="BH1094" s="151"/>
    </row>
    <row r="1095" spans="1:60" outlineLevel="1" x14ac:dyDescent="0.2">
      <c r="A1095" s="158"/>
      <c r="B1095" s="159"/>
      <c r="C1095" s="185" t="s">
        <v>906</v>
      </c>
      <c r="D1095" s="161"/>
      <c r="E1095" s="162"/>
      <c r="F1095" s="160"/>
      <c r="G1095" s="160"/>
      <c r="H1095" s="160"/>
      <c r="I1095" s="160"/>
      <c r="J1095" s="160"/>
      <c r="K1095" s="160"/>
      <c r="L1095" s="160"/>
      <c r="M1095" s="160"/>
      <c r="N1095" s="160"/>
      <c r="O1095" s="160"/>
      <c r="P1095" s="160"/>
      <c r="Q1095" s="160"/>
      <c r="R1095" s="160"/>
      <c r="S1095" s="160"/>
      <c r="T1095" s="160"/>
      <c r="U1095" s="160"/>
      <c r="V1095" s="160"/>
      <c r="W1095" s="160"/>
      <c r="X1095" s="151"/>
      <c r="Y1095" s="151"/>
      <c r="Z1095" s="151"/>
      <c r="AA1095" s="151"/>
      <c r="AB1095" s="151"/>
      <c r="AC1095" s="151"/>
      <c r="AD1095" s="151"/>
      <c r="AE1095" s="151"/>
      <c r="AF1095" s="151"/>
      <c r="AG1095" s="151" t="s">
        <v>179</v>
      </c>
      <c r="AH1095" s="151">
        <v>0</v>
      </c>
      <c r="AI1095" s="151"/>
      <c r="AJ1095" s="151"/>
      <c r="AK1095" s="151"/>
      <c r="AL1095" s="151"/>
      <c r="AM1095" s="151"/>
      <c r="AN1095" s="151"/>
      <c r="AO1095" s="151"/>
      <c r="AP1095" s="151"/>
      <c r="AQ1095" s="151"/>
      <c r="AR1095" s="151"/>
      <c r="AS1095" s="151"/>
      <c r="AT1095" s="151"/>
      <c r="AU1095" s="151"/>
      <c r="AV1095" s="151"/>
      <c r="AW1095" s="151"/>
      <c r="AX1095" s="151"/>
      <c r="AY1095" s="151"/>
      <c r="AZ1095" s="151"/>
      <c r="BA1095" s="151"/>
      <c r="BB1095" s="151"/>
      <c r="BC1095" s="151"/>
      <c r="BD1095" s="151"/>
      <c r="BE1095" s="151"/>
      <c r="BF1095" s="151"/>
      <c r="BG1095" s="151"/>
      <c r="BH1095" s="151"/>
    </row>
    <row r="1096" spans="1:60" outlineLevel="1" x14ac:dyDescent="0.2">
      <c r="A1096" s="158"/>
      <c r="B1096" s="159"/>
      <c r="C1096" s="185" t="s">
        <v>907</v>
      </c>
      <c r="D1096" s="161"/>
      <c r="E1096" s="162"/>
      <c r="F1096" s="160"/>
      <c r="G1096" s="160"/>
      <c r="H1096" s="160"/>
      <c r="I1096" s="160"/>
      <c r="J1096" s="160"/>
      <c r="K1096" s="160"/>
      <c r="L1096" s="160"/>
      <c r="M1096" s="160"/>
      <c r="N1096" s="160"/>
      <c r="O1096" s="160"/>
      <c r="P1096" s="160"/>
      <c r="Q1096" s="160"/>
      <c r="R1096" s="160"/>
      <c r="S1096" s="160"/>
      <c r="T1096" s="160"/>
      <c r="U1096" s="160"/>
      <c r="V1096" s="160"/>
      <c r="W1096" s="160"/>
      <c r="X1096" s="151"/>
      <c r="Y1096" s="151"/>
      <c r="Z1096" s="151"/>
      <c r="AA1096" s="151"/>
      <c r="AB1096" s="151"/>
      <c r="AC1096" s="151"/>
      <c r="AD1096" s="151"/>
      <c r="AE1096" s="151"/>
      <c r="AF1096" s="151"/>
      <c r="AG1096" s="151" t="s">
        <v>179</v>
      </c>
      <c r="AH1096" s="151">
        <v>0</v>
      </c>
      <c r="AI1096" s="151"/>
      <c r="AJ1096" s="151"/>
      <c r="AK1096" s="151"/>
      <c r="AL1096" s="151"/>
      <c r="AM1096" s="151"/>
      <c r="AN1096" s="151"/>
      <c r="AO1096" s="151"/>
      <c r="AP1096" s="151"/>
      <c r="AQ1096" s="151"/>
      <c r="AR1096" s="151"/>
      <c r="AS1096" s="151"/>
      <c r="AT1096" s="151"/>
      <c r="AU1096" s="151"/>
      <c r="AV1096" s="151"/>
      <c r="AW1096" s="151"/>
      <c r="AX1096" s="151"/>
      <c r="AY1096" s="151"/>
      <c r="AZ1096" s="151"/>
      <c r="BA1096" s="151"/>
      <c r="BB1096" s="151"/>
      <c r="BC1096" s="151"/>
      <c r="BD1096" s="151"/>
      <c r="BE1096" s="151"/>
      <c r="BF1096" s="151"/>
      <c r="BG1096" s="151"/>
      <c r="BH1096" s="151"/>
    </row>
    <row r="1097" spans="1:60" outlineLevel="1" x14ac:dyDescent="0.2">
      <c r="A1097" s="158"/>
      <c r="B1097" s="159"/>
      <c r="C1097" s="185" t="s">
        <v>908</v>
      </c>
      <c r="D1097" s="161"/>
      <c r="E1097" s="162"/>
      <c r="F1097" s="160"/>
      <c r="G1097" s="160"/>
      <c r="H1097" s="160"/>
      <c r="I1097" s="160"/>
      <c r="J1097" s="160"/>
      <c r="K1097" s="160"/>
      <c r="L1097" s="160"/>
      <c r="M1097" s="160"/>
      <c r="N1097" s="160"/>
      <c r="O1097" s="160"/>
      <c r="P1097" s="160"/>
      <c r="Q1097" s="160"/>
      <c r="R1097" s="160"/>
      <c r="S1097" s="160"/>
      <c r="T1097" s="160"/>
      <c r="U1097" s="160"/>
      <c r="V1097" s="160"/>
      <c r="W1097" s="160"/>
      <c r="X1097" s="151"/>
      <c r="Y1097" s="151"/>
      <c r="Z1097" s="151"/>
      <c r="AA1097" s="151"/>
      <c r="AB1097" s="151"/>
      <c r="AC1097" s="151"/>
      <c r="AD1097" s="151"/>
      <c r="AE1097" s="151"/>
      <c r="AF1097" s="151"/>
      <c r="AG1097" s="151" t="s">
        <v>179</v>
      </c>
      <c r="AH1097" s="151">
        <v>0</v>
      </c>
      <c r="AI1097" s="151"/>
      <c r="AJ1097" s="151"/>
      <c r="AK1097" s="151"/>
      <c r="AL1097" s="151"/>
      <c r="AM1097" s="151"/>
      <c r="AN1097" s="151"/>
      <c r="AO1097" s="151"/>
      <c r="AP1097" s="151"/>
      <c r="AQ1097" s="151"/>
      <c r="AR1097" s="151"/>
      <c r="AS1097" s="151"/>
      <c r="AT1097" s="151"/>
      <c r="AU1097" s="151"/>
      <c r="AV1097" s="151"/>
      <c r="AW1097" s="151"/>
      <c r="AX1097" s="151"/>
      <c r="AY1097" s="151"/>
      <c r="AZ1097" s="151"/>
      <c r="BA1097" s="151"/>
      <c r="BB1097" s="151"/>
      <c r="BC1097" s="151"/>
      <c r="BD1097" s="151"/>
      <c r="BE1097" s="151"/>
      <c r="BF1097" s="151"/>
      <c r="BG1097" s="151"/>
      <c r="BH1097" s="151"/>
    </row>
    <row r="1098" spans="1:60" outlineLevel="1" x14ac:dyDescent="0.2">
      <c r="A1098" s="158"/>
      <c r="B1098" s="159"/>
      <c r="C1098" s="185" t="s">
        <v>909</v>
      </c>
      <c r="D1098" s="161"/>
      <c r="E1098" s="162">
        <v>3.9159999999999999</v>
      </c>
      <c r="F1098" s="160"/>
      <c r="G1098" s="160"/>
      <c r="H1098" s="160"/>
      <c r="I1098" s="160"/>
      <c r="J1098" s="160"/>
      <c r="K1098" s="160"/>
      <c r="L1098" s="160"/>
      <c r="M1098" s="160"/>
      <c r="N1098" s="160"/>
      <c r="O1098" s="160"/>
      <c r="P1098" s="160"/>
      <c r="Q1098" s="160"/>
      <c r="R1098" s="160"/>
      <c r="S1098" s="160"/>
      <c r="T1098" s="160"/>
      <c r="U1098" s="160"/>
      <c r="V1098" s="160"/>
      <c r="W1098" s="160"/>
      <c r="X1098" s="151"/>
      <c r="Y1098" s="151"/>
      <c r="Z1098" s="151"/>
      <c r="AA1098" s="151"/>
      <c r="AB1098" s="151"/>
      <c r="AC1098" s="151"/>
      <c r="AD1098" s="151"/>
      <c r="AE1098" s="151"/>
      <c r="AF1098" s="151"/>
      <c r="AG1098" s="151" t="s">
        <v>179</v>
      </c>
      <c r="AH1098" s="151">
        <v>0</v>
      </c>
      <c r="AI1098" s="151"/>
      <c r="AJ1098" s="151"/>
      <c r="AK1098" s="151"/>
      <c r="AL1098" s="151"/>
      <c r="AM1098" s="151"/>
      <c r="AN1098" s="151"/>
      <c r="AO1098" s="151"/>
      <c r="AP1098" s="151"/>
      <c r="AQ1098" s="151"/>
      <c r="AR1098" s="151"/>
      <c r="AS1098" s="151"/>
      <c r="AT1098" s="151"/>
      <c r="AU1098" s="151"/>
      <c r="AV1098" s="151"/>
      <c r="AW1098" s="151"/>
      <c r="AX1098" s="151"/>
      <c r="AY1098" s="151"/>
      <c r="AZ1098" s="151"/>
      <c r="BA1098" s="151"/>
      <c r="BB1098" s="151"/>
      <c r="BC1098" s="151"/>
      <c r="BD1098" s="151"/>
      <c r="BE1098" s="151"/>
      <c r="BF1098" s="151"/>
      <c r="BG1098" s="151"/>
      <c r="BH1098" s="151"/>
    </row>
    <row r="1099" spans="1:60" outlineLevel="1" x14ac:dyDescent="0.2">
      <c r="A1099" s="158"/>
      <c r="B1099" s="159"/>
      <c r="C1099" s="185" t="s">
        <v>910</v>
      </c>
      <c r="D1099" s="161"/>
      <c r="E1099" s="162">
        <v>4.6992000000000003</v>
      </c>
      <c r="F1099" s="160"/>
      <c r="G1099" s="160"/>
      <c r="H1099" s="160"/>
      <c r="I1099" s="160"/>
      <c r="J1099" s="160"/>
      <c r="K1099" s="160"/>
      <c r="L1099" s="160"/>
      <c r="M1099" s="160"/>
      <c r="N1099" s="160"/>
      <c r="O1099" s="160"/>
      <c r="P1099" s="160"/>
      <c r="Q1099" s="160"/>
      <c r="R1099" s="160"/>
      <c r="S1099" s="160"/>
      <c r="T1099" s="160"/>
      <c r="U1099" s="160"/>
      <c r="V1099" s="160"/>
      <c r="W1099" s="160"/>
      <c r="X1099" s="151"/>
      <c r="Y1099" s="151"/>
      <c r="Z1099" s="151"/>
      <c r="AA1099" s="151"/>
      <c r="AB1099" s="151"/>
      <c r="AC1099" s="151"/>
      <c r="AD1099" s="151"/>
      <c r="AE1099" s="151"/>
      <c r="AF1099" s="151"/>
      <c r="AG1099" s="151" t="s">
        <v>179</v>
      </c>
      <c r="AH1099" s="151">
        <v>0</v>
      </c>
      <c r="AI1099" s="151"/>
      <c r="AJ1099" s="151"/>
      <c r="AK1099" s="151"/>
      <c r="AL1099" s="151"/>
      <c r="AM1099" s="151"/>
      <c r="AN1099" s="151"/>
      <c r="AO1099" s="151"/>
      <c r="AP1099" s="151"/>
      <c r="AQ1099" s="151"/>
      <c r="AR1099" s="151"/>
      <c r="AS1099" s="151"/>
      <c r="AT1099" s="151"/>
      <c r="AU1099" s="151"/>
      <c r="AV1099" s="151"/>
      <c r="AW1099" s="151"/>
      <c r="AX1099" s="151"/>
      <c r="AY1099" s="151"/>
      <c r="AZ1099" s="151"/>
      <c r="BA1099" s="151"/>
      <c r="BB1099" s="151"/>
      <c r="BC1099" s="151"/>
      <c r="BD1099" s="151"/>
      <c r="BE1099" s="151"/>
      <c r="BF1099" s="151"/>
      <c r="BG1099" s="151"/>
      <c r="BH1099" s="151"/>
    </row>
    <row r="1100" spans="1:60" outlineLevel="1" x14ac:dyDescent="0.2">
      <c r="A1100" s="158"/>
      <c r="B1100" s="159"/>
      <c r="C1100" s="185" t="s">
        <v>911</v>
      </c>
      <c r="D1100" s="161"/>
      <c r="E1100" s="162">
        <v>4.0228000000000002</v>
      </c>
      <c r="F1100" s="160"/>
      <c r="G1100" s="160"/>
      <c r="H1100" s="160"/>
      <c r="I1100" s="160"/>
      <c r="J1100" s="160"/>
      <c r="K1100" s="160"/>
      <c r="L1100" s="160"/>
      <c r="M1100" s="160"/>
      <c r="N1100" s="160"/>
      <c r="O1100" s="160"/>
      <c r="P1100" s="160"/>
      <c r="Q1100" s="160"/>
      <c r="R1100" s="160"/>
      <c r="S1100" s="160"/>
      <c r="T1100" s="160"/>
      <c r="U1100" s="160"/>
      <c r="V1100" s="160"/>
      <c r="W1100" s="160"/>
      <c r="X1100" s="151"/>
      <c r="Y1100" s="151"/>
      <c r="Z1100" s="151"/>
      <c r="AA1100" s="151"/>
      <c r="AB1100" s="151"/>
      <c r="AC1100" s="151"/>
      <c r="AD1100" s="151"/>
      <c r="AE1100" s="151"/>
      <c r="AF1100" s="151"/>
      <c r="AG1100" s="151" t="s">
        <v>179</v>
      </c>
      <c r="AH1100" s="151">
        <v>0</v>
      </c>
      <c r="AI1100" s="151"/>
      <c r="AJ1100" s="151"/>
      <c r="AK1100" s="151"/>
      <c r="AL1100" s="151"/>
      <c r="AM1100" s="151"/>
      <c r="AN1100" s="151"/>
      <c r="AO1100" s="151"/>
      <c r="AP1100" s="151"/>
      <c r="AQ1100" s="151"/>
      <c r="AR1100" s="151"/>
      <c r="AS1100" s="151"/>
      <c r="AT1100" s="151"/>
      <c r="AU1100" s="151"/>
      <c r="AV1100" s="151"/>
      <c r="AW1100" s="151"/>
      <c r="AX1100" s="151"/>
      <c r="AY1100" s="151"/>
      <c r="AZ1100" s="151"/>
      <c r="BA1100" s="151"/>
      <c r="BB1100" s="151"/>
      <c r="BC1100" s="151"/>
      <c r="BD1100" s="151"/>
      <c r="BE1100" s="151"/>
      <c r="BF1100" s="151"/>
      <c r="BG1100" s="151"/>
      <c r="BH1100" s="151"/>
    </row>
    <row r="1101" spans="1:60" outlineLevel="1" x14ac:dyDescent="0.2">
      <c r="A1101" s="158"/>
      <c r="B1101" s="159"/>
      <c r="C1101" s="185" t="s">
        <v>912</v>
      </c>
      <c r="D1101" s="161"/>
      <c r="E1101" s="162">
        <v>4.0583999999999998</v>
      </c>
      <c r="F1101" s="160"/>
      <c r="G1101" s="160"/>
      <c r="H1101" s="160"/>
      <c r="I1101" s="160"/>
      <c r="J1101" s="160"/>
      <c r="K1101" s="160"/>
      <c r="L1101" s="160"/>
      <c r="M1101" s="160"/>
      <c r="N1101" s="160"/>
      <c r="O1101" s="160"/>
      <c r="P1101" s="160"/>
      <c r="Q1101" s="160"/>
      <c r="R1101" s="160"/>
      <c r="S1101" s="160"/>
      <c r="T1101" s="160"/>
      <c r="U1101" s="160"/>
      <c r="V1101" s="160"/>
      <c r="W1101" s="160"/>
      <c r="X1101" s="151"/>
      <c r="Y1101" s="151"/>
      <c r="Z1101" s="151"/>
      <c r="AA1101" s="151"/>
      <c r="AB1101" s="151"/>
      <c r="AC1101" s="151"/>
      <c r="AD1101" s="151"/>
      <c r="AE1101" s="151"/>
      <c r="AF1101" s="151"/>
      <c r="AG1101" s="151" t="s">
        <v>179</v>
      </c>
      <c r="AH1101" s="151">
        <v>0</v>
      </c>
      <c r="AI1101" s="151"/>
      <c r="AJ1101" s="151"/>
      <c r="AK1101" s="151"/>
      <c r="AL1101" s="151"/>
      <c r="AM1101" s="151"/>
      <c r="AN1101" s="151"/>
      <c r="AO1101" s="151"/>
      <c r="AP1101" s="151"/>
      <c r="AQ1101" s="151"/>
      <c r="AR1101" s="151"/>
      <c r="AS1101" s="151"/>
      <c r="AT1101" s="151"/>
      <c r="AU1101" s="151"/>
      <c r="AV1101" s="151"/>
      <c r="AW1101" s="151"/>
      <c r="AX1101" s="151"/>
      <c r="AY1101" s="151"/>
      <c r="AZ1101" s="151"/>
      <c r="BA1101" s="151"/>
      <c r="BB1101" s="151"/>
      <c r="BC1101" s="151"/>
      <c r="BD1101" s="151"/>
      <c r="BE1101" s="151"/>
      <c r="BF1101" s="151"/>
      <c r="BG1101" s="151"/>
      <c r="BH1101" s="151"/>
    </row>
    <row r="1102" spans="1:60" outlineLevel="1" x14ac:dyDescent="0.2">
      <c r="A1102" s="158"/>
      <c r="B1102" s="159"/>
      <c r="C1102" s="185" t="s">
        <v>913</v>
      </c>
      <c r="D1102" s="161"/>
      <c r="E1102" s="162">
        <v>4.0583999999999998</v>
      </c>
      <c r="F1102" s="160"/>
      <c r="G1102" s="160"/>
      <c r="H1102" s="160"/>
      <c r="I1102" s="160"/>
      <c r="J1102" s="160"/>
      <c r="K1102" s="160"/>
      <c r="L1102" s="160"/>
      <c r="M1102" s="160"/>
      <c r="N1102" s="160"/>
      <c r="O1102" s="160"/>
      <c r="P1102" s="160"/>
      <c r="Q1102" s="160"/>
      <c r="R1102" s="160"/>
      <c r="S1102" s="160"/>
      <c r="T1102" s="160"/>
      <c r="U1102" s="160"/>
      <c r="V1102" s="160"/>
      <c r="W1102" s="160"/>
      <c r="X1102" s="151"/>
      <c r="Y1102" s="151"/>
      <c r="Z1102" s="151"/>
      <c r="AA1102" s="151"/>
      <c r="AB1102" s="151"/>
      <c r="AC1102" s="151"/>
      <c r="AD1102" s="151"/>
      <c r="AE1102" s="151"/>
      <c r="AF1102" s="151"/>
      <c r="AG1102" s="151" t="s">
        <v>179</v>
      </c>
      <c r="AH1102" s="151">
        <v>0</v>
      </c>
      <c r="AI1102" s="151"/>
      <c r="AJ1102" s="151"/>
      <c r="AK1102" s="151"/>
      <c r="AL1102" s="151"/>
      <c r="AM1102" s="151"/>
      <c r="AN1102" s="151"/>
      <c r="AO1102" s="151"/>
      <c r="AP1102" s="151"/>
      <c r="AQ1102" s="151"/>
      <c r="AR1102" s="151"/>
      <c r="AS1102" s="151"/>
      <c r="AT1102" s="151"/>
      <c r="AU1102" s="151"/>
      <c r="AV1102" s="151"/>
      <c r="AW1102" s="151"/>
      <c r="AX1102" s="151"/>
      <c r="AY1102" s="151"/>
      <c r="AZ1102" s="151"/>
      <c r="BA1102" s="151"/>
      <c r="BB1102" s="151"/>
      <c r="BC1102" s="151"/>
      <c r="BD1102" s="151"/>
      <c r="BE1102" s="151"/>
      <c r="BF1102" s="151"/>
      <c r="BG1102" s="151"/>
      <c r="BH1102" s="151"/>
    </row>
    <row r="1103" spans="1:60" outlineLevel="1" x14ac:dyDescent="0.2">
      <c r="A1103" s="158"/>
      <c r="B1103" s="159"/>
      <c r="C1103" s="185" t="s">
        <v>914</v>
      </c>
      <c r="D1103" s="161"/>
      <c r="E1103" s="162">
        <v>4.6992000000000003</v>
      </c>
      <c r="F1103" s="160"/>
      <c r="G1103" s="160"/>
      <c r="H1103" s="160"/>
      <c r="I1103" s="160"/>
      <c r="J1103" s="160"/>
      <c r="K1103" s="160"/>
      <c r="L1103" s="160"/>
      <c r="M1103" s="160"/>
      <c r="N1103" s="160"/>
      <c r="O1103" s="160"/>
      <c r="P1103" s="160"/>
      <c r="Q1103" s="160"/>
      <c r="R1103" s="160"/>
      <c r="S1103" s="160"/>
      <c r="T1103" s="160"/>
      <c r="U1103" s="160"/>
      <c r="V1103" s="160"/>
      <c r="W1103" s="160"/>
      <c r="X1103" s="151"/>
      <c r="Y1103" s="151"/>
      <c r="Z1103" s="151"/>
      <c r="AA1103" s="151"/>
      <c r="AB1103" s="151"/>
      <c r="AC1103" s="151"/>
      <c r="AD1103" s="151"/>
      <c r="AE1103" s="151"/>
      <c r="AF1103" s="151"/>
      <c r="AG1103" s="151" t="s">
        <v>179</v>
      </c>
      <c r="AH1103" s="151">
        <v>0</v>
      </c>
      <c r="AI1103" s="151"/>
      <c r="AJ1103" s="151"/>
      <c r="AK1103" s="151"/>
      <c r="AL1103" s="151"/>
      <c r="AM1103" s="151"/>
      <c r="AN1103" s="151"/>
      <c r="AO1103" s="151"/>
      <c r="AP1103" s="151"/>
      <c r="AQ1103" s="151"/>
      <c r="AR1103" s="151"/>
      <c r="AS1103" s="151"/>
      <c r="AT1103" s="151"/>
      <c r="AU1103" s="151"/>
      <c r="AV1103" s="151"/>
      <c r="AW1103" s="151"/>
      <c r="AX1103" s="151"/>
      <c r="AY1103" s="151"/>
      <c r="AZ1103" s="151"/>
      <c r="BA1103" s="151"/>
      <c r="BB1103" s="151"/>
      <c r="BC1103" s="151"/>
      <c r="BD1103" s="151"/>
      <c r="BE1103" s="151"/>
      <c r="BF1103" s="151"/>
      <c r="BG1103" s="151"/>
      <c r="BH1103" s="151"/>
    </row>
    <row r="1104" spans="1:60" outlineLevel="1" x14ac:dyDescent="0.2">
      <c r="A1104" s="158"/>
      <c r="B1104" s="159"/>
      <c r="C1104" s="185" t="s">
        <v>915</v>
      </c>
      <c r="D1104" s="161"/>
      <c r="E1104" s="162">
        <v>3.9872000000000001</v>
      </c>
      <c r="F1104" s="160"/>
      <c r="G1104" s="160"/>
      <c r="H1104" s="160"/>
      <c r="I1104" s="160"/>
      <c r="J1104" s="160"/>
      <c r="K1104" s="160"/>
      <c r="L1104" s="160"/>
      <c r="M1104" s="160"/>
      <c r="N1104" s="160"/>
      <c r="O1104" s="160"/>
      <c r="P1104" s="160"/>
      <c r="Q1104" s="160"/>
      <c r="R1104" s="160"/>
      <c r="S1104" s="160"/>
      <c r="T1104" s="160"/>
      <c r="U1104" s="160"/>
      <c r="V1104" s="160"/>
      <c r="W1104" s="160"/>
      <c r="X1104" s="151"/>
      <c r="Y1104" s="151"/>
      <c r="Z1104" s="151"/>
      <c r="AA1104" s="151"/>
      <c r="AB1104" s="151"/>
      <c r="AC1104" s="151"/>
      <c r="AD1104" s="151"/>
      <c r="AE1104" s="151"/>
      <c r="AF1104" s="151"/>
      <c r="AG1104" s="151" t="s">
        <v>179</v>
      </c>
      <c r="AH1104" s="151">
        <v>0</v>
      </c>
      <c r="AI1104" s="151"/>
      <c r="AJ1104" s="151"/>
      <c r="AK1104" s="151"/>
      <c r="AL1104" s="151"/>
      <c r="AM1104" s="151"/>
      <c r="AN1104" s="151"/>
      <c r="AO1104" s="151"/>
      <c r="AP1104" s="151"/>
      <c r="AQ1104" s="151"/>
      <c r="AR1104" s="151"/>
      <c r="AS1104" s="151"/>
      <c r="AT1104" s="151"/>
      <c r="AU1104" s="151"/>
      <c r="AV1104" s="151"/>
      <c r="AW1104" s="151"/>
      <c r="AX1104" s="151"/>
      <c r="AY1104" s="151"/>
      <c r="AZ1104" s="151"/>
      <c r="BA1104" s="151"/>
      <c r="BB1104" s="151"/>
      <c r="BC1104" s="151"/>
      <c r="BD1104" s="151"/>
      <c r="BE1104" s="151"/>
      <c r="BF1104" s="151"/>
      <c r="BG1104" s="151"/>
      <c r="BH1104" s="151"/>
    </row>
    <row r="1105" spans="1:60" outlineLevel="1" x14ac:dyDescent="0.2">
      <c r="A1105" s="158"/>
      <c r="B1105" s="159"/>
      <c r="C1105" s="185" t="s">
        <v>916</v>
      </c>
      <c r="D1105" s="161"/>
      <c r="E1105" s="162">
        <v>9.4499999999999993</v>
      </c>
      <c r="F1105" s="160"/>
      <c r="G1105" s="160"/>
      <c r="H1105" s="160"/>
      <c r="I1105" s="160"/>
      <c r="J1105" s="160"/>
      <c r="K1105" s="160"/>
      <c r="L1105" s="160"/>
      <c r="M1105" s="160"/>
      <c r="N1105" s="160"/>
      <c r="O1105" s="160"/>
      <c r="P1105" s="160"/>
      <c r="Q1105" s="160"/>
      <c r="R1105" s="160"/>
      <c r="S1105" s="160"/>
      <c r="T1105" s="160"/>
      <c r="U1105" s="160"/>
      <c r="V1105" s="160"/>
      <c r="W1105" s="160"/>
      <c r="X1105" s="151"/>
      <c r="Y1105" s="151"/>
      <c r="Z1105" s="151"/>
      <c r="AA1105" s="151"/>
      <c r="AB1105" s="151"/>
      <c r="AC1105" s="151"/>
      <c r="AD1105" s="151"/>
      <c r="AE1105" s="151"/>
      <c r="AF1105" s="151"/>
      <c r="AG1105" s="151" t="s">
        <v>179</v>
      </c>
      <c r="AH1105" s="151">
        <v>0</v>
      </c>
      <c r="AI1105" s="151"/>
      <c r="AJ1105" s="151"/>
      <c r="AK1105" s="151"/>
      <c r="AL1105" s="151"/>
      <c r="AM1105" s="151"/>
      <c r="AN1105" s="151"/>
      <c r="AO1105" s="151"/>
      <c r="AP1105" s="151"/>
      <c r="AQ1105" s="151"/>
      <c r="AR1105" s="151"/>
      <c r="AS1105" s="151"/>
      <c r="AT1105" s="151"/>
      <c r="AU1105" s="151"/>
      <c r="AV1105" s="151"/>
      <c r="AW1105" s="151"/>
      <c r="AX1105" s="151"/>
      <c r="AY1105" s="151"/>
      <c r="AZ1105" s="151"/>
      <c r="BA1105" s="151"/>
      <c r="BB1105" s="151"/>
      <c r="BC1105" s="151"/>
      <c r="BD1105" s="151"/>
      <c r="BE1105" s="151"/>
      <c r="BF1105" s="151"/>
      <c r="BG1105" s="151"/>
      <c r="BH1105" s="151"/>
    </row>
    <row r="1106" spans="1:60" outlineLevel="1" x14ac:dyDescent="0.2">
      <c r="A1106" s="158"/>
      <c r="B1106" s="159"/>
      <c r="C1106" s="185" t="s">
        <v>917</v>
      </c>
      <c r="D1106" s="161"/>
      <c r="E1106" s="162">
        <v>6.24</v>
      </c>
      <c r="F1106" s="160"/>
      <c r="G1106" s="160"/>
      <c r="H1106" s="160"/>
      <c r="I1106" s="160"/>
      <c r="J1106" s="160"/>
      <c r="K1106" s="160"/>
      <c r="L1106" s="160"/>
      <c r="M1106" s="160"/>
      <c r="N1106" s="160"/>
      <c r="O1106" s="160"/>
      <c r="P1106" s="160"/>
      <c r="Q1106" s="160"/>
      <c r="R1106" s="160"/>
      <c r="S1106" s="160"/>
      <c r="T1106" s="160"/>
      <c r="U1106" s="160"/>
      <c r="V1106" s="160"/>
      <c r="W1106" s="160"/>
      <c r="X1106" s="151"/>
      <c r="Y1106" s="151"/>
      <c r="Z1106" s="151"/>
      <c r="AA1106" s="151"/>
      <c r="AB1106" s="151"/>
      <c r="AC1106" s="151"/>
      <c r="AD1106" s="151"/>
      <c r="AE1106" s="151"/>
      <c r="AF1106" s="151"/>
      <c r="AG1106" s="151" t="s">
        <v>179</v>
      </c>
      <c r="AH1106" s="151">
        <v>0</v>
      </c>
      <c r="AI1106" s="151"/>
      <c r="AJ1106" s="151"/>
      <c r="AK1106" s="151"/>
      <c r="AL1106" s="151"/>
      <c r="AM1106" s="151"/>
      <c r="AN1106" s="151"/>
      <c r="AO1106" s="151"/>
      <c r="AP1106" s="151"/>
      <c r="AQ1106" s="151"/>
      <c r="AR1106" s="151"/>
      <c r="AS1106" s="151"/>
      <c r="AT1106" s="151"/>
      <c r="AU1106" s="151"/>
      <c r="AV1106" s="151"/>
      <c r="AW1106" s="151"/>
      <c r="AX1106" s="151"/>
      <c r="AY1106" s="151"/>
      <c r="AZ1106" s="151"/>
      <c r="BA1106" s="151"/>
      <c r="BB1106" s="151"/>
      <c r="BC1106" s="151"/>
      <c r="BD1106" s="151"/>
      <c r="BE1106" s="151"/>
      <c r="BF1106" s="151"/>
      <c r="BG1106" s="151"/>
      <c r="BH1106" s="151"/>
    </row>
    <row r="1107" spans="1:60" outlineLevel="1" x14ac:dyDescent="0.2">
      <c r="A1107" s="158"/>
      <c r="B1107" s="159"/>
      <c r="C1107" s="185" t="s">
        <v>918</v>
      </c>
      <c r="D1107" s="161"/>
      <c r="E1107" s="162">
        <v>31.05</v>
      </c>
      <c r="F1107" s="160"/>
      <c r="G1107" s="160"/>
      <c r="H1107" s="160"/>
      <c r="I1107" s="160"/>
      <c r="J1107" s="160"/>
      <c r="K1107" s="160"/>
      <c r="L1107" s="160"/>
      <c r="M1107" s="160"/>
      <c r="N1107" s="160"/>
      <c r="O1107" s="160"/>
      <c r="P1107" s="160"/>
      <c r="Q1107" s="160"/>
      <c r="R1107" s="160"/>
      <c r="S1107" s="160"/>
      <c r="T1107" s="160"/>
      <c r="U1107" s="160"/>
      <c r="V1107" s="160"/>
      <c r="W1107" s="160"/>
      <c r="X1107" s="151"/>
      <c r="Y1107" s="151"/>
      <c r="Z1107" s="151"/>
      <c r="AA1107" s="151"/>
      <c r="AB1107" s="151"/>
      <c r="AC1107" s="151"/>
      <c r="AD1107" s="151"/>
      <c r="AE1107" s="151"/>
      <c r="AF1107" s="151"/>
      <c r="AG1107" s="151" t="s">
        <v>179</v>
      </c>
      <c r="AH1107" s="151">
        <v>0</v>
      </c>
      <c r="AI1107" s="151"/>
      <c r="AJ1107" s="151"/>
      <c r="AK1107" s="151"/>
      <c r="AL1107" s="151"/>
      <c r="AM1107" s="151"/>
      <c r="AN1107" s="151"/>
      <c r="AO1107" s="151"/>
      <c r="AP1107" s="151"/>
      <c r="AQ1107" s="151"/>
      <c r="AR1107" s="151"/>
      <c r="AS1107" s="151"/>
      <c r="AT1107" s="151"/>
      <c r="AU1107" s="151"/>
      <c r="AV1107" s="151"/>
      <c r="AW1107" s="151"/>
      <c r="AX1107" s="151"/>
      <c r="AY1107" s="151"/>
      <c r="AZ1107" s="151"/>
      <c r="BA1107" s="151"/>
      <c r="BB1107" s="151"/>
      <c r="BC1107" s="151"/>
      <c r="BD1107" s="151"/>
      <c r="BE1107" s="151"/>
      <c r="BF1107" s="151"/>
      <c r="BG1107" s="151"/>
      <c r="BH1107" s="151"/>
    </row>
    <row r="1108" spans="1:60" outlineLevel="1" x14ac:dyDescent="0.2">
      <c r="A1108" s="158"/>
      <c r="B1108" s="159"/>
      <c r="C1108" s="185" t="s">
        <v>919</v>
      </c>
      <c r="D1108" s="161"/>
      <c r="E1108" s="162">
        <v>1.6819999999999999</v>
      </c>
      <c r="F1108" s="160"/>
      <c r="G1108" s="160"/>
      <c r="H1108" s="160"/>
      <c r="I1108" s="160"/>
      <c r="J1108" s="160"/>
      <c r="K1108" s="160"/>
      <c r="L1108" s="160"/>
      <c r="M1108" s="160"/>
      <c r="N1108" s="160"/>
      <c r="O1108" s="160"/>
      <c r="P1108" s="160"/>
      <c r="Q1108" s="160"/>
      <c r="R1108" s="160"/>
      <c r="S1108" s="160"/>
      <c r="T1108" s="160"/>
      <c r="U1108" s="160"/>
      <c r="V1108" s="160"/>
      <c r="W1108" s="160"/>
      <c r="X1108" s="151"/>
      <c r="Y1108" s="151"/>
      <c r="Z1108" s="151"/>
      <c r="AA1108" s="151"/>
      <c r="AB1108" s="151"/>
      <c r="AC1108" s="151"/>
      <c r="AD1108" s="151"/>
      <c r="AE1108" s="151"/>
      <c r="AF1108" s="151"/>
      <c r="AG1108" s="151" t="s">
        <v>179</v>
      </c>
      <c r="AH1108" s="151">
        <v>0</v>
      </c>
      <c r="AI1108" s="151"/>
      <c r="AJ1108" s="151"/>
      <c r="AK1108" s="151"/>
      <c r="AL1108" s="151"/>
      <c r="AM1108" s="151"/>
      <c r="AN1108" s="151"/>
      <c r="AO1108" s="151"/>
      <c r="AP1108" s="151"/>
      <c r="AQ1108" s="151"/>
      <c r="AR1108" s="151"/>
      <c r="AS1108" s="151"/>
      <c r="AT1108" s="151"/>
      <c r="AU1108" s="151"/>
      <c r="AV1108" s="151"/>
      <c r="AW1108" s="151"/>
      <c r="AX1108" s="151"/>
      <c r="AY1108" s="151"/>
      <c r="AZ1108" s="151"/>
      <c r="BA1108" s="151"/>
      <c r="BB1108" s="151"/>
      <c r="BC1108" s="151"/>
      <c r="BD1108" s="151"/>
      <c r="BE1108" s="151"/>
      <c r="BF1108" s="151"/>
      <c r="BG1108" s="151"/>
      <c r="BH1108" s="151"/>
    </row>
    <row r="1109" spans="1:60" outlineLevel="1" x14ac:dyDescent="0.2">
      <c r="A1109" s="158"/>
      <c r="B1109" s="159"/>
      <c r="C1109" s="185" t="s">
        <v>920</v>
      </c>
      <c r="D1109" s="161"/>
      <c r="E1109" s="162">
        <v>3.4398</v>
      </c>
      <c r="F1109" s="160"/>
      <c r="G1109" s="160"/>
      <c r="H1109" s="160"/>
      <c r="I1109" s="160"/>
      <c r="J1109" s="160"/>
      <c r="K1109" s="160"/>
      <c r="L1109" s="160"/>
      <c r="M1109" s="160"/>
      <c r="N1109" s="160"/>
      <c r="O1109" s="160"/>
      <c r="P1109" s="160"/>
      <c r="Q1109" s="160"/>
      <c r="R1109" s="160"/>
      <c r="S1109" s="160"/>
      <c r="T1109" s="160"/>
      <c r="U1109" s="160"/>
      <c r="V1109" s="160"/>
      <c r="W1109" s="160"/>
      <c r="X1109" s="151"/>
      <c r="Y1109" s="151"/>
      <c r="Z1109" s="151"/>
      <c r="AA1109" s="151"/>
      <c r="AB1109" s="151"/>
      <c r="AC1109" s="151"/>
      <c r="AD1109" s="151"/>
      <c r="AE1109" s="151"/>
      <c r="AF1109" s="151"/>
      <c r="AG1109" s="151" t="s">
        <v>179</v>
      </c>
      <c r="AH1109" s="151">
        <v>0</v>
      </c>
      <c r="AI1109" s="151"/>
      <c r="AJ1109" s="151"/>
      <c r="AK1109" s="151"/>
      <c r="AL1109" s="151"/>
      <c r="AM1109" s="151"/>
      <c r="AN1109" s="151"/>
      <c r="AO1109" s="151"/>
      <c r="AP1109" s="151"/>
      <c r="AQ1109" s="151"/>
      <c r="AR1109" s="151"/>
      <c r="AS1109" s="151"/>
      <c r="AT1109" s="151"/>
      <c r="AU1109" s="151"/>
      <c r="AV1109" s="151"/>
      <c r="AW1109" s="151"/>
      <c r="AX1109" s="151"/>
      <c r="AY1109" s="151"/>
      <c r="AZ1109" s="151"/>
      <c r="BA1109" s="151"/>
      <c r="BB1109" s="151"/>
      <c r="BC1109" s="151"/>
      <c r="BD1109" s="151"/>
      <c r="BE1109" s="151"/>
      <c r="BF1109" s="151"/>
      <c r="BG1109" s="151"/>
      <c r="BH1109" s="151"/>
    </row>
    <row r="1110" spans="1:60" outlineLevel="1" x14ac:dyDescent="0.2">
      <c r="A1110" s="158"/>
      <c r="B1110" s="159"/>
      <c r="C1110" s="185" t="s">
        <v>921</v>
      </c>
      <c r="D1110" s="161"/>
      <c r="E1110" s="162">
        <v>4.38</v>
      </c>
      <c r="F1110" s="160"/>
      <c r="G1110" s="160"/>
      <c r="H1110" s="160"/>
      <c r="I1110" s="160"/>
      <c r="J1110" s="160"/>
      <c r="K1110" s="160"/>
      <c r="L1110" s="160"/>
      <c r="M1110" s="160"/>
      <c r="N1110" s="160"/>
      <c r="O1110" s="160"/>
      <c r="P1110" s="160"/>
      <c r="Q1110" s="160"/>
      <c r="R1110" s="160"/>
      <c r="S1110" s="160"/>
      <c r="T1110" s="160"/>
      <c r="U1110" s="160"/>
      <c r="V1110" s="160"/>
      <c r="W1110" s="160"/>
      <c r="X1110" s="151"/>
      <c r="Y1110" s="151"/>
      <c r="Z1110" s="151"/>
      <c r="AA1110" s="151"/>
      <c r="AB1110" s="151"/>
      <c r="AC1110" s="151"/>
      <c r="AD1110" s="151"/>
      <c r="AE1110" s="151"/>
      <c r="AF1110" s="151"/>
      <c r="AG1110" s="151" t="s">
        <v>179</v>
      </c>
      <c r="AH1110" s="151">
        <v>0</v>
      </c>
      <c r="AI1110" s="151"/>
      <c r="AJ1110" s="151"/>
      <c r="AK1110" s="151"/>
      <c r="AL1110" s="151"/>
      <c r="AM1110" s="151"/>
      <c r="AN1110" s="151"/>
      <c r="AO1110" s="151"/>
      <c r="AP1110" s="151"/>
      <c r="AQ1110" s="151"/>
      <c r="AR1110" s="151"/>
      <c r="AS1110" s="151"/>
      <c r="AT1110" s="151"/>
      <c r="AU1110" s="151"/>
      <c r="AV1110" s="151"/>
      <c r="AW1110" s="151"/>
      <c r="AX1110" s="151"/>
      <c r="AY1110" s="151"/>
      <c r="AZ1110" s="151"/>
      <c r="BA1110" s="151"/>
      <c r="BB1110" s="151"/>
      <c r="BC1110" s="151"/>
      <c r="BD1110" s="151"/>
      <c r="BE1110" s="151"/>
      <c r="BF1110" s="151"/>
      <c r="BG1110" s="151"/>
      <c r="BH1110" s="151"/>
    </row>
    <row r="1111" spans="1:60" outlineLevel="1" x14ac:dyDescent="0.2">
      <c r="A1111" s="158"/>
      <c r="B1111" s="159"/>
      <c r="C1111" s="185" t="s">
        <v>922</v>
      </c>
      <c r="D1111" s="161"/>
      <c r="E1111" s="162">
        <v>1.8909</v>
      </c>
      <c r="F1111" s="160"/>
      <c r="G1111" s="160"/>
      <c r="H1111" s="160"/>
      <c r="I1111" s="160"/>
      <c r="J1111" s="160"/>
      <c r="K1111" s="160"/>
      <c r="L1111" s="160"/>
      <c r="M1111" s="160"/>
      <c r="N1111" s="160"/>
      <c r="O1111" s="160"/>
      <c r="P1111" s="160"/>
      <c r="Q1111" s="160"/>
      <c r="R1111" s="160"/>
      <c r="S1111" s="160"/>
      <c r="T1111" s="160"/>
      <c r="U1111" s="160"/>
      <c r="V1111" s="160"/>
      <c r="W1111" s="160"/>
      <c r="X1111" s="151"/>
      <c r="Y1111" s="151"/>
      <c r="Z1111" s="151"/>
      <c r="AA1111" s="151"/>
      <c r="AB1111" s="151"/>
      <c r="AC1111" s="151"/>
      <c r="AD1111" s="151"/>
      <c r="AE1111" s="151"/>
      <c r="AF1111" s="151"/>
      <c r="AG1111" s="151" t="s">
        <v>179</v>
      </c>
      <c r="AH1111" s="151">
        <v>0</v>
      </c>
      <c r="AI1111" s="151"/>
      <c r="AJ1111" s="151"/>
      <c r="AK1111" s="151"/>
      <c r="AL1111" s="151"/>
      <c r="AM1111" s="151"/>
      <c r="AN1111" s="151"/>
      <c r="AO1111" s="151"/>
      <c r="AP1111" s="151"/>
      <c r="AQ1111" s="151"/>
      <c r="AR1111" s="151"/>
      <c r="AS1111" s="151"/>
      <c r="AT1111" s="151"/>
      <c r="AU1111" s="151"/>
      <c r="AV1111" s="151"/>
      <c r="AW1111" s="151"/>
      <c r="AX1111" s="151"/>
      <c r="AY1111" s="151"/>
      <c r="AZ1111" s="151"/>
      <c r="BA1111" s="151"/>
      <c r="BB1111" s="151"/>
      <c r="BC1111" s="151"/>
      <c r="BD1111" s="151"/>
      <c r="BE1111" s="151"/>
      <c r="BF1111" s="151"/>
      <c r="BG1111" s="151"/>
      <c r="BH1111" s="151"/>
    </row>
    <row r="1112" spans="1:60" outlineLevel="1" x14ac:dyDescent="0.2">
      <c r="A1112" s="158"/>
      <c r="B1112" s="159"/>
      <c r="C1112" s="188" t="s">
        <v>299</v>
      </c>
      <c r="D1112" s="165"/>
      <c r="E1112" s="166">
        <v>87.573899999999995</v>
      </c>
      <c r="F1112" s="160"/>
      <c r="G1112" s="160"/>
      <c r="H1112" s="160"/>
      <c r="I1112" s="160"/>
      <c r="J1112" s="160"/>
      <c r="K1112" s="160"/>
      <c r="L1112" s="160"/>
      <c r="M1112" s="160"/>
      <c r="N1112" s="160"/>
      <c r="O1112" s="160"/>
      <c r="P1112" s="160"/>
      <c r="Q1112" s="160"/>
      <c r="R1112" s="160"/>
      <c r="S1112" s="160"/>
      <c r="T1112" s="160"/>
      <c r="U1112" s="160"/>
      <c r="V1112" s="160"/>
      <c r="W1112" s="160"/>
      <c r="X1112" s="151"/>
      <c r="Y1112" s="151"/>
      <c r="Z1112" s="151"/>
      <c r="AA1112" s="151"/>
      <c r="AB1112" s="151"/>
      <c r="AC1112" s="151"/>
      <c r="AD1112" s="151"/>
      <c r="AE1112" s="151"/>
      <c r="AF1112" s="151"/>
      <c r="AG1112" s="151" t="s">
        <v>179</v>
      </c>
      <c r="AH1112" s="151">
        <v>1</v>
      </c>
      <c r="AI1112" s="151"/>
      <c r="AJ1112" s="151"/>
      <c r="AK1112" s="151"/>
      <c r="AL1112" s="151"/>
      <c r="AM1112" s="151"/>
      <c r="AN1112" s="151"/>
      <c r="AO1112" s="151"/>
      <c r="AP1112" s="151"/>
      <c r="AQ1112" s="151"/>
      <c r="AR1112" s="151"/>
      <c r="AS1112" s="151"/>
      <c r="AT1112" s="151"/>
      <c r="AU1112" s="151"/>
      <c r="AV1112" s="151"/>
      <c r="AW1112" s="151"/>
      <c r="AX1112" s="151"/>
      <c r="AY1112" s="151"/>
      <c r="AZ1112" s="151"/>
      <c r="BA1112" s="151"/>
      <c r="BB1112" s="151"/>
      <c r="BC1112" s="151"/>
      <c r="BD1112" s="151"/>
      <c r="BE1112" s="151"/>
      <c r="BF1112" s="151"/>
      <c r="BG1112" s="151"/>
      <c r="BH1112" s="151"/>
    </row>
    <row r="1113" spans="1:60" outlineLevel="1" x14ac:dyDescent="0.2">
      <c r="A1113" s="158"/>
      <c r="B1113" s="159"/>
      <c r="C1113" s="453"/>
      <c r="D1113" s="454"/>
      <c r="E1113" s="454"/>
      <c r="F1113" s="454"/>
      <c r="G1113" s="454"/>
      <c r="H1113" s="160"/>
      <c r="I1113" s="160"/>
      <c r="J1113" s="160"/>
      <c r="K1113" s="160"/>
      <c r="L1113" s="160"/>
      <c r="M1113" s="160"/>
      <c r="N1113" s="160"/>
      <c r="O1113" s="160"/>
      <c r="P1113" s="160"/>
      <c r="Q1113" s="160"/>
      <c r="R1113" s="160"/>
      <c r="S1113" s="160"/>
      <c r="T1113" s="160"/>
      <c r="U1113" s="160"/>
      <c r="V1113" s="160"/>
      <c r="W1113" s="160"/>
      <c r="X1113" s="151"/>
      <c r="Y1113" s="151"/>
      <c r="Z1113" s="151"/>
      <c r="AA1113" s="151"/>
      <c r="AB1113" s="151"/>
      <c r="AC1113" s="151"/>
      <c r="AD1113" s="151"/>
      <c r="AE1113" s="151"/>
      <c r="AF1113" s="151"/>
      <c r="AG1113" s="151" t="s">
        <v>180</v>
      </c>
      <c r="AH1113" s="151"/>
      <c r="AI1113" s="151"/>
      <c r="AJ1113" s="151"/>
      <c r="AK1113" s="151"/>
      <c r="AL1113" s="151"/>
      <c r="AM1113" s="151"/>
      <c r="AN1113" s="151"/>
      <c r="AO1113" s="151"/>
      <c r="AP1113" s="151"/>
      <c r="AQ1113" s="151"/>
      <c r="AR1113" s="151"/>
      <c r="AS1113" s="151"/>
      <c r="AT1113" s="151"/>
      <c r="AU1113" s="151"/>
      <c r="AV1113" s="151"/>
      <c r="AW1113" s="151"/>
      <c r="AX1113" s="151"/>
      <c r="AY1113" s="151"/>
      <c r="AZ1113" s="151"/>
      <c r="BA1113" s="151"/>
      <c r="BB1113" s="151"/>
      <c r="BC1113" s="151"/>
      <c r="BD1113" s="151"/>
      <c r="BE1113" s="151"/>
      <c r="BF1113" s="151"/>
      <c r="BG1113" s="151"/>
      <c r="BH1113" s="151"/>
    </row>
    <row r="1114" spans="1:60" outlineLevel="1" x14ac:dyDescent="0.2">
      <c r="A1114" s="174">
        <v>160</v>
      </c>
      <c r="B1114" s="175" t="s">
        <v>923</v>
      </c>
      <c r="C1114" s="184" t="s">
        <v>924</v>
      </c>
      <c r="D1114" s="176" t="s">
        <v>185</v>
      </c>
      <c r="E1114" s="177">
        <v>3.5964999999999998</v>
      </c>
      <c r="F1114" s="178">
        <v>0</v>
      </c>
      <c r="G1114" s="179">
        <f>ROUND(E1114*F1114,2)</f>
        <v>0</v>
      </c>
      <c r="H1114" s="178">
        <v>0</v>
      </c>
      <c r="I1114" s="179">
        <f>ROUND(E1114*H1114,2)</f>
        <v>0</v>
      </c>
      <c r="J1114" s="178">
        <v>5800</v>
      </c>
      <c r="K1114" s="179">
        <f>ROUND(E1114*J1114,2)</f>
        <v>20859.7</v>
      </c>
      <c r="L1114" s="179">
        <v>21</v>
      </c>
      <c r="M1114" s="179">
        <f>G1114*(1+L1114/100)</f>
        <v>0</v>
      </c>
      <c r="N1114" s="179">
        <v>1.7000000000000001E-2</v>
      </c>
      <c r="O1114" s="179">
        <f>ROUND(E1114*N1114,2)</f>
        <v>0.06</v>
      </c>
      <c r="P1114" s="179">
        <v>0</v>
      </c>
      <c r="Q1114" s="179">
        <f>ROUND(E1114*P1114,2)</f>
        <v>0</v>
      </c>
      <c r="R1114" s="179"/>
      <c r="S1114" s="179" t="s">
        <v>504</v>
      </c>
      <c r="T1114" s="180" t="s">
        <v>519</v>
      </c>
      <c r="U1114" s="160">
        <v>0</v>
      </c>
      <c r="V1114" s="160">
        <f>ROUND(E1114*U1114,2)</f>
        <v>0</v>
      </c>
      <c r="W1114" s="160"/>
      <c r="X1114" s="151"/>
      <c r="Y1114" s="151"/>
      <c r="Z1114" s="151"/>
      <c r="AA1114" s="151"/>
      <c r="AB1114" s="151"/>
      <c r="AC1114" s="151"/>
      <c r="AD1114" s="151"/>
      <c r="AE1114" s="151"/>
      <c r="AF1114" s="151"/>
      <c r="AG1114" s="151" t="s">
        <v>688</v>
      </c>
      <c r="AH1114" s="151"/>
      <c r="AI1114" s="151"/>
      <c r="AJ1114" s="151"/>
      <c r="AK1114" s="151"/>
      <c r="AL1114" s="151"/>
      <c r="AM1114" s="151"/>
      <c r="AN1114" s="151"/>
      <c r="AO1114" s="151"/>
      <c r="AP1114" s="151"/>
      <c r="AQ1114" s="151"/>
      <c r="AR1114" s="151"/>
      <c r="AS1114" s="151"/>
      <c r="AT1114" s="151"/>
      <c r="AU1114" s="151"/>
      <c r="AV1114" s="151"/>
      <c r="AW1114" s="151"/>
      <c r="AX1114" s="151"/>
      <c r="AY1114" s="151"/>
      <c r="AZ1114" s="151"/>
      <c r="BA1114" s="151"/>
      <c r="BB1114" s="151"/>
      <c r="BC1114" s="151"/>
      <c r="BD1114" s="151"/>
      <c r="BE1114" s="151"/>
      <c r="BF1114" s="151"/>
      <c r="BG1114" s="151"/>
      <c r="BH1114" s="151"/>
    </row>
    <row r="1115" spans="1:60" outlineLevel="1" x14ac:dyDescent="0.2">
      <c r="A1115" s="158"/>
      <c r="B1115" s="159"/>
      <c r="C1115" s="185" t="s">
        <v>898</v>
      </c>
      <c r="D1115" s="161"/>
      <c r="E1115" s="162"/>
      <c r="F1115" s="160"/>
      <c r="G1115" s="160"/>
      <c r="H1115" s="160"/>
      <c r="I1115" s="160"/>
      <c r="J1115" s="160"/>
      <c r="K1115" s="160"/>
      <c r="L1115" s="160"/>
      <c r="M1115" s="160"/>
      <c r="N1115" s="160"/>
      <c r="O1115" s="160"/>
      <c r="P1115" s="160"/>
      <c r="Q1115" s="160"/>
      <c r="R1115" s="160"/>
      <c r="S1115" s="160"/>
      <c r="T1115" s="160"/>
      <c r="U1115" s="160"/>
      <c r="V1115" s="160"/>
      <c r="W1115" s="160"/>
      <c r="X1115" s="151"/>
      <c r="Y1115" s="151"/>
      <c r="Z1115" s="151"/>
      <c r="AA1115" s="151"/>
      <c r="AB1115" s="151"/>
      <c r="AC1115" s="151"/>
      <c r="AD1115" s="151"/>
      <c r="AE1115" s="151"/>
      <c r="AF1115" s="151"/>
      <c r="AG1115" s="151" t="s">
        <v>179</v>
      </c>
      <c r="AH1115" s="151">
        <v>0</v>
      </c>
      <c r="AI1115" s="151"/>
      <c r="AJ1115" s="151"/>
      <c r="AK1115" s="151"/>
      <c r="AL1115" s="151"/>
      <c r="AM1115" s="151"/>
      <c r="AN1115" s="151"/>
      <c r="AO1115" s="151"/>
      <c r="AP1115" s="151"/>
      <c r="AQ1115" s="151"/>
      <c r="AR1115" s="151"/>
      <c r="AS1115" s="151"/>
      <c r="AT1115" s="151"/>
      <c r="AU1115" s="151"/>
      <c r="AV1115" s="151"/>
      <c r="AW1115" s="151"/>
      <c r="AX1115" s="151"/>
      <c r="AY1115" s="151"/>
      <c r="AZ1115" s="151"/>
      <c r="BA1115" s="151"/>
      <c r="BB1115" s="151"/>
      <c r="BC1115" s="151"/>
      <c r="BD1115" s="151"/>
      <c r="BE1115" s="151"/>
      <c r="BF1115" s="151"/>
      <c r="BG1115" s="151"/>
      <c r="BH1115" s="151"/>
    </row>
    <row r="1116" spans="1:60" outlineLevel="1" x14ac:dyDescent="0.2">
      <c r="A1116" s="158"/>
      <c r="B1116" s="159"/>
      <c r="C1116" s="185" t="s">
        <v>899</v>
      </c>
      <c r="D1116" s="161"/>
      <c r="E1116" s="162"/>
      <c r="F1116" s="160"/>
      <c r="G1116" s="160"/>
      <c r="H1116" s="160"/>
      <c r="I1116" s="160"/>
      <c r="J1116" s="160"/>
      <c r="K1116" s="160"/>
      <c r="L1116" s="160"/>
      <c r="M1116" s="160"/>
      <c r="N1116" s="160"/>
      <c r="O1116" s="160"/>
      <c r="P1116" s="160"/>
      <c r="Q1116" s="160"/>
      <c r="R1116" s="160"/>
      <c r="S1116" s="160"/>
      <c r="T1116" s="160"/>
      <c r="U1116" s="160"/>
      <c r="V1116" s="160"/>
      <c r="W1116" s="160"/>
      <c r="X1116" s="151"/>
      <c r="Y1116" s="151"/>
      <c r="Z1116" s="151"/>
      <c r="AA1116" s="151"/>
      <c r="AB1116" s="151"/>
      <c r="AC1116" s="151"/>
      <c r="AD1116" s="151"/>
      <c r="AE1116" s="151"/>
      <c r="AF1116" s="151"/>
      <c r="AG1116" s="151" t="s">
        <v>179</v>
      </c>
      <c r="AH1116" s="151">
        <v>0</v>
      </c>
      <c r="AI1116" s="151"/>
      <c r="AJ1116" s="151"/>
      <c r="AK1116" s="151"/>
      <c r="AL1116" s="151"/>
      <c r="AM1116" s="151"/>
      <c r="AN1116" s="151"/>
      <c r="AO1116" s="151"/>
      <c r="AP1116" s="151"/>
      <c r="AQ1116" s="151"/>
      <c r="AR1116" s="151"/>
      <c r="AS1116" s="151"/>
      <c r="AT1116" s="151"/>
      <c r="AU1116" s="151"/>
      <c r="AV1116" s="151"/>
      <c r="AW1116" s="151"/>
      <c r="AX1116" s="151"/>
      <c r="AY1116" s="151"/>
      <c r="AZ1116" s="151"/>
      <c r="BA1116" s="151"/>
      <c r="BB1116" s="151"/>
      <c r="BC1116" s="151"/>
      <c r="BD1116" s="151"/>
      <c r="BE1116" s="151"/>
      <c r="BF1116" s="151"/>
      <c r="BG1116" s="151"/>
      <c r="BH1116" s="151"/>
    </row>
    <row r="1117" spans="1:60" outlineLevel="1" x14ac:dyDescent="0.2">
      <c r="A1117" s="158"/>
      <c r="B1117" s="159"/>
      <c r="C1117" s="185" t="s">
        <v>900</v>
      </c>
      <c r="D1117" s="161"/>
      <c r="E1117" s="162"/>
      <c r="F1117" s="160"/>
      <c r="G1117" s="160"/>
      <c r="H1117" s="160"/>
      <c r="I1117" s="160"/>
      <c r="J1117" s="160"/>
      <c r="K1117" s="160"/>
      <c r="L1117" s="160"/>
      <c r="M1117" s="160"/>
      <c r="N1117" s="160"/>
      <c r="O1117" s="160"/>
      <c r="P1117" s="160"/>
      <c r="Q1117" s="160"/>
      <c r="R1117" s="160"/>
      <c r="S1117" s="160"/>
      <c r="T1117" s="160"/>
      <c r="U1117" s="160"/>
      <c r="V1117" s="160"/>
      <c r="W1117" s="160"/>
      <c r="X1117" s="151"/>
      <c r="Y1117" s="151"/>
      <c r="Z1117" s="151"/>
      <c r="AA1117" s="151"/>
      <c r="AB1117" s="151"/>
      <c r="AC1117" s="151"/>
      <c r="AD1117" s="151"/>
      <c r="AE1117" s="151"/>
      <c r="AF1117" s="151"/>
      <c r="AG1117" s="151" t="s">
        <v>179</v>
      </c>
      <c r="AH1117" s="151">
        <v>0</v>
      </c>
      <c r="AI1117" s="151"/>
      <c r="AJ1117" s="151"/>
      <c r="AK1117" s="151"/>
      <c r="AL1117" s="151"/>
      <c r="AM1117" s="151"/>
      <c r="AN1117" s="151"/>
      <c r="AO1117" s="151"/>
      <c r="AP1117" s="151"/>
      <c r="AQ1117" s="151"/>
      <c r="AR1117" s="151"/>
      <c r="AS1117" s="151"/>
      <c r="AT1117" s="151"/>
      <c r="AU1117" s="151"/>
      <c r="AV1117" s="151"/>
      <c r="AW1117" s="151"/>
      <c r="AX1117" s="151"/>
      <c r="AY1117" s="151"/>
      <c r="AZ1117" s="151"/>
      <c r="BA1117" s="151"/>
      <c r="BB1117" s="151"/>
      <c r="BC1117" s="151"/>
      <c r="BD1117" s="151"/>
      <c r="BE1117" s="151"/>
      <c r="BF1117" s="151"/>
      <c r="BG1117" s="151"/>
      <c r="BH1117" s="151"/>
    </row>
    <row r="1118" spans="1:60" outlineLevel="1" x14ac:dyDescent="0.2">
      <c r="A1118" s="158"/>
      <c r="B1118" s="159"/>
      <c r="C1118" s="185" t="s">
        <v>901</v>
      </c>
      <c r="D1118" s="161"/>
      <c r="E1118" s="162"/>
      <c r="F1118" s="160"/>
      <c r="G1118" s="160"/>
      <c r="H1118" s="160"/>
      <c r="I1118" s="160"/>
      <c r="J1118" s="160"/>
      <c r="K1118" s="160"/>
      <c r="L1118" s="160"/>
      <c r="M1118" s="160"/>
      <c r="N1118" s="160"/>
      <c r="O1118" s="160"/>
      <c r="P1118" s="160"/>
      <c r="Q1118" s="160"/>
      <c r="R1118" s="160"/>
      <c r="S1118" s="160"/>
      <c r="T1118" s="160"/>
      <c r="U1118" s="160"/>
      <c r="V1118" s="160"/>
      <c r="W1118" s="160"/>
      <c r="X1118" s="151"/>
      <c r="Y1118" s="151"/>
      <c r="Z1118" s="151"/>
      <c r="AA1118" s="151"/>
      <c r="AB1118" s="151"/>
      <c r="AC1118" s="151"/>
      <c r="AD1118" s="151"/>
      <c r="AE1118" s="151"/>
      <c r="AF1118" s="151"/>
      <c r="AG1118" s="151" t="s">
        <v>179</v>
      </c>
      <c r="AH1118" s="151">
        <v>0</v>
      </c>
      <c r="AI1118" s="151"/>
      <c r="AJ1118" s="151"/>
      <c r="AK1118" s="151"/>
      <c r="AL1118" s="151"/>
      <c r="AM1118" s="151"/>
      <c r="AN1118" s="151"/>
      <c r="AO1118" s="151"/>
      <c r="AP1118" s="151"/>
      <c r="AQ1118" s="151"/>
      <c r="AR1118" s="151"/>
      <c r="AS1118" s="151"/>
      <c r="AT1118" s="151"/>
      <c r="AU1118" s="151"/>
      <c r="AV1118" s="151"/>
      <c r="AW1118" s="151"/>
      <c r="AX1118" s="151"/>
      <c r="AY1118" s="151"/>
      <c r="AZ1118" s="151"/>
      <c r="BA1118" s="151"/>
      <c r="BB1118" s="151"/>
      <c r="BC1118" s="151"/>
      <c r="BD1118" s="151"/>
      <c r="BE1118" s="151"/>
      <c r="BF1118" s="151"/>
      <c r="BG1118" s="151"/>
      <c r="BH1118" s="151"/>
    </row>
    <row r="1119" spans="1:60" outlineLevel="1" x14ac:dyDescent="0.2">
      <c r="A1119" s="158"/>
      <c r="B1119" s="159"/>
      <c r="C1119" s="185" t="s">
        <v>902</v>
      </c>
      <c r="D1119" s="161"/>
      <c r="E1119" s="162"/>
      <c r="F1119" s="160"/>
      <c r="G1119" s="160"/>
      <c r="H1119" s="160"/>
      <c r="I1119" s="160"/>
      <c r="J1119" s="160"/>
      <c r="K1119" s="160"/>
      <c r="L1119" s="160"/>
      <c r="M1119" s="160"/>
      <c r="N1119" s="160"/>
      <c r="O1119" s="160"/>
      <c r="P1119" s="160"/>
      <c r="Q1119" s="160"/>
      <c r="R1119" s="160"/>
      <c r="S1119" s="160"/>
      <c r="T1119" s="160"/>
      <c r="U1119" s="160"/>
      <c r="V1119" s="160"/>
      <c r="W1119" s="160"/>
      <c r="X1119" s="151"/>
      <c r="Y1119" s="151"/>
      <c r="Z1119" s="151"/>
      <c r="AA1119" s="151"/>
      <c r="AB1119" s="151"/>
      <c r="AC1119" s="151"/>
      <c r="AD1119" s="151"/>
      <c r="AE1119" s="151"/>
      <c r="AF1119" s="151"/>
      <c r="AG1119" s="151" t="s">
        <v>179</v>
      </c>
      <c r="AH1119" s="151">
        <v>0</v>
      </c>
      <c r="AI1119" s="151"/>
      <c r="AJ1119" s="151"/>
      <c r="AK1119" s="151"/>
      <c r="AL1119" s="151"/>
      <c r="AM1119" s="151"/>
      <c r="AN1119" s="151"/>
      <c r="AO1119" s="151"/>
      <c r="AP1119" s="151"/>
      <c r="AQ1119" s="151"/>
      <c r="AR1119" s="151"/>
      <c r="AS1119" s="151"/>
      <c r="AT1119" s="151"/>
      <c r="AU1119" s="151"/>
      <c r="AV1119" s="151"/>
      <c r="AW1119" s="151"/>
      <c r="AX1119" s="151"/>
      <c r="AY1119" s="151"/>
      <c r="AZ1119" s="151"/>
      <c r="BA1119" s="151"/>
      <c r="BB1119" s="151"/>
      <c r="BC1119" s="151"/>
      <c r="BD1119" s="151"/>
      <c r="BE1119" s="151"/>
      <c r="BF1119" s="151"/>
      <c r="BG1119" s="151"/>
      <c r="BH1119" s="151"/>
    </row>
    <row r="1120" spans="1:60" outlineLevel="1" x14ac:dyDescent="0.2">
      <c r="A1120" s="158"/>
      <c r="B1120" s="159"/>
      <c r="C1120" s="185" t="s">
        <v>903</v>
      </c>
      <c r="D1120" s="161"/>
      <c r="E1120" s="162"/>
      <c r="F1120" s="160"/>
      <c r="G1120" s="160"/>
      <c r="H1120" s="160"/>
      <c r="I1120" s="160"/>
      <c r="J1120" s="160"/>
      <c r="K1120" s="160"/>
      <c r="L1120" s="160"/>
      <c r="M1120" s="160"/>
      <c r="N1120" s="160"/>
      <c r="O1120" s="160"/>
      <c r="P1120" s="160"/>
      <c r="Q1120" s="160"/>
      <c r="R1120" s="160"/>
      <c r="S1120" s="160"/>
      <c r="T1120" s="160"/>
      <c r="U1120" s="160"/>
      <c r="V1120" s="160"/>
      <c r="W1120" s="160"/>
      <c r="X1120" s="151"/>
      <c r="Y1120" s="151"/>
      <c r="Z1120" s="151"/>
      <c r="AA1120" s="151"/>
      <c r="AB1120" s="151"/>
      <c r="AC1120" s="151"/>
      <c r="AD1120" s="151"/>
      <c r="AE1120" s="151"/>
      <c r="AF1120" s="151"/>
      <c r="AG1120" s="151" t="s">
        <v>179</v>
      </c>
      <c r="AH1120" s="151">
        <v>0</v>
      </c>
      <c r="AI1120" s="151"/>
      <c r="AJ1120" s="151"/>
      <c r="AK1120" s="151"/>
      <c r="AL1120" s="151"/>
      <c r="AM1120" s="151"/>
      <c r="AN1120" s="151"/>
      <c r="AO1120" s="151"/>
      <c r="AP1120" s="151"/>
      <c r="AQ1120" s="151"/>
      <c r="AR1120" s="151"/>
      <c r="AS1120" s="151"/>
      <c r="AT1120" s="151"/>
      <c r="AU1120" s="151"/>
      <c r="AV1120" s="151"/>
      <c r="AW1120" s="151"/>
      <c r="AX1120" s="151"/>
      <c r="AY1120" s="151"/>
      <c r="AZ1120" s="151"/>
      <c r="BA1120" s="151"/>
      <c r="BB1120" s="151"/>
      <c r="BC1120" s="151"/>
      <c r="BD1120" s="151"/>
      <c r="BE1120" s="151"/>
      <c r="BF1120" s="151"/>
      <c r="BG1120" s="151"/>
      <c r="BH1120" s="151"/>
    </row>
    <row r="1121" spans="1:60" outlineLevel="1" x14ac:dyDescent="0.2">
      <c r="A1121" s="158"/>
      <c r="B1121" s="159"/>
      <c r="C1121" s="185" t="s">
        <v>904</v>
      </c>
      <c r="D1121" s="161"/>
      <c r="E1121" s="162"/>
      <c r="F1121" s="160"/>
      <c r="G1121" s="160"/>
      <c r="H1121" s="160"/>
      <c r="I1121" s="160"/>
      <c r="J1121" s="160"/>
      <c r="K1121" s="160"/>
      <c r="L1121" s="160"/>
      <c r="M1121" s="160"/>
      <c r="N1121" s="160"/>
      <c r="O1121" s="160"/>
      <c r="P1121" s="160"/>
      <c r="Q1121" s="160"/>
      <c r="R1121" s="160"/>
      <c r="S1121" s="160"/>
      <c r="T1121" s="160"/>
      <c r="U1121" s="160"/>
      <c r="V1121" s="160"/>
      <c r="W1121" s="160"/>
      <c r="X1121" s="151"/>
      <c r="Y1121" s="151"/>
      <c r="Z1121" s="151"/>
      <c r="AA1121" s="151"/>
      <c r="AB1121" s="151"/>
      <c r="AC1121" s="151"/>
      <c r="AD1121" s="151"/>
      <c r="AE1121" s="151"/>
      <c r="AF1121" s="151"/>
      <c r="AG1121" s="151" t="s">
        <v>179</v>
      </c>
      <c r="AH1121" s="151">
        <v>0</v>
      </c>
      <c r="AI1121" s="151"/>
      <c r="AJ1121" s="151"/>
      <c r="AK1121" s="151"/>
      <c r="AL1121" s="151"/>
      <c r="AM1121" s="151"/>
      <c r="AN1121" s="151"/>
      <c r="AO1121" s="151"/>
      <c r="AP1121" s="151"/>
      <c r="AQ1121" s="151"/>
      <c r="AR1121" s="151"/>
      <c r="AS1121" s="151"/>
      <c r="AT1121" s="151"/>
      <c r="AU1121" s="151"/>
      <c r="AV1121" s="151"/>
      <c r="AW1121" s="151"/>
      <c r="AX1121" s="151"/>
      <c r="AY1121" s="151"/>
      <c r="AZ1121" s="151"/>
      <c r="BA1121" s="151"/>
      <c r="BB1121" s="151"/>
      <c r="BC1121" s="151"/>
      <c r="BD1121" s="151"/>
      <c r="BE1121" s="151"/>
      <c r="BF1121" s="151"/>
      <c r="BG1121" s="151"/>
      <c r="BH1121" s="151"/>
    </row>
    <row r="1122" spans="1:60" outlineLevel="1" x14ac:dyDescent="0.2">
      <c r="A1122" s="158"/>
      <c r="B1122" s="159"/>
      <c r="C1122" s="185" t="s">
        <v>905</v>
      </c>
      <c r="D1122" s="161"/>
      <c r="E1122" s="162"/>
      <c r="F1122" s="160"/>
      <c r="G1122" s="160"/>
      <c r="H1122" s="160"/>
      <c r="I1122" s="160"/>
      <c r="J1122" s="160"/>
      <c r="K1122" s="160"/>
      <c r="L1122" s="160"/>
      <c r="M1122" s="160"/>
      <c r="N1122" s="160"/>
      <c r="O1122" s="160"/>
      <c r="P1122" s="160"/>
      <c r="Q1122" s="160"/>
      <c r="R1122" s="160"/>
      <c r="S1122" s="160"/>
      <c r="T1122" s="160"/>
      <c r="U1122" s="160"/>
      <c r="V1122" s="160"/>
      <c r="W1122" s="160"/>
      <c r="X1122" s="151"/>
      <c r="Y1122" s="151"/>
      <c r="Z1122" s="151"/>
      <c r="AA1122" s="151"/>
      <c r="AB1122" s="151"/>
      <c r="AC1122" s="151"/>
      <c r="AD1122" s="151"/>
      <c r="AE1122" s="151"/>
      <c r="AF1122" s="151"/>
      <c r="AG1122" s="151" t="s">
        <v>179</v>
      </c>
      <c r="AH1122" s="151">
        <v>0</v>
      </c>
      <c r="AI1122" s="151"/>
      <c r="AJ1122" s="151"/>
      <c r="AK1122" s="151"/>
      <c r="AL1122" s="151"/>
      <c r="AM1122" s="151"/>
      <c r="AN1122" s="151"/>
      <c r="AO1122" s="151"/>
      <c r="AP1122" s="151"/>
      <c r="AQ1122" s="151"/>
      <c r="AR1122" s="151"/>
      <c r="AS1122" s="151"/>
      <c r="AT1122" s="151"/>
      <c r="AU1122" s="151"/>
      <c r="AV1122" s="151"/>
      <c r="AW1122" s="151"/>
      <c r="AX1122" s="151"/>
      <c r="AY1122" s="151"/>
      <c r="AZ1122" s="151"/>
      <c r="BA1122" s="151"/>
      <c r="BB1122" s="151"/>
      <c r="BC1122" s="151"/>
      <c r="BD1122" s="151"/>
      <c r="BE1122" s="151"/>
      <c r="BF1122" s="151"/>
      <c r="BG1122" s="151"/>
      <c r="BH1122" s="151"/>
    </row>
    <row r="1123" spans="1:60" outlineLevel="1" x14ac:dyDescent="0.2">
      <c r="A1123" s="158"/>
      <c r="B1123" s="159"/>
      <c r="C1123" s="185" t="s">
        <v>906</v>
      </c>
      <c r="D1123" s="161"/>
      <c r="E1123" s="162"/>
      <c r="F1123" s="160"/>
      <c r="G1123" s="160"/>
      <c r="H1123" s="160"/>
      <c r="I1123" s="160"/>
      <c r="J1123" s="160"/>
      <c r="K1123" s="160"/>
      <c r="L1123" s="160"/>
      <c r="M1123" s="160"/>
      <c r="N1123" s="160"/>
      <c r="O1123" s="160"/>
      <c r="P1123" s="160"/>
      <c r="Q1123" s="160"/>
      <c r="R1123" s="160"/>
      <c r="S1123" s="160"/>
      <c r="T1123" s="160"/>
      <c r="U1123" s="160"/>
      <c r="V1123" s="160"/>
      <c r="W1123" s="160"/>
      <c r="X1123" s="151"/>
      <c r="Y1123" s="151"/>
      <c r="Z1123" s="151"/>
      <c r="AA1123" s="151"/>
      <c r="AB1123" s="151"/>
      <c r="AC1123" s="151"/>
      <c r="AD1123" s="151"/>
      <c r="AE1123" s="151"/>
      <c r="AF1123" s="151"/>
      <c r="AG1123" s="151" t="s">
        <v>179</v>
      </c>
      <c r="AH1123" s="151">
        <v>0</v>
      </c>
      <c r="AI1123" s="151"/>
      <c r="AJ1123" s="151"/>
      <c r="AK1123" s="151"/>
      <c r="AL1123" s="151"/>
      <c r="AM1123" s="151"/>
      <c r="AN1123" s="151"/>
      <c r="AO1123" s="151"/>
      <c r="AP1123" s="151"/>
      <c r="AQ1123" s="151"/>
      <c r="AR1123" s="151"/>
      <c r="AS1123" s="151"/>
      <c r="AT1123" s="151"/>
      <c r="AU1123" s="151"/>
      <c r="AV1123" s="151"/>
      <c r="AW1123" s="151"/>
      <c r="AX1123" s="151"/>
      <c r="AY1123" s="151"/>
      <c r="AZ1123" s="151"/>
      <c r="BA1123" s="151"/>
      <c r="BB1123" s="151"/>
      <c r="BC1123" s="151"/>
      <c r="BD1123" s="151"/>
      <c r="BE1123" s="151"/>
      <c r="BF1123" s="151"/>
      <c r="BG1123" s="151"/>
      <c r="BH1123" s="151"/>
    </row>
    <row r="1124" spans="1:60" outlineLevel="1" x14ac:dyDescent="0.2">
      <c r="A1124" s="158"/>
      <c r="B1124" s="159"/>
      <c r="C1124" s="185" t="s">
        <v>907</v>
      </c>
      <c r="D1124" s="161"/>
      <c r="E1124" s="162"/>
      <c r="F1124" s="160"/>
      <c r="G1124" s="160"/>
      <c r="H1124" s="160"/>
      <c r="I1124" s="160"/>
      <c r="J1124" s="160"/>
      <c r="K1124" s="160"/>
      <c r="L1124" s="160"/>
      <c r="M1124" s="160"/>
      <c r="N1124" s="160"/>
      <c r="O1124" s="160"/>
      <c r="P1124" s="160"/>
      <c r="Q1124" s="160"/>
      <c r="R1124" s="160"/>
      <c r="S1124" s="160"/>
      <c r="T1124" s="160"/>
      <c r="U1124" s="160"/>
      <c r="V1124" s="160"/>
      <c r="W1124" s="160"/>
      <c r="X1124" s="151"/>
      <c r="Y1124" s="151"/>
      <c r="Z1124" s="151"/>
      <c r="AA1124" s="151"/>
      <c r="AB1124" s="151"/>
      <c r="AC1124" s="151"/>
      <c r="AD1124" s="151"/>
      <c r="AE1124" s="151"/>
      <c r="AF1124" s="151"/>
      <c r="AG1124" s="151" t="s">
        <v>179</v>
      </c>
      <c r="AH1124" s="151">
        <v>0</v>
      </c>
      <c r="AI1124" s="151"/>
      <c r="AJ1124" s="151"/>
      <c r="AK1124" s="151"/>
      <c r="AL1124" s="151"/>
      <c r="AM1124" s="151"/>
      <c r="AN1124" s="151"/>
      <c r="AO1124" s="151"/>
      <c r="AP1124" s="151"/>
      <c r="AQ1124" s="151"/>
      <c r="AR1124" s="151"/>
      <c r="AS1124" s="151"/>
      <c r="AT1124" s="151"/>
      <c r="AU1124" s="151"/>
      <c r="AV1124" s="151"/>
      <c r="AW1124" s="151"/>
      <c r="AX1124" s="151"/>
      <c r="AY1124" s="151"/>
      <c r="AZ1124" s="151"/>
      <c r="BA1124" s="151"/>
      <c r="BB1124" s="151"/>
      <c r="BC1124" s="151"/>
      <c r="BD1124" s="151"/>
      <c r="BE1124" s="151"/>
      <c r="BF1124" s="151"/>
      <c r="BG1124" s="151"/>
      <c r="BH1124" s="151"/>
    </row>
    <row r="1125" spans="1:60" outlineLevel="1" x14ac:dyDescent="0.2">
      <c r="A1125" s="158"/>
      <c r="B1125" s="159"/>
      <c r="C1125" s="185" t="s">
        <v>908</v>
      </c>
      <c r="D1125" s="161"/>
      <c r="E1125" s="162"/>
      <c r="F1125" s="160"/>
      <c r="G1125" s="160"/>
      <c r="H1125" s="160"/>
      <c r="I1125" s="160"/>
      <c r="J1125" s="160"/>
      <c r="K1125" s="160"/>
      <c r="L1125" s="160"/>
      <c r="M1125" s="160"/>
      <c r="N1125" s="160"/>
      <c r="O1125" s="160"/>
      <c r="P1125" s="160"/>
      <c r="Q1125" s="160"/>
      <c r="R1125" s="160"/>
      <c r="S1125" s="160"/>
      <c r="T1125" s="160"/>
      <c r="U1125" s="160"/>
      <c r="V1125" s="160"/>
      <c r="W1125" s="160"/>
      <c r="X1125" s="151"/>
      <c r="Y1125" s="151"/>
      <c r="Z1125" s="151"/>
      <c r="AA1125" s="151"/>
      <c r="AB1125" s="151"/>
      <c r="AC1125" s="151"/>
      <c r="AD1125" s="151"/>
      <c r="AE1125" s="151"/>
      <c r="AF1125" s="151"/>
      <c r="AG1125" s="151" t="s">
        <v>179</v>
      </c>
      <c r="AH1125" s="151">
        <v>0</v>
      </c>
      <c r="AI1125" s="151"/>
      <c r="AJ1125" s="151"/>
      <c r="AK1125" s="151"/>
      <c r="AL1125" s="151"/>
      <c r="AM1125" s="151"/>
      <c r="AN1125" s="151"/>
      <c r="AO1125" s="151"/>
      <c r="AP1125" s="151"/>
      <c r="AQ1125" s="151"/>
      <c r="AR1125" s="151"/>
      <c r="AS1125" s="151"/>
      <c r="AT1125" s="151"/>
      <c r="AU1125" s="151"/>
      <c r="AV1125" s="151"/>
      <c r="AW1125" s="151"/>
      <c r="AX1125" s="151"/>
      <c r="AY1125" s="151"/>
      <c r="AZ1125" s="151"/>
      <c r="BA1125" s="151"/>
      <c r="BB1125" s="151"/>
      <c r="BC1125" s="151"/>
      <c r="BD1125" s="151"/>
      <c r="BE1125" s="151"/>
      <c r="BF1125" s="151"/>
      <c r="BG1125" s="151"/>
      <c r="BH1125" s="151"/>
    </row>
    <row r="1126" spans="1:60" outlineLevel="1" x14ac:dyDescent="0.2">
      <c r="A1126" s="158"/>
      <c r="B1126" s="159"/>
      <c r="C1126" s="185" t="s">
        <v>925</v>
      </c>
      <c r="D1126" s="161"/>
      <c r="E1126" s="162">
        <v>1.4065000000000001</v>
      </c>
      <c r="F1126" s="160"/>
      <c r="G1126" s="160"/>
      <c r="H1126" s="160"/>
      <c r="I1126" s="160"/>
      <c r="J1126" s="160"/>
      <c r="K1126" s="160"/>
      <c r="L1126" s="160"/>
      <c r="M1126" s="160"/>
      <c r="N1126" s="160"/>
      <c r="O1126" s="160"/>
      <c r="P1126" s="160"/>
      <c r="Q1126" s="160"/>
      <c r="R1126" s="160"/>
      <c r="S1126" s="160"/>
      <c r="T1126" s="160"/>
      <c r="U1126" s="160"/>
      <c r="V1126" s="160"/>
      <c r="W1126" s="160"/>
      <c r="X1126" s="151"/>
      <c r="Y1126" s="151"/>
      <c r="Z1126" s="151"/>
      <c r="AA1126" s="151"/>
      <c r="AB1126" s="151"/>
      <c r="AC1126" s="151"/>
      <c r="AD1126" s="151"/>
      <c r="AE1126" s="151"/>
      <c r="AF1126" s="151"/>
      <c r="AG1126" s="151" t="s">
        <v>179</v>
      </c>
      <c r="AH1126" s="151">
        <v>0</v>
      </c>
      <c r="AI1126" s="151"/>
      <c r="AJ1126" s="151"/>
      <c r="AK1126" s="151"/>
      <c r="AL1126" s="151"/>
      <c r="AM1126" s="151"/>
      <c r="AN1126" s="151"/>
      <c r="AO1126" s="151"/>
      <c r="AP1126" s="151"/>
      <c r="AQ1126" s="151"/>
      <c r="AR1126" s="151"/>
      <c r="AS1126" s="151"/>
      <c r="AT1126" s="151"/>
      <c r="AU1126" s="151"/>
      <c r="AV1126" s="151"/>
      <c r="AW1126" s="151"/>
      <c r="AX1126" s="151"/>
      <c r="AY1126" s="151"/>
      <c r="AZ1126" s="151"/>
      <c r="BA1126" s="151"/>
      <c r="BB1126" s="151"/>
      <c r="BC1126" s="151"/>
      <c r="BD1126" s="151"/>
      <c r="BE1126" s="151"/>
      <c r="BF1126" s="151"/>
      <c r="BG1126" s="151"/>
      <c r="BH1126" s="151"/>
    </row>
    <row r="1127" spans="1:60" outlineLevel="1" x14ac:dyDescent="0.2">
      <c r="A1127" s="158"/>
      <c r="B1127" s="159"/>
      <c r="C1127" s="185" t="s">
        <v>926</v>
      </c>
      <c r="D1127" s="161"/>
      <c r="E1127" s="162">
        <v>1.3140000000000001</v>
      </c>
      <c r="F1127" s="160"/>
      <c r="G1127" s="160"/>
      <c r="H1127" s="160"/>
      <c r="I1127" s="160"/>
      <c r="J1127" s="160"/>
      <c r="K1127" s="160"/>
      <c r="L1127" s="160"/>
      <c r="M1127" s="160"/>
      <c r="N1127" s="160"/>
      <c r="O1127" s="160"/>
      <c r="P1127" s="160"/>
      <c r="Q1127" s="160"/>
      <c r="R1127" s="160"/>
      <c r="S1127" s="160"/>
      <c r="T1127" s="160"/>
      <c r="U1127" s="160"/>
      <c r="V1127" s="160"/>
      <c r="W1127" s="160"/>
      <c r="X1127" s="151"/>
      <c r="Y1127" s="151"/>
      <c r="Z1127" s="151"/>
      <c r="AA1127" s="151"/>
      <c r="AB1127" s="151"/>
      <c r="AC1127" s="151"/>
      <c r="AD1127" s="151"/>
      <c r="AE1127" s="151"/>
      <c r="AF1127" s="151"/>
      <c r="AG1127" s="151" t="s">
        <v>179</v>
      </c>
      <c r="AH1127" s="151">
        <v>0</v>
      </c>
      <c r="AI1127" s="151"/>
      <c r="AJ1127" s="151"/>
      <c r="AK1127" s="151"/>
      <c r="AL1127" s="151"/>
      <c r="AM1127" s="151"/>
      <c r="AN1127" s="151"/>
      <c r="AO1127" s="151"/>
      <c r="AP1127" s="151"/>
      <c r="AQ1127" s="151"/>
      <c r="AR1127" s="151"/>
      <c r="AS1127" s="151"/>
      <c r="AT1127" s="151"/>
      <c r="AU1127" s="151"/>
      <c r="AV1127" s="151"/>
      <c r="AW1127" s="151"/>
      <c r="AX1127" s="151"/>
      <c r="AY1127" s="151"/>
      <c r="AZ1127" s="151"/>
      <c r="BA1127" s="151"/>
      <c r="BB1127" s="151"/>
      <c r="BC1127" s="151"/>
      <c r="BD1127" s="151"/>
      <c r="BE1127" s="151"/>
      <c r="BF1127" s="151"/>
      <c r="BG1127" s="151"/>
      <c r="BH1127" s="151"/>
    </row>
    <row r="1128" spans="1:60" outlineLevel="1" x14ac:dyDescent="0.2">
      <c r="A1128" s="158"/>
      <c r="B1128" s="159"/>
      <c r="C1128" s="185" t="s">
        <v>927</v>
      </c>
      <c r="D1128" s="161"/>
      <c r="E1128" s="162">
        <v>0.876</v>
      </c>
      <c r="F1128" s="160"/>
      <c r="G1128" s="160"/>
      <c r="H1128" s="160"/>
      <c r="I1128" s="160"/>
      <c r="J1128" s="160"/>
      <c r="K1128" s="160"/>
      <c r="L1128" s="160"/>
      <c r="M1128" s="160"/>
      <c r="N1128" s="160"/>
      <c r="O1128" s="160"/>
      <c r="P1128" s="160"/>
      <c r="Q1128" s="160"/>
      <c r="R1128" s="160"/>
      <c r="S1128" s="160"/>
      <c r="T1128" s="160"/>
      <c r="U1128" s="160"/>
      <c r="V1128" s="160"/>
      <c r="W1128" s="160"/>
      <c r="X1128" s="151"/>
      <c r="Y1128" s="151"/>
      <c r="Z1128" s="151"/>
      <c r="AA1128" s="151"/>
      <c r="AB1128" s="151"/>
      <c r="AC1128" s="151"/>
      <c r="AD1128" s="151"/>
      <c r="AE1128" s="151"/>
      <c r="AF1128" s="151"/>
      <c r="AG1128" s="151" t="s">
        <v>179</v>
      </c>
      <c r="AH1128" s="151">
        <v>0</v>
      </c>
      <c r="AI1128" s="151"/>
      <c r="AJ1128" s="151"/>
      <c r="AK1128" s="151"/>
      <c r="AL1128" s="151"/>
      <c r="AM1128" s="151"/>
      <c r="AN1128" s="151"/>
      <c r="AO1128" s="151"/>
      <c r="AP1128" s="151"/>
      <c r="AQ1128" s="151"/>
      <c r="AR1128" s="151"/>
      <c r="AS1128" s="151"/>
      <c r="AT1128" s="151"/>
      <c r="AU1128" s="151"/>
      <c r="AV1128" s="151"/>
      <c r="AW1128" s="151"/>
      <c r="AX1128" s="151"/>
      <c r="AY1128" s="151"/>
      <c r="AZ1128" s="151"/>
      <c r="BA1128" s="151"/>
      <c r="BB1128" s="151"/>
      <c r="BC1128" s="151"/>
      <c r="BD1128" s="151"/>
      <c r="BE1128" s="151"/>
      <c r="BF1128" s="151"/>
      <c r="BG1128" s="151"/>
      <c r="BH1128" s="151"/>
    </row>
    <row r="1129" spans="1:60" outlineLevel="1" x14ac:dyDescent="0.2">
      <c r="A1129" s="158"/>
      <c r="B1129" s="159"/>
      <c r="C1129" s="453"/>
      <c r="D1129" s="454"/>
      <c r="E1129" s="454"/>
      <c r="F1129" s="454"/>
      <c r="G1129" s="454"/>
      <c r="H1129" s="160"/>
      <c r="I1129" s="160"/>
      <c r="J1129" s="160"/>
      <c r="K1129" s="160"/>
      <c r="L1129" s="160"/>
      <c r="M1129" s="160"/>
      <c r="N1129" s="160"/>
      <c r="O1129" s="160"/>
      <c r="P1129" s="160"/>
      <c r="Q1129" s="160"/>
      <c r="R1129" s="160"/>
      <c r="S1129" s="160"/>
      <c r="T1129" s="160"/>
      <c r="U1129" s="160"/>
      <c r="V1129" s="160"/>
      <c r="W1129" s="160"/>
      <c r="X1129" s="151"/>
      <c r="Y1129" s="151"/>
      <c r="Z1129" s="151"/>
      <c r="AA1129" s="151"/>
      <c r="AB1129" s="151"/>
      <c r="AC1129" s="151"/>
      <c r="AD1129" s="151"/>
      <c r="AE1129" s="151"/>
      <c r="AF1129" s="151"/>
      <c r="AG1129" s="151" t="s">
        <v>180</v>
      </c>
      <c r="AH1129" s="151"/>
      <c r="AI1129" s="151"/>
      <c r="AJ1129" s="151"/>
      <c r="AK1129" s="151"/>
      <c r="AL1129" s="151"/>
      <c r="AM1129" s="151"/>
      <c r="AN1129" s="151"/>
      <c r="AO1129" s="151"/>
      <c r="AP1129" s="151"/>
      <c r="AQ1129" s="151"/>
      <c r="AR1129" s="151"/>
      <c r="AS1129" s="151"/>
      <c r="AT1129" s="151"/>
      <c r="AU1129" s="151"/>
      <c r="AV1129" s="151"/>
      <c r="AW1129" s="151"/>
      <c r="AX1129" s="151"/>
      <c r="AY1129" s="151"/>
      <c r="AZ1129" s="151"/>
      <c r="BA1129" s="151"/>
      <c r="BB1129" s="151"/>
      <c r="BC1129" s="151"/>
      <c r="BD1129" s="151"/>
      <c r="BE1129" s="151"/>
      <c r="BF1129" s="151"/>
      <c r="BG1129" s="151"/>
      <c r="BH1129" s="151"/>
    </row>
    <row r="1130" spans="1:60" outlineLevel="1" x14ac:dyDescent="0.2">
      <c r="A1130" s="174">
        <v>161</v>
      </c>
      <c r="B1130" s="175" t="s">
        <v>928</v>
      </c>
      <c r="C1130" s="184" t="s">
        <v>929</v>
      </c>
      <c r="D1130" s="176" t="s">
        <v>185</v>
      </c>
      <c r="E1130" s="177">
        <v>1.2</v>
      </c>
      <c r="F1130" s="178">
        <v>0</v>
      </c>
      <c r="G1130" s="179">
        <f>ROUND(E1130*F1130,2)</f>
        <v>0</v>
      </c>
      <c r="H1130" s="178">
        <v>0</v>
      </c>
      <c r="I1130" s="179">
        <f>ROUND(E1130*H1130,2)</f>
        <v>0</v>
      </c>
      <c r="J1130" s="178">
        <v>4000</v>
      </c>
      <c r="K1130" s="179">
        <f>ROUND(E1130*J1130,2)</f>
        <v>4800</v>
      </c>
      <c r="L1130" s="179">
        <v>21</v>
      </c>
      <c r="M1130" s="179">
        <f>G1130*(1+L1130/100)</f>
        <v>0</v>
      </c>
      <c r="N1130" s="179">
        <v>1.7000000000000001E-2</v>
      </c>
      <c r="O1130" s="179">
        <f>ROUND(E1130*N1130,2)</f>
        <v>0.02</v>
      </c>
      <c r="P1130" s="179">
        <v>0</v>
      </c>
      <c r="Q1130" s="179">
        <f>ROUND(E1130*P1130,2)</f>
        <v>0</v>
      </c>
      <c r="R1130" s="179"/>
      <c r="S1130" s="179" t="s">
        <v>504</v>
      </c>
      <c r="T1130" s="180" t="s">
        <v>519</v>
      </c>
      <c r="U1130" s="160">
        <v>0</v>
      </c>
      <c r="V1130" s="160">
        <f>ROUND(E1130*U1130,2)</f>
        <v>0</v>
      </c>
      <c r="W1130" s="160"/>
      <c r="X1130" s="151"/>
      <c r="Y1130" s="151"/>
      <c r="Z1130" s="151"/>
      <c r="AA1130" s="151"/>
      <c r="AB1130" s="151"/>
      <c r="AC1130" s="151"/>
      <c r="AD1130" s="151"/>
      <c r="AE1130" s="151"/>
      <c r="AF1130" s="151"/>
      <c r="AG1130" s="151" t="s">
        <v>930</v>
      </c>
      <c r="AH1130" s="151"/>
      <c r="AI1130" s="151"/>
      <c r="AJ1130" s="151"/>
      <c r="AK1130" s="151"/>
      <c r="AL1130" s="151"/>
      <c r="AM1130" s="151"/>
      <c r="AN1130" s="151"/>
      <c r="AO1130" s="151"/>
      <c r="AP1130" s="151"/>
      <c r="AQ1130" s="151"/>
      <c r="AR1130" s="151"/>
      <c r="AS1130" s="151"/>
      <c r="AT1130" s="151"/>
      <c r="AU1130" s="151"/>
      <c r="AV1130" s="151"/>
      <c r="AW1130" s="151"/>
      <c r="AX1130" s="151"/>
      <c r="AY1130" s="151"/>
      <c r="AZ1130" s="151"/>
      <c r="BA1130" s="151"/>
      <c r="BB1130" s="151"/>
      <c r="BC1130" s="151"/>
      <c r="BD1130" s="151"/>
      <c r="BE1130" s="151"/>
      <c r="BF1130" s="151"/>
      <c r="BG1130" s="151"/>
      <c r="BH1130" s="151"/>
    </row>
    <row r="1131" spans="1:60" outlineLevel="1" x14ac:dyDescent="0.2">
      <c r="A1131" s="158"/>
      <c r="B1131" s="159"/>
      <c r="C1131" s="185" t="s">
        <v>898</v>
      </c>
      <c r="D1131" s="161"/>
      <c r="E1131" s="162"/>
      <c r="F1131" s="160"/>
      <c r="G1131" s="160"/>
      <c r="H1131" s="160"/>
      <c r="I1131" s="160"/>
      <c r="J1131" s="160"/>
      <c r="K1131" s="160"/>
      <c r="L1131" s="160"/>
      <c r="M1131" s="160"/>
      <c r="N1131" s="160"/>
      <c r="O1131" s="160"/>
      <c r="P1131" s="160"/>
      <c r="Q1131" s="160"/>
      <c r="R1131" s="160"/>
      <c r="S1131" s="160"/>
      <c r="T1131" s="160"/>
      <c r="U1131" s="160"/>
      <c r="V1131" s="160"/>
      <c r="W1131" s="160"/>
      <c r="X1131" s="151"/>
      <c r="Y1131" s="151"/>
      <c r="Z1131" s="151"/>
      <c r="AA1131" s="151"/>
      <c r="AB1131" s="151"/>
      <c r="AC1131" s="151"/>
      <c r="AD1131" s="151"/>
      <c r="AE1131" s="151"/>
      <c r="AF1131" s="151"/>
      <c r="AG1131" s="151" t="s">
        <v>179</v>
      </c>
      <c r="AH1131" s="151">
        <v>0</v>
      </c>
      <c r="AI1131" s="151"/>
      <c r="AJ1131" s="151"/>
      <c r="AK1131" s="151"/>
      <c r="AL1131" s="151"/>
      <c r="AM1131" s="151"/>
      <c r="AN1131" s="151"/>
      <c r="AO1131" s="151"/>
      <c r="AP1131" s="151"/>
      <c r="AQ1131" s="151"/>
      <c r="AR1131" s="151"/>
      <c r="AS1131" s="151"/>
      <c r="AT1131" s="151"/>
      <c r="AU1131" s="151"/>
      <c r="AV1131" s="151"/>
      <c r="AW1131" s="151"/>
      <c r="AX1131" s="151"/>
      <c r="AY1131" s="151"/>
      <c r="AZ1131" s="151"/>
      <c r="BA1131" s="151"/>
      <c r="BB1131" s="151"/>
      <c r="BC1131" s="151"/>
      <c r="BD1131" s="151"/>
      <c r="BE1131" s="151"/>
      <c r="BF1131" s="151"/>
      <c r="BG1131" s="151"/>
      <c r="BH1131" s="151"/>
    </row>
    <row r="1132" spans="1:60" outlineLevel="1" x14ac:dyDescent="0.2">
      <c r="A1132" s="158"/>
      <c r="B1132" s="159"/>
      <c r="C1132" s="185" t="s">
        <v>900</v>
      </c>
      <c r="D1132" s="161"/>
      <c r="E1132" s="162"/>
      <c r="F1132" s="160"/>
      <c r="G1132" s="160"/>
      <c r="H1132" s="160"/>
      <c r="I1132" s="160"/>
      <c r="J1132" s="160"/>
      <c r="K1132" s="160"/>
      <c r="L1132" s="160"/>
      <c r="M1132" s="160"/>
      <c r="N1132" s="160"/>
      <c r="O1132" s="160"/>
      <c r="P1132" s="160"/>
      <c r="Q1132" s="160"/>
      <c r="R1132" s="160"/>
      <c r="S1132" s="160"/>
      <c r="T1132" s="160"/>
      <c r="U1132" s="160"/>
      <c r="V1132" s="160"/>
      <c r="W1132" s="160"/>
      <c r="X1132" s="151"/>
      <c r="Y1132" s="151"/>
      <c r="Z1132" s="151"/>
      <c r="AA1132" s="151"/>
      <c r="AB1132" s="151"/>
      <c r="AC1132" s="151"/>
      <c r="AD1132" s="151"/>
      <c r="AE1132" s="151"/>
      <c r="AF1132" s="151"/>
      <c r="AG1132" s="151" t="s">
        <v>179</v>
      </c>
      <c r="AH1132" s="151">
        <v>0</v>
      </c>
      <c r="AI1132" s="151"/>
      <c r="AJ1132" s="151"/>
      <c r="AK1132" s="151"/>
      <c r="AL1132" s="151"/>
      <c r="AM1132" s="151"/>
      <c r="AN1132" s="151"/>
      <c r="AO1132" s="151"/>
      <c r="AP1132" s="151"/>
      <c r="AQ1132" s="151"/>
      <c r="AR1132" s="151"/>
      <c r="AS1132" s="151"/>
      <c r="AT1132" s="151"/>
      <c r="AU1132" s="151"/>
      <c r="AV1132" s="151"/>
      <c r="AW1132" s="151"/>
      <c r="AX1132" s="151"/>
      <c r="AY1132" s="151"/>
      <c r="AZ1132" s="151"/>
      <c r="BA1132" s="151"/>
      <c r="BB1132" s="151"/>
      <c r="BC1132" s="151"/>
      <c r="BD1132" s="151"/>
      <c r="BE1132" s="151"/>
      <c r="BF1132" s="151"/>
      <c r="BG1132" s="151"/>
      <c r="BH1132" s="151"/>
    </row>
    <row r="1133" spans="1:60" outlineLevel="1" x14ac:dyDescent="0.2">
      <c r="A1133" s="158"/>
      <c r="B1133" s="159"/>
      <c r="C1133" s="185" t="s">
        <v>901</v>
      </c>
      <c r="D1133" s="161"/>
      <c r="E1133" s="162"/>
      <c r="F1133" s="160"/>
      <c r="G1133" s="160"/>
      <c r="H1133" s="160"/>
      <c r="I1133" s="160"/>
      <c r="J1133" s="160"/>
      <c r="K1133" s="160"/>
      <c r="L1133" s="160"/>
      <c r="M1133" s="160"/>
      <c r="N1133" s="160"/>
      <c r="O1133" s="160"/>
      <c r="P1133" s="160"/>
      <c r="Q1133" s="160"/>
      <c r="R1133" s="160"/>
      <c r="S1133" s="160"/>
      <c r="T1133" s="160"/>
      <c r="U1133" s="160"/>
      <c r="V1133" s="160"/>
      <c r="W1133" s="160"/>
      <c r="X1133" s="151"/>
      <c r="Y1133" s="151"/>
      <c r="Z1133" s="151"/>
      <c r="AA1133" s="151"/>
      <c r="AB1133" s="151"/>
      <c r="AC1133" s="151"/>
      <c r="AD1133" s="151"/>
      <c r="AE1133" s="151"/>
      <c r="AF1133" s="151"/>
      <c r="AG1133" s="151" t="s">
        <v>179</v>
      </c>
      <c r="AH1133" s="151">
        <v>0</v>
      </c>
      <c r="AI1133" s="151"/>
      <c r="AJ1133" s="151"/>
      <c r="AK1133" s="151"/>
      <c r="AL1133" s="151"/>
      <c r="AM1133" s="151"/>
      <c r="AN1133" s="151"/>
      <c r="AO1133" s="151"/>
      <c r="AP1133" s="151"/>
      <c r="AQ1133" s="151"/>
      <c r="AR1133" s="151"/>
      <c r="AS1133" s="151"/>
      <c r="AT1133" s="151"/>
      <c r="AU1133" s="151"/>
      <c r="AV1133" s="151"/>
      <c r="AW1133" s="151"/>
      <c r="AX1133" s="151"/>
      <c r="AY1133" s="151"/>
      <c r="AZ1133" s="151"/>
      <c r="BA1133" s="151"/>
      <c r="BB1133" s="151"/>
      <c r="BC1133" s="151"/>
      <c r="BD1133" s="151"/>
      <c r="BE1133" s="151"/>
      <c r="BF1133" s="151"/>
      <c r="BG1133" s="151"/>
      <c r="BH1133" s="151"/>
    </row>
    <row r="1134" spans="1:60" outlineLevel="1" x14ac:dyDescent="0.2">
      <c r="A1134" s="158"/>
      <c r="B1134" s="159"/>
      <c r="C1134" s="185" t="s">
        <v>902</v>
      </c>
      <c r="D1134" s="161"/>
      <c r="E1134" s="162"/>
      <c r="F1134" s="160"/>
      <c r="G1134" s="160"/>
      <c r="H1134" s="160"/>
      <c r="I1134" s="160"/>
      <c r="J1134" s="160"/>
      <c r="K1134" s="160"/>
      <c r="L1134" s="160"/>
      <c r="M1134" s="160"/>
      <c r="N1134" s="160"/>
      <c r="O1134" s="160"/>
      <c r="P1134" s="160"/>
      <c r="Q1134" s="160"/>
      <c r="R1134" s="160"/>
      <c r="S1134" s="160"/>
      <c r="T1134" s="160"/>
      <c r="U1134" s="160"/>
      <c r="V1134" s="160"/>
      <c r="W1134" s="160"/>
      <c r="X1134" s="151"/>
      <c r="Y1134" s="151"/>
      <c r="Z1134" s="151"/>
      <c r="AA1134" s="151"/>
      <c r="AB1134" s="151"/>
      <c r="AC1134" s="151"/>
      <c r="AD1134" s="151"/>
      <c r="AE1134" s="151"/>
      <c r="AF1134" s="151"/>
      <c r="AG1134" s="151" t="s">
        <v>179</v>
      </c>
      <c r="AH1134" s="151">
        <v>0</v>
      </c>
      <c r="AI1134" s="151"/>
      <c r="AJ1134" s="151"/>
      <c r="AK1134" s="151"/>
      <c r="AL1134" s="151"/>
      <c r="AM1134" s="151"/>
      <c r="AN1134" s="151"/>
      <c r="AO1134" s="151"/>
      <c r="AP1134" s="151"/>
      <c r="AQ1134" s="151"/>
      <c r="AR1134" s="151"/>
      <c r="AS1134" s="151"/>
      <c r="AT1134" s="151"/>
      <c r="AU1134" s="151"/>
      <c r="AV1134" s="151"/>
      <c r="AW1134" s="151"/>
      <c r="AX1134" s="151"/>
      <c r="AY1134" s="151"/>
      <c r="AZ1134" s="151"/>
      <c r="BA1134" s="151"/>
      <c r="BB1134" s="151"/>
      <c r="BC1134" s="151"/>
      <c r="BD1134" s="151"/>
      <c r="BE1134" s="151"/>
      <c r="BF1134" s="151"/>
      <c r="BG1134" s="151"/>
      <c r="BH1134" s="151"/>
    </row>
    <row r="1135" spans="1:60" outlineLevel="1" x14ac:dyDescent="0.2">
      <c r="A1135" s="158"/>
      <c r="B1135" s="159"/>
      <c r="C1135" s="185" t="s">
        <v>904</v>
      </c>
      <c r="D1135" s="161"/>
      <c r="E1135" s="162"/>
      <c r="F1135" s="160"/>
      <c r="G1135" s="160"/>
      <c r="H1135" s="160"/>
      <c r="I1135" s="160"/>
      <c r="J1135" s="160"/>
      <c r="K1135" s="160"/>
      <c r="L1135" s="160"/>
      <c r="M1135" s="160"/>
      <c r="N1135" s="160"/>
      <c r="O1135" s="160"/>
      <c r="P1135" s="160"/>
      <c r="Q1135" s="160"/>
      <c r="R1135" s="160"/>
      <c r="S1135" s="160"/>
      <c r="T1135" s="160"/>
      <c r="U1135" s="160"/>
      <c r="V1135" s="160"/>
      <c r="W1135" s="160"/>
      <c r="X1135" s="151"/>
      <c r="Y1135" s="151"/>
      <c r="Z1135" s="151"/>
      <c r="AA1135" s="151"/>
      <c r="AB1135" s="151"/>
      <c r="AC1135" s="151"/>
      <c r="AD1135" s="151"/>
      <c r="AE1135" s="151"/>
      <c r="AF1135" s="151"/>
      <c r="AG1135" s="151" t="s">
        <v>179</v>
      </c>
      <c r="AH1135" s="151">
        <v>0</v>
      </c>
      <c r="AI1135" s="151"/>
      <c r="AJ1135" s="151"/>
      <c r="AK1135" s="151"/>
      <c r="AL1135" s="151"/>
      <c r="AM1135" s="151"/>
      <c r="AN1135" s="151"/>
      <c r="AO1135" s="151"/>
      <c r="AP1135" s="151"/>
      <c r="AQ1135" s="151"/>
      <c r="AR1135" s="151"/>
      <c r="AS1135" s="151"/>
      <c r="AT1135" s="151"/>
      <c r="AU1135" s="151"/>
      <c r="AV1135" s="151"/>
      <c r="AW1135" s="151"/>
      <c r="AX1135" s="151"/>
      <c r="AY1135" s="151"/>
      <c r="AZ1135" s="151"/>
      <c r="BA1135" s="151"/>
      <c r="BB1135" s="151"/>
      <c r="BC1135" s="151"/>
      <c r="BD1135" s="151"/>
      <c r="BE1135" s="151"/>
      <c r="BF1135" s="151"/>
      <c r="BG1135" s="151"/>
      <c r="BH1135" s="151"/>
    </row>
    <row r="1136" spans="1:60" outlineLevel="1" x14ac:dyDescent="0.2">
      <c r="A1136" s="158"/>
      <c r="B1136" s="159"/>
      <c r="C1136" s="185" t="s">
        <v>905</v>
      </c>
      <c r="D1136" s="161"/>
      <c r="E1136" s="162"/>
      <c r="F1136" s="160"/>
      <c r="G1136" s="160"/>
      <c r="H1136" s="160"/>
      <c r="I1136" s="160"/>
      <c r="J1136" s="160"/>
      <c r="K1136" s="160"/>
      <c r="L1136" s="160"/>
      <c r="M1136" s="160"/>
      <c r="N1136" s="160"/>
      <c r="O1136" s="160"/>
      <c r="P1136" s="160"/>
      <c r="Q1136" s="160"/>
      <c r="R1136" s="160"/>
      <c r="S1136" s="160"/>
      <c r="T1136" s="160"/>
      <c r="U1136" s="160"/>
      <c r="V1136" s="160"/>
      <c r="W1136" s="160"/>
      <c r="X1136" s="151"/>
      <c r="Y1136" s="151"/>
      <c r="Z1136" s="151"/>
      <c r="AA1136" s="151"/>
      <c r="AB1136" s="151"/>
      <c r="AC1136" s="151"/>
      <c r="AD1136" s="151"/>
      <c r="AE1136" s="151"/>
      <c r="AF1136" s="151"/>
      <c r="AG1136" s="151" t="s">
        <v>179</v>
      </c>
      <c r="AH1136" s="151">
        <v>0</v>
      </c>
      <c r="AI1136" s="151"/>
      <c r="AJ1136" s="151"/>
      <c r="AK1136" s="151"/>
      <c r="AL1136" s="151"/>
      <c r="AM1136" s="151"/>
      <c r="AN1136" s="151"/>
      <c r="AO1136" s="151"/>
      <c r="AP1136" s="151"/>
      <c r="AQ1136" s="151"/>
      <c r="AR1136" s="151"/>
      <c r="AS1136" s="151"/>
      <c r="AT1136" s="151"/>
      <c r="AU1136" s="151"/>
      <c r="AV1136" s="151"/>
      <c r="AW1136" s="151"/>
      <c r="AX1136" s="151"/>
      <c r="AY1136" s="151"/>
      <c r="AZ1136" s="151"/>
      <c r="BA1136" s="151"/>
      <c r="BB1136" s="151"/>
      <c r="BC1136" s="151"/>
      <c r="BD1136" s="151"/>
      <c r="BE1136" s="151"/>
      <c r="BF1136" s="151"/>
      <c r="BG1136" s="151"/>
      <c r="BH1136" s="151"/>
    </row>
    <row r="1137" spans="1:60" outlineLevel="1" x14ac:dyDescent="0.2">
      <c r="A1137" s="158"/>
      <c r="B1137" s="159"/>
      <c r="C1137" s="185" t="s">
        <v>906</v>
      </c>
      <c r="D1137" s="161"/>
      <c r="E1137" s="162"/>
      <c r="F1137" s="160"/>
      <c r="G1137" s="160"/>
      <c r="H1137" s="160"/>
      <c r="I1137" s="160"/>
      <c r="J1137" s="160"/>
      <c r="K1137" s="160"/>
      <c r="L1137" s="160"/>
      <c r="M1137" s="160"/>
      <c r="N1137" s="160"/>
      <c r="O1137" s="160"/>
      <c r="P1137" s="160"/>
      <c r="Q1137" s="160"/>
      <c r="R1137" s="160"/>
      <c r="S1137" s="160"/>
      <c r="T1137" s="160"/>
      <c r="U1137" s="160"/>
      <c r="V1137" s="160"/>
      <c r="W1137" s="160"/>
      <c r="X1137" s="151"/>
      <c r="Y1137" s="151"/>
      <c r="Z1137" s="151"/>
      <c r="AA1137" s="151"/>
      <c r="AB1137" s="151"/>
      <c r="AC1137" s="151"/>
      <c r="AD1137" s="151"/>
      <c r="AE1137" s="151"/>
      <c r="AF1137" s="151"/>
      <c r="AG1137" s="151" t="s">
        <v>179</v>
      </c>
      <c r="AH1137" s="151">
        <v>0</v>
      </c>
      <c r="AI1137" s="151"/>
      <c r="AJ1137" s="151"/>
      <c r="AK1137" s="151"/>
      <c r="AL1137" s="151"/>
      <c r="AM1137" s="151"/>
      <c r="AN1137" s="151"/>
      <c r="AO1137" s="151"/>
      <c r="AP1137" s="151"/>
      <c r="AQ1137" s="151"/>
      <c r="AR1137" s="151"/>
      <c r="AS1137" s="151"/>
      <c r="AT1137" s="151"/>
      <c r="AU1137" s="151"/>
      <c r="AV1137" s="151"/>
      <c r="AW1137" s="151"/>
      <c r="AX1137" s="151"/>
      <c r="AY1137" s="151"/>
      <c r="AZ1137" s="151"/>
      <c r="BA1137" s="151"/>
      <c r="BB1137" s="151"/>
      <c r="BC1137" s="151"/>
      <c r="BD1137" s="151"/>
      <c r="BE1137" s="151"/>
      <c r="BF1137" s="151"/>
      <c r="BG1137" s="151"/>
      <c r="BH1137" s="151"/>
    </row>
    <row r="1138" spans="1:60" outlineLevel="1" x14ac:dyDescent="0.2">
      <c r="A1138" s="158"/>
      <c r="B1138" s="159"/>
      <c r="C1138" s="185" t="s">
        <v>907</v>
      </c>
      <c r="D1138" s="161"/>
      <c r="E1138" s="162"/>
      <c r="F1138" s="160"/>
      <c r="G1138" s="160"/>
      <c r="H1138" s="160"/>
      <c r="I1138" s="160"/>
      <c r="J1138" s="160"/>
      <c r="K1138" s="160"/>
      <c r="L1138" s="160"/>
      <c r="M1138" s="160"/>
      <c r="N1138" s="160"/>
      <c r="O1138" s="160"/>
      <c r="P1138" s="160"/>
      <c r="Q1138" s="160"/>
      <c r="R1138" s="160"/>
      <c r="S1138" s="160"/>
      <c r="T1138" s="160"/>
      <c r="U1138" s="160"/>
      <c r="V1138" s="160"/>
      <c r="W1138" s="160"/>
      <c r="X1138" s="151"/>
      <c r="Y1138" s="151"/>
      <c r="Z1138" s="151"/>
      <c r="AA1138" s="151"/>
      <c r="AB1138" s="151"/>
      <c r="AC1138" s="151"/>
      <c r="AD1138" s="151"/>
      <c r="AE1138" s="151"/>
      <c r="AF1138" s="151"/>
      <c r="AG1138" s="151" t="s">
        <v>179</v>
      </c>
      <c r="AH1138" s="151">
        <v>0</v>
      </c>
      <c r="AI1138" s="151"/>
      <c r="AJ1138" s="151"/>
      <c r="AK1138" s="151"/>
      <c r="AL1138" s="151"/>
      <c r="AM1138" s="151"/>
      <c r="AN1138" s="151"/>
      <c r="AO1138" s="151"/>
      <c r="AP1138" s="151"/>
      <c r="AQ1138" s="151"/>
      <c r="AR1138" s="151"/>
      <c r="AS1138" s="151"/>
      <c r="AT1138" s="151"/>
      <c r="AU1138" s="151"/>
      <c r="AV1138" s="151"/>
      <c r="AW1138" s="151"/>
      <c r="AX1138" s="151"/>
      <c r="AY1138" s="151"/>
      <c r="AZ1138" s="151"/>
      <c r="BA1138" s="151"/>
      <c r="BB1138" s="151"/>
      <c r="BC1138" s="151"/>
      <c r="BD1138" s="151"/>
      <c r="BE1138" s="151"/>
      <c r="BF1138" s="151"/>
      <c r="BG1138" s="151"/>
      <c r="BH1138" s="151"/>
    </row>
    <row r="1139" spans="1:60" outlineLevel="1" x14ac:dyDescent="0.2">
      <c r="A1139" s="158"/>
      <c r="B1139" s="159"/>
      <c r="C1139" s="185" t="s">
        <v>908</v>
      </c>
      <c r="D1139" s="161"/>
      <c r="E1139" s="162"/>
      <c r="F1139" s="160"/>
      <c r="G1139" s="160"/>
      <c r="H1139" s="160"/>
      <c r="I1139" s="160"/>
      <c r="J1139" s="160"/>
      <c r="K1139" s="160"/>
      <c r="L1139" s="160"/>
      <c r="M1139" s="160"/>
      <c r="N1139" s="160"/>
      <c r="O1139" s="160"/>
      <c r="P1139" s="160"/>
      <c r="Q1139" s="160"/>
      <c r="R1139" s="160"/>
      <c r="S1139" s="160"/>
      <c r="T1139" s="160"/>
      <c r="U1139" s="160"/>
      <c r="V1139" s="160"/>
      <c r="W1139" s="160"/>
      <c r="X1139" s="151"/>
      <c r="Y1139" s="151"/>
      <c r="Z1139" s="151"/>
      <c r="AA1139" s="151"/>
      <c r="AB1139" s="151"/>
      <c r="AC1139" s="151"/>
      <c r="AD1139" s="151"/>
      <c r="AE1139" s="151"/>
      <c r="AF1139" s="151"/>
      <c r="AG1139" s="151" t="s">
        <v>179</v>
      </c>
      <c r="AH1139" s="151">
        <v>0</v>
      </c>
      <c r="AI1139" s="151"/>
      <c r="AJ1139" s="151"/>
      <c r="AK1139" s="151"/>
      <c r="AL1139" s="151"/>
      <c r="AM1139" s="151"/>
      <c r="AN1139" s="151"/>
      <c r="AO1139" s="151"/>
      <c r="AP1139" s="151"/>
      <c r="AQ1139" s="151"/>
      <c r="AR1139" s="151"/>
      <c r="AS1139" s="151"/>
      <c r="AT1139" s="151"/>
      <c r="AU1139" s="151"/>
      <c r="AV1139" s="151"/>
      <c r="AW1139" s="151"/>
      <c r="AX1139" s="151"/>
      <c r="AY1139" s="151"/>
      <c r="AZ1139" s="151"/>
      <c r="BA1139" s="151"/>
      <c r="BB1139" s="151"/>
      <c r="BC1139" s="151"/>
      <c r="BD1139" s="151"/>
      <c r="BE1139" s="151"/>
      <c r="BF1139" s="151"/>
      <c r="BG1139" s="151"/>
      <c r="BH1139" s="151"/>
    </row>
    <row r="1140" spans="1:60" outlineLevel="1" x14ac:dyDescent="0.2">
      <c r="A1140" s="158"/>
      <c r="B1140" s="159"/>
      <c r="C1140" s="185" t="s">
        <v>931</v>
      </c>
      <c r="D1140" s="161"/>
      <c r="E1140" s="162">
        <v>1.2</v>
      </c>
      <c r="F1140" s="160"/>
      <c r="G1140" s="160"/>
      <c r="H1140" s="160"/>
      <c r="I1140" s="160"/>
      <c r="J1140" s="160"/>
      <c r="K1140" s="160"/>
      <c r="L1140" s="160"/>
      <c r="M1140" s="160"/>
      <c r="N1140" s="160"/>
      <c r="O1140" s="160"/>
      <c r="P1140" s="160"/>
      <c r="Q1140" s="160"/>
      <c r="R1140" s="160"/>
      <c r="S1140" s="160"/>
      <c r="T1140" s="160"/>
      <c r="U1140" s="160"/>
      <c r="V1140" s="160"/>
      <c r="W1140" s="160"/>
      <c r="X1140" s="151"/>
      <c r="Y1140" s="151"/>
      <c r="Z1140" s="151"/>
      <c r="AA1140" s="151"/>
      <c r="AB1140" s="151"/>
      <c r="AC1140" s="151"/>
      <c r="AD1140" s="151"/>
      <c r="AE1140" s="151"/>
      <c r="AF1140" s="151"/>
      <c r="AG1140" s="151" t="s">
        <v>179</v>
      </c>
      <c r="AH1140" s="151">
        <v>0</v>
      </c>
      <c r="AI1140" s="151"/>
      <c r="AJ1140" s="151"/>
      <c r="AK1140" s="151"/>
      <c r="AL1140" s="151"/>
      <c r="AM1140" s="151"/>
      <c r="AN1140" s="151"/>
      <c r="AO1140" s="151"/>
      <c r="AP1140" s="151"/>
      <c r="AQ1140" s="151"/>
      <c r="AR1140" s="151"/>
      <c r="AS1140" s="151"/>
      <c r="AT1140" s="151"/>
      <c r="AU1140" s="151"/>
      <c r="AV1140" s="151"/>
      <c r="AW1140" s="151"/>
      <c r="AX1140" s="151"/>
      <c r="AY1140" s="151"/>
      <c r="AZ1140" s="151"/>
      <c r="BA1140" s="151"/>
      <c r="BB1140" s="151"/>
      <c r="BC1140" s="151"/>
      <c r="BD1140" s="151"/>
      <c r="BE1140" s="151"/>
      <c r="BF1140" s="151"/>
      <c r="BG1140" s="151"/>
      <c r="BH1140" s="151"/>
    </row>
    <row r="1141" spans="1:60" outlineLevel="1" x14ac:dyDescent="0.2">
      <c r="A1141" s="158"/>
      <c r="B1141" s="159"/>
      <c r="C1141" s="453"/>
      <c r="D1141" s="454"/>
      <c r="E1141" s="454"/>
      <c r="F1141" s="454"/>
      <c r="G1141" s="454"/>
      <c r="H1141" s="160"/>
      <c r="I1141" s="160"/>
      <c r="J1141" s="160"/>
      <c r="K1141" s="160"/>
      <c r="L1141" s="160"/>
      <c r="M1141" s="160"/>
      <c r="N1141" s="160"/>
      <c r="O1141" s="160"/>
      <c r="P1141" s="160"/>
      <c r="Q1141" s="160"/>
      <c r="R1141" s="160"/>
      <c r="S1141" s="160"/>
      <c r="T1141" s="160"/>
      <c r="U1141" s="160"/>
      <c r="V1141" s="160"/>
      <c r="W1141" s="160"/>
      <c r="X1141" s="151"/>
      <c r="Y1141" s="151"/>
      <c r="Z1141" s="151"/>
      <c r="AA1141" s="151"/>
      <c r="AB1141" s="151"/>
      <c r="AC1141" s="151"/>
      <c r="AD1141" s="151"/>
      <c r="AE1141" s="151"/>
      <c r="AF1141" s="151"/>
      <c r="AG1141" s="151" t="s">
        <v>180</v>
      </c>
      <c r="AH1141" s="151"/>
      <c r="AI1141" s="151"/>
      <c r="AJ1141" s="151"/>
      <c r="AK1141" s="151"/>
      <c r="AL1141" s="151"/>
      <c r="AM1141" s="151"/>
      <c r="AN1141" s="151"/>
      <c r="AO1141" s="151"/>
      <c r="AP1141" s="151"/>
      <c r="AQ1141" s="151"/>
      <c r="AR1141" s="151"/>
      <c r="AS1141" s="151"/>
      <c r="AT1141" s="151"/>
      <c r="AU1141" s="151"/>
      <c r="AV1141" s="151"/>
      <c r="AW1141" s="151"/>
      <c r="AX1141" s="151"/>
      <c r="AY1141" s="151"/>
      <c r="AZ1141" s="151"/>
      <c r="BA1141" s="151"/>
      <c r="BB1141" s="151"/>
      <c r="BC1141" s="151"/>
      <c r="BD1141" s="151"/>
      <c r="BE1141" s="151"/>
      <c r="BF1141" s="151"/>
      <c r="BG1141" s="151"/>
      <c r="BH1141" s="151"/>
    </row>
    <row r="1142" spans="1:60" x14ac:dyDescent="0.2">
      <c r="A1142" s="168" t="s">
        <v>167</v>
      </c>
      <c r="B1142" s="169" t="s">
        <v>121</v>
      </c>
      <c r="C1142" s="183" t="s">
        <v>122</v>
      </c>
      <c r="D1142" s="170"/>
      <c r="E1142" s="171"/>
      <c r="F1142" s="172"/>
      <c r="G1142" s="172">
        <f>SUMIF(AG1143:AG1190,"&lt;&gt;NOR",G1143:G1190)</f>
        <v>0</v>
      </c>
      <c r="H1142" s="172"/>
      <c r="I1142" s="172">
        <f>SUM(I1143:I1190)</f>
        <v>0</v>
      </c>
      <c r="J1142" s="172"/>
      <c r="K1142" s="172">
        <f>SUM(K1143:K1190)</f>
        <v>231359</v>
      </c>
      <c r="L1142" s="172"/>
      <c r="M1142" s="172">
        <f>SUM(M1143:M1190)</f>
        <v>0</v>
      </c>
      <c r="N1142" s="172"/>
      <c r="O1142" s="172">
        <f>SUM(O1143:O1190)</f>
        <v>0.42</v>
      </c>
      <c r="P1142" s="172"/>
      <c r="Q1142" s="172">
        <f>SUM(Q1143:Q1190)</f>
        <v>0</v>
      </c>
      <c r="R1142" s="172"/>
      <c r="S1142" s="172"/>
      <c r="T1142" s="173"/>
      <c r="U1142" s="167"/>
      <c r="V1142" s="167">
        <f>SUM(V1143:V1190)</f>
        <v>0</v>
      </c>
      <c r="W1142" s="167"/>
      <c r="AG1142" t="s">
        <v>168</v>
      </c>
    </row>
    <row r="1143" spans="1:60" ht="22.5" outlineLevel="1" x14ac:dyDescent="0.2">
      <c r="A1143" s="174">
        <v>162</v>
      </c>
      <c r="B1143" s="175" t="s">
        <v>932</v>
      </c>
      <c r="C1143" s="184" t="s">
        <v>933</v>
      </c>
      <c r="D1143" s="176" t="s">
        <v>185</v>
      </c>
      <c r="E1143" s="177">
        <v>12.936</v>
      </c>
      <c r="F1143" s="178">
        <v>0</v>
      </c>
      <c r="G1143" s="179">
        <f>ROUND(E1143*F1143,2)</f>
        <v>0</v>
      </c>
      <c r="H1143" s="178">
        <v>0</v>
      </c>
      <c r="I1143" s="179">
        <f>ROUND(E1143*H1143,2)</f>
        <v>0</v>
      </c>
      <c r="J1143" s="178">
        <v>11000</v>
      </c>
      <c r="K1143" s="179">
        <f>ROUND(E1143*J1143,2)</f>
        <v>142296</v>
      </c>
      <c r="L1143" s="179">
        <v>21</v>
      </c>
      <c r="M1143" s="179">
        <f>G1143*(1+L1143/100)</f>
        <v>0</v>
      </c>
      <c r="N1143" s="179">
        <v>1.7000000000000001E-2</v>
      </c>
      <c r="O1143" s="179">
        <f>ROUND(E1143*N1143,2)</f>
        <v>0.22</v>
      </c>
      <c r="P1143" s="179">
        <v>0</v>
      </c>
      <c r="Q1143" s="179">
        <f>ROUND(E1143*P1143,2)</f>
        <v>0</v>
      </c>
      <c r="R1143" s="179"/>
      <c r="S1143" s="179" t="s">
        <v>504</v>
      </c>
      <c r="T1143" s="180" t="s">
        <v>519</v>
      </c>
      <c r="U1143" s="160">
        <v>0</v>
      </c>
      <c r="V1143" s="160">
        <f>ROUND(E1143*U1143,2)</f>
        <v>0</v>
      </c>
      <c r="W1143" s="160"/>
      <c r="X1143" s="151"/>
      <c r="Y1143" s="151"/>
      <c r="Z1143" s="151"/>
      <c r="AA1143" s="151"/>
      <c r="AB1143" s="151"/>
      <c r="AC1143" s="151"/>
      <c r="AD1143" s="151"/>
      <c r="AE1143" s="151"/>
      <c r="AF1143" s="151"/>
      <c r="AG1143" s="151" t="s">
        <v>688</v>
      </c>
      <c r="AH1143" s="151"/>
      <c r="AI1143" s="151"/>
      <c r="AJ1143" s="151"/>
      <c r="AK1143" s="151"/>
      <c r="AL1143" s="151"/>
      <c r="AM1143" s="151"/>
      <c r="AN1143" s="151"/>
      <c r="AO1143" s="151"/>
      <c r="AP1143" s="151"/>
      <c r="AQ1143" s="151"/>
      <c r="AR1143" s="151"/>
      <c r="AS1143" s="151"/>
      <c r="AT1143" s="151"/>
      <c r="AU1143" s="151"/>
      <c r="AV1143" s="151"/>
      <c r="AW1143" s="151"/>
      <c r="AX1143" s="151"/>
      <c r="AY1143" s="151"/>
      <c r="AZ1143" s="151"/>
      <c r="BA1143" s="151"/>
      <c r="BB1143" s="151"/>
      <c r="BC1143" s="151"/>
      <c r="BD1143" s="151"/>
      <c r="BE1143" s="151"/>
      <c r="BF1143" s="151"/>
      <c r="BG1143" s="151"/>
      <c r="BH1143" s="151"/>
    </row>
    <row r="1144" spans="1:60" outlineLevel="1" x14ac:dyDescent="0.2">
      <c r="A1144" s="158"/>
      <c r="B1144" s="159"/>
      <c r="C1144" s="185" t="s">
        <v>934</v>
      </c>
      <c r="D1144" s="161"/>
      <c r="E1144" s="162"/>
      <c r="F1144" s="160"/>
      <c r="G1144" s="160"/>
      <c r="H1144" s="160"/>
      <c r="I1144" s="160"/>
      <c r="J1144" s="160"/>
      <c r="K1144" s="160"/>
      <c r="L1144" s="160"/>
      <c r="M1144" s="160"/>
      <c r="N1144" s="160"/>
      <c r="O1144" s="160"/>
      <c r="P1144" s="160"/>
      <c r="Q1144" s="160"/>
      <c r="R1144" s="160"/>
      <c r="S1144" s="160"/>
      <c r="T1144" s="160"/>
      <c r="U1144" s="160"/>
      <c r="V1144" s="160"/>
      <c r="W1144" s="160"/>
      <c r="X1144" s="151"/>
      <c r="Y1144" s="151"/>
      <c r="Z1144" s="151"/>
      <c r="AA1144" s="151"/>
      <c r="AB1144" s="151"/>
      <c r="AC1144" s="151"/>
      <c r="AD1144" s="151"/>
      <c r="AE1144" s="151"/>
      <c r="AF1144" s="151"/>
      <c r="AG1144" s="151" t="s">
        <v>179</v>
      </c>
      <c r="AH1144" s="151">
        <v>0</v>
      </c>
      <c r="AI1144" s="151"/>
      <c r="AJ1144" s="151"/>
      <c r="AK1144" s="151"/>
      <c r="AL1144" s="151"/>
      <c r="AM1144" s="151"/>
      <c r="AN1144" s="151"/>
      <c r="AO1144" s="151"/>
      <c r="AP1144" s="151"/>
      <c r="AQ1144" s="151"/>
      <c r="AR1144" s="151"/>
      <c r="AS1144" s="151"/>
      <c r="AT1144" s="151"/>
      <c r="AU1144" s="151"/>
      <c r="AV1144" s="151"/>
      <c r="AW1144" s="151"/>
      <c r="AX1144" s="151"/>
      <c r="AY1144" s="151"/>
      <c r="AZ1144" s="151"/>
      <c r="BA1144" s="151"/>
      <c r="BB1144" s="151"/>
      <c r="BC1144" s="151"/>
      <c r="BD1144" s="151"/>
      <c r="BE1144" s="151"/>
      <c r="BF1144" s="151"/>
      <c r="BG1144" s="151"/>
      <c r="BH1144" s="151"/>
    </row>
    <row r="1145" spans="1:60" outlineLevel="1" x14ac:dyDescent="0.2">
      <c r="A1145" s="158"/>
      <c r="B1145" s="159"/>
      <c r="C1145" s="185" t="s">
        <v>935</v>
      </c>
      <c r="D1145" s="161"/>
      <c r="E1145" s="162"/>
      <c r="F1145" s="160"/>
      <c r="G1145" s="160"/>
      <c r="H1145" s="160"/>
      <c r="I1145" s="160"/>
      <c r="J1145" s="160"/>
      <c r="K1145" s="160"/>
      <c r="L1145" s="160"/>
      <c r="M1145" s="160"/>
      <c r="N1145" s="160"/>
      <c r="O1145" s="160"/>
      <c r="P1145" s="160"/>
      <c r="Q1145" s="160"/>
      <c r="R1145" s="160"/>
      <c r="S1145" s="160"/>
      <c r="T1145" s="160"/>
      <c r="U1145" s="160"/>
      <c r="V1145" s="160"/>
      <c r="W1145" s="160"/>
      <c r="X1145" s="151"/>
      <c r="Y1145" s="151"/>
      <c r="Z1145" s="151"/>
      <c r="AA1145" s="151"/>
      <c r="AB1145" s="151"/>
      <c r="AC1145" s="151"/>
      <c r="AD1145" s="151"/>
      <c r="AE1145" s="151"/>
      <c r="AF1145" s="151"/>
      <c r="AG1145" s="151" t="s">
        <v>179</v>
      </c>
      <c r="AH1145" s="151">
        <v>0</v>
      </c>
      <c r="AI1145" s="151"/>
      <c r="AJ1145" s="151"/>
      <c r="AK1145" s="151"/>
      <c r="AL1145" s="151"/>
      <c r="AM1145" s="151"/>
      <c r="AN1145" s="151"/>
      <c r="AO1145" s="151"/>
      <c r="AP1145" s="151"/>
      <c r="AQ1145" s="151"/>
      <c r="AR1145" s="151"/>
      <c r="AS1145" s="151"/>
      <c r="AT1145" s="151"/>
      <c r="AU1145" s="151"/>
      <c r="AV1145" s="151"/>
      <c r="AW1145" s="151"/>
      <c r="AX1145" s="151"/>
      <c r="AY1145" s="151"/>
      <c r="AZ1145" s="151"/>
      <c r="BA1145" s="151"/>
      <c r="BB1145" s="151"/>
      <c r="BC1145" s="151"/>
      <c r="BD1145" s="151"/>
      <c r="BE1145" s="151"/>
      <c r="BF1145" s="151"/>
      <c r="BG1145" s="151"/>
      <c r="BH1145" s="151"/>
    </row>
    <row r="1146" spans="1:60" outlineLevel="1" x14ac:dyDescent="0.2">
      <c r="A1146" s="158"/>
      <c r="B1146" s="159"/>
      <c r="C1146" s="185" t="s">
        <v>900</v>
      </c>
      <c r="D1146" s="161"/>
      <c r="E1146" s="162"/>
      <c r="F1146" s="160"/>
      <c r="G1146" s="160"/>
      <c r="H1146" s="160"/>
      <c r="I1146" s="160"/>
      <c r="J1146" s="160"/>
      <c r="K1146" s="160"/>
      <c r="L1146" s="160"/>
      <c r="M1146" s="160"/>
      <c r="N1146" s="160"/>
      <c r="O1146" s="160"/>
      <c r="P1146" s="160"/>
      <c r="Q1146" s="160"/>
      <c r="R1146" s="160"/>
      <c r="S1146" s="160"/>
      <c r="T1146" s="160"/>
      <c r="U1146" s="160"/>
      <c r="V1146" s="160"/>
      <c r="W1146" s="160"/>
      <c r="X1146" s="151"/>
      <c r="Y1146" s="151"/>
      <c r="Z1146" s="151"/>
      <c r="AA1146" s="151"/>
      <c r="AB1146" s="151"/>
      <c r="AC1146" s="151"/>
      <c r="AD1146" s="151"/>
      <c r="AE1146" s="151"/>
      <c r="AF1146" s="151"/>
      <c r="AG1146" s="151" t="s">
        <v>179</v>
      </c>
      <c r="AH1146" s="151">
        <v>0</v>
      </c>
      <c r="AI1146" s="151"/>
      <c r="AJ1146" s="151"/>
      <c r="AK1146" s="151"/>
      <c r="AL1146" s="151"/>
      <c r="AM1146" s="151"/>
      <c r="AN1146" s="151"/>
      <c r="AO1146" s="151"/>
      <c r="AP1146" s="151"/>
      <c r="AQ1146" s="151"/>
      <c r="AR1146" s="151"/>
      <c r="AS1146" s="151"/>
      <c r="AT1146" s="151"/>
      <c r="AU1146" s="151"/>
      <c r="AV1146" s="151"/>
      <c r="AW1146" s="151"/>
      <c r="AX1146" s="151"/>
      <c r="AY1146" s="151"/>
      <c r="AZ1146" s="151"/>
      <c r="BA1146" s="151"/>
      <c r="BB1146" s="151"/>
      <c r="BC1146" s="151"/>
      <c r="BD1146" s="151"/>
      <c r="BE1146" s="151"/>
      <c r="BF1146" s="151"/>
      <c r="BG1146" s="151"/>
      <c r="BH1146" s="151"/>
    </row>
    <row r="1147" spans="1:60" outlineLevel="1" x14ac:dyDescent="0.2">
      <c r="A1147" s="158"/>
      <c r="B1147" s="159"/>
      <c r="C1147" s="185" t="s">
        <v>901</v>
      </c>
      <c r="D1147" s="161"/>
      <c r="E1147" s="162"/>
      <c r="F1147" s="160"/>
      <c r="G1147" s="160"/>
      <c r="H1147" s="160"/>
      <c r="I1147" s="160"/>
      <c r="J1147" s="160"/>
      <c r="K1147" s="160"/>
      <c r="L1147" s="160"/>
      <c r="M1147" s="160"/>
      <c r="N1147" s="160"/>
      <c r="O1147" s="160"/>
      <c r="P1147" s="160"/>
      <c r="Q1147" s="160"/>
      <c r="R1147" s="160"/>
      <c r="S1147" s="160"/>
      <c r="T1147" s="160"/>
      <c r="U1147" s="160"/>
      <c r="V1147" s="160"/>
      <c r="W1147" s="160"/>
      <c r="X1147" s="151"/>
      <c r="Y1147" s="151"/>
      <c r="Z1147" s="151"/>
      <c r="AA1147" s="151"/>
      <c r="AB1147" s="151"/>
      <c r="AC1147" s="151"/>
      <c r="AD1147" s="151"/>
      <c r="AE1147" s="151"/>
      <c r="AF1147" s="151"/>
      <c r="AG1147" s="151" t="s">
        <v>179</v>
      </c>
      <c r="AH1147" s="151">
        <v>0</v>
      </c>
      <c r="AI1147" s="151"/>
      <c r="AJ1147" s="151"/>
      <c r="AK1147" s="151"/>
      <c r="AL1147" s="151"/>
      <c r="AM1147" s="151"/>
      <c r="AN1147" s="151"/>
      <c r="AO1147" s="151"/>
      <c r="AP1147" s="151"/>
      <c r="AQ1147" s="151"/>
      <c r="AR1147" s="151"/>
      <c r="AS1147" s="151"/>
      <c r="AT1147" s="151"/>
      <c r="AU1147" s="151"/>
      <c r="AV1147" s="151"/>
      <c r="AW1147" s="151"/>
      <c r="AX1147" s="151"/>
      <c r="AY1147" s="151"/>
      <c r="AZ1147" s="151"/>
      <c r="BA1147" s="151"/>
      <c r="BB1147" s="151"/>
      <c r="BC1147" s="151"/>
      <c r="BD1147" s="151"/>
      <c r="BE1147" s="151"/>
      <c r="BF1147" s="151"/>
      <c r="BG1147" s="151"/>
      <c r="BH1147" s="151"/>
    </row>
    <row r="1148" spans="1:60" outlineLevel="1" x14ac:dyDescent="0.2">
      <c r="A1148" s="158"/>
      <c r="B1148" s="159"/>
      <c r="C1148" s="185" t="s">
        <v>902</v>
      </c>
      <c r="D1148" s="161"/>
      <c r="E1148" s="162"/>
      <c r="F1148" s="160"/>
      <c r="G1148" s="160"/>
      <c r="H1148" s="160"/>
      <c r="I1148" s="160"/>
      <c r="J1148" s="160"/>
      <c r="K1148" s="160"/>
      <c r="L1148" s="160"/>
      <c r="M1148" s="160"/>
      <c r="N1148" s="160"/>
      <c r="O1148" s="160"/>
      <c r="P1148" s="160"/>
      <c r="Q1148" s="160"/>
      <c r="R1148" s="160"/>
      <c r="S1148" s="160"/>
      <c r="T1148" s="160"/>
      <c r="U1148" s="160"/>
      <c r="V1148" s="160"/>
      <c r="W1148" s="160"/>
      <c r="X1148" s="151"/>
      <c r="Y1148" s="151"/>
      <c r="Z1148" s="151"/>
      <c r="AA1148" s="151"/>
      <c r="AB1148" s="151"/>
      <c r="AC1148" s="151"/>
      <c r="AD1148" s="151"/>
      <c r="AE1148" s="151"/>
      <c r="AF1148" s="151"/>
      <c r="AG1148" s="151" t="s">
        <v>179</v>
      </c>
      <c r="AH1148" s="151">
        <v>0</v>
      </c>
      <c r="AI1148" s="151"/>
      <c r="AJ1148" s="151"/>
      <c r="AK1148" s="151"/>
      <c r="AL1148" s="151"/>
      <c r="AM1148" s="151"/>
      <c r="AN1148" s="151"/>
      <c r="AO1148" s="151"/>
      <c r="AP1148" s="151"/>
      <c r="AQ1148" s="151"/>
      <c r="AR1148" s="151"/>
      <c r="AS1148" s="151"/>
      <c r="AT1148" s="151"/>
      <c r="AU1148" s="151"/>
      <c r="AV1148" s="151"/>
      <c r="AW1148" s="151"/>
      <c r="AX1148" s="151"/>
      <c r="AY1148" s="151"/>
      <c r="AZ1148" s="151"/>
      <c r="BA1148" s="151"/>
      <c r="BB1148" s="151"/>
      <c r="BC1148" s="151"/>
      <c r="BD1148" s="151"/>
      <c r="BE1148" s="151"/>
      <c r="BF1148" s="151"/>
      <c r="BG1148" s="151"/>
      <c r="BH1148" s="151"/>
    </row>
    <row r="1149" spans="1:60" outlineLevel="1" x14ac:dyDescent="0.2">
      <c r="A1149" s="158"/>
      <c r="B1149" s="159"/>
      <c r="C1149" s="185" t="s">
        <v>903</v>
      </c>
      <c r="D1149" s="161"/>
      <c r="E1149" s="162"/>
      <c r="F1149" s="160"/>
      <c r="G1149" s="160"/>
      <c r="H1149" s="160"/>
      <c r="I1149" s="160"/>
      <c r="J1149" s="160"/>
      <c r="K1149" s="160"/>
      <c r="L1149" s="160"/>
      <c r="M1149" s="160"/>
      <c r="N1149" s="160"/>
      <c r="O1149" s="160"/>
      <c r="P1149" s="160"/>
      <c r="Q1149" s="160"/>
      <c r="R1149" s="160"/>
      <c r="S1149" s="160"/>
      <c r="T1149" s="160"/>
      <c r="U1149" s="160"/>
      <c r="V1149" s="160"/>
      <c r="W1149" s="160"/>
      <c r="X1149" s="151"/>
      <c r="Y1149" s="151"/>
      <c r="Z1149" s="151"/>
      <c r="AA1149" s="151"/>
      <c r="AB1149" s="151"/>
      <c r="AC1149" s="151"/>
      <c r="AD1149" s="151"/>
      <c r="AE1149" s="151"/>
      <c r="AF1149" s="151"/>
      <c r="AG1149" s="151" t="s">
        <v>179</v>
      </c>
      <c r="AH1149" s="151">
        <v>0</v>
      </c>
      <c r="AI1149" s="151"/>
      <c r="AJ1149" s="151"/>
      <c r="AK1149" s="151"/>
      <c r="AL1149" s="151"/>
      <c r="AM1149" s="151"/>
      <c r="AN1149" s="151"/>
      <c r="AO1149" s="151"/>
      <c r="AP1149" s="151"/>
      <c r="AQ1149" s="151"/>
      <c r="AR1149" s="151"/>
      <c r="AS1149" s="151"/>
      <c r="AT1149" s="151"/>
      <c r="AU1149" s="151"/>
      <c r="AV1149" s="151"/>
      <c r="AW1149" s="151"/>
      <c r="AX1149" s="151"/>
      <c r="AY1149" s="151"/>
      <c r="AZ1149" s="151"/>
      <c r="BA1149" s="151"/>
      <c r="BB1149" s="151"/>
      <c r="BC1149" s="151"/>
      <c r="BD1149" s="151"/>
      <c r="BE1149" s="151"/>
      <c r="BF1149" s="151"/>
      <c r="BG1149" s="151"/>
      <c r="BH1149" s="151"/>
    </row>
    <row r="1150" spans="1:60" outlineLevel="1" x14ac:dyDescent="0.2">
      <c r="A1150" s="158"/>
      <c r="B1150" s="159"/>
      <c r="C1150" s="185" t="s">
        <v>904</v>
      </c>
      <c r="D1150" s="161"/>
      <c r="E1150" s="162"/>
      <c r="F1150" s="160"/>
      <c r="G1150" s="160"/>
      <c r="H1150" s="160"/>
      <c r="I1150" s="160"/>
      <c r="J1150" s="160"/>
      <c r="K1150" s="160"/>
      <c r="L1150" s="160"/>
      <c r="M1150" s="160"/>
      <c r="N1150" s="160"/>
      <c r="O1150" s="160"/>
      <c r="P1150" s="160"/>
      <c r="Q1150" s="160"/>
      <c r="R1150" s="160"/>
      <c r="S1150" s="160"/>
      <c r="T1150" s="160"/>
      <c r="U1150" s="160"/>
      <c r="V1150" s="160"/>
      <c r="W1150" s="160"/>
      <c r="X1150" s="151"/>
      <c r="Y1150" s="151"/>
      <c r="Z1150" s="151"/>
      <c r="AA1150" s="151"/>
      <c r="AB1150" s="151"/>
      <c r="AC1150" s="151"/>
      <c r="AD1150" s="151"/>
      <c r="AE1150" s="151"/>
      <c r="AF1150" s="151"/>
      <c r="AG1150" s="151" t="s">
        <v>179</v>
      </c>
      <c r="AH1150" s="151">
        <v>0</v>
      </c>
      <c r="AI1150" s="151"/>
      <c r="AJ1150" s="151"/>
      <c r="AK1150" s="151"/>
      <c r="AL1150" s="151"/>
      <c r="AM1150" s="151"/>
      <c r="AN1150" s="151"/>
      <c r="AO1150" s="151"/>
      <c r="AP1150" s="151"/>
      <c r="AQ1150" s="151"/>
      <c r="AR1150" s="151"/>
      <c r="AS1150" s="151"/>
      <c r="AT1150" s="151"/>
      <c r="AU1150" s="151"/>
      <c r="AV1150" s="151"/>
      <c r="AW1150" s="151"/>
      <c r="AX1150" s="151"/>
      <c r="AY1150" s="151"/>
      <c r="AZ1150" s="151"/>
      <c r="BA1150" s="151"/>
      <c r="BB1150" s="151"/>
      <c r="BC1150" s="151"/>
      <c r="BD1150" s="151"/>
      <c r="BE1150" s="151"/>
      <c r="BF1150" s="151"/>
      <c r="BG1150" s="151"/>
      <c r="BH1150" s="151"/>
    </row>
    <row r="1151" spans="1:60" outlineLevel="1" x14ac:dyDescent="0.2">
      <c r="A1151" s="158"/>
      <c r="B1151" s="159"/>
      <c r="C1151" s="185" t="s">
        <v>905</v>
      </c>
      <c r="D1151" s="161"/>
      <c r="E1151" s="162"/>
      <c r="F1151" s="160"/>
      <c r="G1151" s="160"/>
      <c r="H1151" s="160"/>
      <c r="I1151" s="160"/>
      <c r="J1151" s="160"/>
      <c r="K1151" s="160"/>
      <c r="L1151" s="160"/>
      <c r="M1151" s="160"/>
      <c r="N1151" s="160"/>
      <c r="O1151" s="160"/>
      <c r="P1151" s="160"/>
      <c r="Q1151" s="160"/>
      <c r="R1151" s="160"/>
      <c r="S1151" s="160"/>
      <c r="T1151" s="160"/>
      <c r="U1151" s="160"/>
      <c r="V1151" s="160"/>
      <c r="W1151" s="160"/>
      <c r="X1151" s="151"/>
      <c r="Y1151" s="151"/>
      <c r="Z1151" s="151"/>
      <c r="AA1151" s="151"/>
      <c r="AB1151" s="151"/>
      <c r="AC1151" s="151"/>
      <c r="AD1151" s="151"/>
      <c r="AE1151" s="151"/>
      <c r="AF1151" s="151"/>
      <c r="AG1151" s="151" t="s">
        <v>179</v>
      </c>
      <c r="AH1151" s="151">
        <v>0</v>
      </c>
      <c r="AI1151" s="151"/>
      <c r="AJ1151" s="151"/>
      <c r="AK1151" s="151"/>
      <c r="AL1151" s="151"/>
      <c r="AM1151" s="151"/>
      <c r="AN1151" s="151"/>
      <c r="AO1151" s="151"/>
      <c r="AP1151" s="151"/>
      <c r="AQ1151" s="151"/>
      <c r="AR1151" s="151"/>
      <c r="AS1151" s="151"/>
      <c r="AT1151" s="151"/>
      <c r="AU1151" s="151"/>
      <c r="AV1151" s="151"/>
      <c r="AW1151" s="151"/>
      <c r="AX1151" s="151"/>
      <c r="AY1151" s="151"/>
      <c r="AZ1151" s="151"/>
      <c r="BA1151" s="151"/>
      <c r="BB1151" s="151"/>
      <c r="BC1151" s="151"/>
      <c r="BD1151" s="151"/>
      <c r="BE1151" s="151"/>
      <c r="BF1151" s="151"/>
      <c r="BG1151" s="151"/>
      <c r="BH1151" s="151"/>
    </row>
    <row r="1152" spans="1:60" outlineLevel="1" x14ac:dyDescent="0.2">
      <c r="A1152" s="158"/>
      <c r="B1152" s="159"/>
      <c r="C1152" s="185" t="s">
        <v>906</v>
      </c>
      <c r="D1152" s="161"/>
      <c r="E1152" s="162"/>
      <c r="F1152" s="160"/>
      <c r="G1152" s="160"/>
      <c r="H1152" s="160"/>
      <c r="I1152" s="160"/>
      <c r="J1152" s="160"/>
      <c r="K1152" s="160"/>
      <c r="L1152" s="160"/>
      <c r="M1152" s="160"/>
      <c r="N1152" s="160"/>
      <c r="O1152" s="160"/>
      <c r="P1152" s="160"/>
      <c r="Q1152" s="160"/>
      <c r="R1152" s="160"/>
      <c r="S1152" s="160"/>
      <c r="T1152" s="160"/>
      <c r="U1152" s="160"/>
      <c r="V1152" s="160"/>
      <c r="W1152" s="160"/>
      <c r="X1152" s="151"/>
      <c r="Y1152" s="151"/>
      <c r="Z1152" s="151"/>
      <c r="AA1152" s="151"/>
      <c r="AB1152" s="151"/>
      <c r="AC1152" s="151"/>
      <c r="AD1152" s="151"/>
      <c r="AE1152" s="151"/>
      <c r="AF1152" s="151"/>
      <c r="AG1152" s="151" t="s">
        <v>179</v>
      </c>
      <c r="AH1152" s="151">
        <v>0</v>
      </c>
      <c r="AI1152" s="151"/>
      <c r="AJ1152" s="151"/>
      <c r="AK1152" s="151"/>
      <c r="AL1152" s="151"/>
      <c r="AM1152" s="151"/>
      <c r="AN1152" s="151"/>
      <c r="AO1152" s="151"/>
      <c r="AP1152" s="151"/>
      <c r="AQ1152" s="151"/>
      <c r="AR1152" s="151"/>
      <c r="AS1152" s="151"/>
      <c r="AT1152" s="151"/>
      <c r="AU1152" s="151"/>
      <c r="AV1152" s="151"/>
      <c r="AW1152" s="151"/>
      <c r="AX1152" s="151"/>
      <c r="AY1152" s="151"/>
      <c r="AZ1152" s="151"/>
      <c r="BA1152" s="151"/>
      <c r="BB1152" s="151"/>
      <c r="BC1152" s="151"/>
      <c r="BD1152" s="151"/>
      <c r="BE1152" s="151"/>
      <c r="BF1152" s="151"/>
      <c r="BG1152" s="151"/>
      <c r="BH1152" s="151"/>
    </row>
    <row r="1153" spans="1:60" outlineLevel="1" x14ac:dyDescent="0.2">
      <c r="A1153" s="158"/>
      <c r="B1153" s="159"/>
      <c r="C1153" s="185" t="s">
        <v>907</v>
      </c>
      <c r="D1153" s="161"/>
      <c r="E1153" s="162"/>
      <c r="F1153" s="160"/>
      <c r="G1153" s="160"/>
      <c r="H1153" s="160"/>
      <c r="I1153" s="160"/>
      <c r="J1153" s="160"/>
      <c r="K1153" s="160"/>
      <c r="L1153" s="160"/>
      <c r="M1153" s="160"/>
      <c r="N1153" s="160"/>
      <c r="O1153" s="160"/>
      <c r="P1153" s="160"/>
      <c r="Q1153" s="160"/>
      <c r="R1153" s="160"/>
      <c r="S1153" s="160"/>
      <c r="T1153" s="160"/>
      <c r="U1153" s="160"/>
      <c r="V1153" s="160"/>
      <c r="W1153" s="160"/>
      <c r="X1153" s="151"/>
      <c r="Y1153" s="151"/>
      <c r="Z1153" s="151"/>
      <c r="AA1153" s="151"/>
      <c r="AB1153" s="151"/>
      <c r="AC1153" s="151"/>
      <c r="AD1153" s="151"/>
      <c r="AE1153" s="151"/>
      <c r="AF1153" s="151"/>
      <c r="AG1153" s="151" t="s">
        <v>179</v>
      </c>
      <c r="AH1153" s="151">
        <v>0</v>
      </c>
      <c r="AI1153" s="151"/>
      <c r="AJ1153" s="151"/>
      <c r="AK1153" s="151"/>
      <c r="AL1153" s="151"/>
      <c r="AM1153" s="151"/>
      <c r="AN1153" s="151"/>
      <c r="AO1153" s="151"/>
      <c r="AP1153" s="151"/>
      <c r="AQ1153" s="151"/>
      <c r="AR1153" s="151"/>
      <c r="AS1153" s="151"/>
      <c r="AT1153" s="151"/>
      <c r="AU1153" s="151"/>
      <c r="AV1153" s="151"/>
      <c r="AW1153" s="151"/>
      <c r="AX1153" s="151"/>
      <c r="AY1153" s="151"/>
      <c r="AZ1153" s="151"/>
      <c r="BA1153" s="151"/>
      <c r="BB1153" s="151"/>
      <c r="BC1153" s="151"/>
      <c r="BD1153" s="151"/>
      <c r="BE1153" s="151"/>
      <c r="BF1153" s="151"/>
      <c r="BG1153" s="151"/>
      <c r="BH1153" s="151"/>
    </row>
    <row r="1154" spans="1:60" outlineLevel="1" x14ac:dyDescent="0.2">
      <c r="A1154" s="158"/>
      <c r="B1154" s="159"/>
      <c r="C1154" s="185" t="s">
        <v>908</v>
      </c>
      <c r="D1154" s="161"/>
      <c r="E1154" s="162"/>
      <c r="F1154" s="160"/>
      <c r="G1154" s="160"/>
      <c r="H1154" s="160"/>
      <c r="I1154" s="160"/>
      <c r="J1154" s="160"/>
      <c r="K1154" s="160"/>
      <c r="L1154" s="160"/>
      <c r="M1154" s="160"/>
      <c r="N1154" s="160"/>
      <c r="O1154" s="160"/>
      <c r="P1154" s="160"/>
      <c r="Q1154" s="160"/>
      <c r="R1154" s="160"/>
      <c r="S1154" s="160"/>
      <c r="T1154" s="160"/>
      <c r="U1154" s="160"/>
      <c r="V1154" s="160"/>
      <c r="W1154" s="160"/>
      <c r="X1154" s="151"/>
      <c r="Y1154" s="151"/>
      <c r="Z1154" s="151"/>
      <c r="AA1154" s="151"/>
      <c r="AB1154" s="151"/>
      <c r="AC1154" s="151"/>
      <c r="AD1154" s="151"/>
      <c r="AE1154" s="151"/>
      <c r="AF1154" s="151"/>
      <c r="AG1154" s="151" t="s">
        <v>179</v>
      </c>
      <c r="AH1154" s="151">
        <v>0</v>
      </c>
      <c r="AI1154" s="151"/>
      <c r="AJ1154" s="151"/>
      <c r="AK1154" s="151"/>
      <c r="AL1154" s="151"/>
      <c r="AM1154" s="151"/>
      <c r="AN1154" s="151"/>
      <c r="AO1154" s="151"/>
      <c r="AP1154" s="151"/>
      <c r="AQ1154" s="151"/>
      <c r="AR1154" s="151"/>
      <c r="AS1154" s="151"/>
      <c r="AT1154" s="151"/>
      <c r="AU1154" s="151"/>
      <c r="AV1154" s="151"/>
      <c r="AW1154" s="151"/>
      <c r="AX1154" s="151"/>
      <c r="AY1154" s="151"/>
      <c r="AZ1154" s="151"/>
      <c r="BA1154" s="151"/>
      <c r="BB1154" s="151"/>
      <c r="BC1154" s="151"/>
      <c r="BD1154" s="151"/>
      <c r="BE1154" s="151"/>
      <c r="BF1154" s="151"/>
      <c r="BG1154" s="151"/>
      <c r="BH1154" s="151"/>
    </row>
    <row r="1155" spans="1:60" outlineLevel="1" x14ac:dyDescent="0.2">
      <c r="A1155" s="158"/>
      <c r="B1155" s="159"/>
      <c r="C1155" s="185" t="s">
        <v>936</v>
      </c>
      <c r="D1155" s="161"/>
      <c r="E1155" s="162">
        <v>8.3496000000000006</v>
      </c>
      <c r="F1155" s="160"/>
      <c r="G1155" s="160"/>
      <c r="H1155" s="160"/>
      <c r="I1155" s="160"/>
      <c r="J1155" s="160"/>
      <c r="K1155" s="160"/>
      <c r="L1155" s="160"/>
      <c r="M1155" s="160"/>
      <c r="N1155" s="160"/>
      <c r="O1155" s="160"/>
      <c r="P1155" s="160"/>
      <c r="Q1155" s="160"/>
      <c r="R1155" s="160"/>
      <c r="S1155" s="160"/>
      <c r="T1155" s="160"/>
      <c r="U1155" s="160"/>
      <c r="V1155" s="160"/>
      <c r="W1155" s="160"/>
      <c r="X1155" s="151"/>
      <c r="Y1155" s="151"/>
      <c r="Z1155" s="151"/>
      <c r="AA1155" s="151"/>
      <c r="AB1155" s="151"/>
      <c r="AC1155" s="151"/>
      <c r="AD1155" s="151"/>
      <c r="AE1155" s="151"/>
      <c r="AF1155" s="151"/>
      <c r="AG1155" s="151" t="s">
        <v>179</v>
      </c>
      <c r="AH1155" s="151">
        <v>0</v>
      </c>
      <c r="AI1155" s="151"/>
      <c r="AJ1155" s="151"/>
      <c r="AK1155" s="151"/>
      <c r="AL1155" s="151"/>
      <c r="AM1155" s="151"/>
      <c r="AN1155" s="151"/>
      <c r="AO1155" s="151"/>
      <c r="AP1155" s="151"/>
      <c r="AQ1155" s="151"/>
      <c r="AR1155" s="151"/>
      <c r="AS1155" s="151"/>
      <c r="AT1155" s="151"/>
      <c r="AU1155" s="151"/>
      <c r="AV1155" s="151"/>
      <c r="AW1155" s="151"/>
      <c r="AX1155" s="151"/>
      <c r="AY1155" s="151"/>
      <c r="AZ1155" s="151"/>
      <c r="BA1155" s="151"/>
      <c r="BB1155" s="151"/>
      <c r="BC1155" s="151"/>
      <c r="BD1155" s="151"/>
      <c r="BE1155" s="151"/>
      <c r="BF1155" s="151"/>
      <c r="BG1155" s="151"/>
      <c r="BH1155" s="151"/>
    </row>
    <row r="1156" spans="1:60" outlineLevel="1" x14ac:dyDescent="0.2">
      <c r="A1156" s="158"/>
      <c r="B1156" s="159"/>
      <c r="C1156" s="185" t="s">
        <v>937</v>
      </c>
      <c r="D1156" s="161"/>
      <c r="E1156" s="162">
        <v>4.5864000000000003</v>
      </c>
      <c r="F1156" s="160"/>
      <c r="G1156" s="160"/>
      <c r="H1156" s="160"/>
      <c r="I1156" s="160"/>
      <c r="J1156" s="160"/>
      <c r="K1156" s="160"/>
      <c r="L1156" s="160"/>
      <c r="M1156" s="160"/>
      <c r="N1156" s="160"/>
      <c r="O1156" s="160"/>
      <c r="P1156" s="160"/>
      <c r="Q1156" s="160"/>
      <c r="R1156" s="160"/>
      <c r="S1156" s="160"/>
      <c r="T1156" s="160"/>
      <c r="U1156" s="160"/>
      <c r="V1156" s="160"/>
      <c r="W1156" s="160"/>
      <c r="X1156" s="151"/>
      <c r="Y1156" s="151"/>
      <c r="Z1156" s="151"/>
      <c r="AA1156" s="151"/>
      <c r="AB1156" s="151"/>
      <c r="AC1156" s="151"/>
      <c r="AD1156" s="151"/>
      <c r="AE1156" s="151"/>
      <c r="AF1156" s="151"/>
      <c r="AG1156" s="151" t="s">
        <v>179</v>
      </c>
      <c r="AH1156" s="151">
        <v>0</v>
      </c>
      <c r="AI1156" s="151"/>
      <c r="AJ1156" s="151"/>
      <c r="AK1156" s="151"/>
      <c r="AL1156" s="151"/>
      <c r="AM1156" s="151"/>
      <c r="AN1156" s="151"/>
      <c r="AO1156" s="151"/>
      <c r="AP1156" s="151"/>
      <c r="AQ1156" s="151"/>
      <c r="AR1156" s="151"/>
      <c r="AS1156" s="151"/>
      <c r="AT1156" s="151"/>
      <c r="AU1156" s="151"/>
      <c r="AV1156" s="151"/>
      <c r="AW1156" s="151"/>
      <c r="AX1156" s="151"/>
      <c r="AY1156" s="151"/>
      <c r="AZ1156" s="151"/>
      <c r="BA1156" s="151"/>
      <c r="BB1156" s="151"/>
      <c r="BC1156" s="151"/>
      <c r="BD1156" s="151"/>
      <c r="BE1156" s="151"/>
      <c r="BF1156" s="151"/>
      <c r="BG1156" s="151"/>
      <c r="BH1156" s="151"/>
    </row>
    <row r="1157" spans="1:60" outlineLevel="1" x14ac:dyDescent="0.2">
      <c r="A1157" s="158"/>
      <c r="B1157" s="159"/>
      <c r="C1157" s="453"/>
      <c r="D1157" s="454"/>
      <c r="E1157" s="454"/>
      <c r="F1157" s="454"/>
      <c r="G1157" s="454"/>
      <c r="H1157" s="160"/>
      <c r="I1157" s="160"/>
      <c r="J1157" s="160"/>
      <c r="K1157" s="160"/>
      <c r="L1157" s="160"/>
      <c r="M1157" s="160"/>
      <c r="N1157" s="160"/>
      <c r="O1157" s="160"/>
      <c r="P1157" s="160"/>
      <c r="Q1157" s="160"/>
      <c r="R1157" s="160"/>
      <c r="S1157" s="160"/>
      <c r="T1157" s="160"/>
      <c r="U1157" s="160"/>
      <c r="V1157" s="160"/>
      <c r="W1157" s="160"/>
      <c r="X1157" s="151"/>
      <c r="Y1157" s="151"/>
      <c r="Z1157" s="151"/>
      <c r="AA1157" s="151"/>
      <c r="AB1157" s="151"/>
      <c r="AC1157" s="151"/>
      <c r="AD1157" s="151"/>
      <c r="AE1157" s="151"/>
      <c r="AF1157" s="151"/>
      <c r="AG1157" s="151" t="s">
        <v>180</v>
      </c>
      <c r="AH1157" s="151"/>
      <c r="AI1157" s="151"/>
      <c r="AJ1157" s="151"/>
      <c r="AK1157" s="151"/>
      <c r="AL1157" s="151"/>
      <c r="AM1157" s="151"/>
      <c r="AN1157" s="151"/>
      <c r="AO1157" s="151"/>
      <c r="AP1157" s="151"/>
      <c r="AQ1157" s="151"/>
      <c r="AR1157" s="151"/>
      <c r="AS1157" s="151"/>
      <c r="AT1157" s="151"/>
      <c r="AU1157" s="151"/>
      <c r="AV1157" s="151"/>
      <c r="AW1157" s="151"/>
      <c r="AX1157" s="151"/>
      <c r="AY1157" s="151"/>
      <c r="AZ1157" s="151"/>
      <c r="BA1157" s="151"/>
      <c r="BB1157" s="151"/>
      <c r="BC1157" s="151"/>
      <c r="BD1157" s="151"/>
      <c r="BE1157" s="151"/>
      <c r="BF1157" s="151"/>
      <c r="BG1157" s="151"/>
      <c r="BH1157" s="151"/>
    </row>
    <row r="1158" spans="1:60" outlineLevel="1" x14ac:dyDescent="0.2">
      <c r="A1158" s="174">
        <v>163</v>
      </c>
      <c r="B1158" s="175" t="s">
        <v>938</v>
      </c>
      <c r="C1158" s="184" t="s">
        <v>939</v>
      </c>
      <c r="D1158" s="176" t="s">
        <v>185</v>
      </c>
      <c r="E1158" s="177">
        <v>1.5760000000000001</v>
      </c>
      <c r="F1158" s="178">
        <v>0</v>
      </c>
      <c r="G1158" s="179">
        <f>ROUND(E1158*F1158,2)</f>
        <v>0</v>
      </c>
      <c r="H1158" s="178">
        <v>0</v>
      </c>
      <c r="I1158" s="179">
        <f>ROUND(E1158*H1158,2)</f>
        <v>0</v>
      </c>
      <c r="J1158" s="178">
        <v>11000</v>
      </c>
      <c r="K1158" s="179">
        <f>ROUND(E1158*J1158,2)</f>
        <v>17336</v>
      </c>
      <c r="L1158" s="179">
        <v>21</v>
      </c>
      <c r="M1158" s="179">
        <f>G1158*(1+L1158/100)</f>
        <v>0</v>
      </c>
      <c r="N1158" s="179">
        <v>1.7000000000000001E-2</v>
      </c>
      <c r="O1158" s="179">
        <f>ROUND(E1158*N1158,2)</f>
        <v>0.03</v>
      </c>
      <c r="P1158" s="179">
        <v>0</v>
      </c>
      <c r="Q1158" s="179">
        <f>ROUND(E1158*P1158,2)</f>
        <v>0</v>
      </c>
      <c r="R1158" s="179"/>
      <c r="S1158" s="179" t="s">
        <v>504</v>
      </c>
      <c r="T1158" s="180" t="s">
        <v>505</v>
      </c>
      <c r="U1158" s="160">
        <v>0</v>
      </c>
      <c r="V1158" s="160">
        <f>ROUND(E1158*U1158,2)</f>
        <v>0</v>
      </c>
      <c r="W1158" s="160"/>
      <c r="X1158" s="151"/>
      <c r="Y1158" s="151"/>
      <c r="Z1158" s="151"/>
      <c r="AA1158" s="151"/>
      <c r="AB1158" s="151"/>
      <c r="AC1158" s="151"/>
      <c r="AD1158" s="151"/>
      <c r="AE1158" s="151"/>
      <c r="AF1158" s="151"/>
      <c r="AG1158" s="151" t="s">
        <v>688</v>
      </c>
      <c r="AH1158" s="151"/>
      <c r="AI1158" s="151"/>
      <c r="AJ1158" s="151"/>
      <c r="AK1158" s="151"/>
      <c r="AL1158" s="151"/>
      <c r="AM1158" s="151"/>
      <c r="AN1158" s="151"/>
      <c r="AO1158" s="151"/>
      <c r="AP1158" s="151"/>
      <c r="AQ1158" s="151"/>
      <c r="AR1158" s="151"/>
      <c r="AS1158" s="151"/>
      <c r="AT1158" s="151"/>
      <c r="AU1158" s="151"/>
      <c r="AV1158" s="151"/>
      <c r="AW1158" s="151"/>
      <c r="AX1158" s="151"/>
      <c r="AY1158" s="151"/>
      <c r="AZ1158" s="151"/>
      <c r="BA1158" s="151"/>
      <c r="BB1158" s="151"/>
      <c r="BC1158" s="151"/>
      <c r="BD1158" s="151"/>
      <c r="BE1158" s="151"/>
      <c r="BF1158" s="151"/>
      <c r="BG1158" s="151"/>
      <c r="BH1158" s="151"/>
    </row>
    <row r="1159" spans="1:60" outlineLevel="1" x14ac:dyDescent="0.2">
      <c r="A1159" s="158"/>
      <c r="B1159" s="159"/>
      <c r="C1159" s="185" t="s">
        <v>940</v>
      </c>
      <c r="D1159" s="161"/>
      <c r="E1159" s="162"/>
      <c r="F1159" s="160"/>
      <c r="G1159" s="160"/>
      <c r="H1159" s="160"/>
      <c r="I1159" s="160"/>
      <c r="J1159" s="160"/>
      <c r="K1159" s="160"/>
      <c r="L1159" s="160"/>
      <c r="M1159" s="160"/>
      <c r="N1159" s="160"/>
      <c r="O1159" s="160"/>
      <c r="P1159" s="160"/>
      <c r="Q1159" s="160"/>
      <c r="R1159" s="160"/>
      <c r="S1159" s="160"/>
      <c r="T1159" s="160"/>
      <c r="U1159" s="160"/>
      <c r="V1159" s="160"/>
      <c r="W1159" s="160"/>
      <c r="X1159" s="151"/>
      <c r="Y1159" s="151"/>
      <c r="Z1159" s="151"/>
      <c r="AA1159" s="151"/>
      <c r="AB1159" s="151"/>
      <c r="AC1159" s="151"/>
      <c r="AD1159" s="151"/>
      <c r="AE1159" s="151"/>
      <c r="AF1159" s="151"/>
      <c r="AG1159" s="151" t="s">
        <v>179</v>
      </c>
      <c r="AH1159" s="151">
        <v>0</v>
      </c>
      <c r="AI1159" s="151"/>
      <c r="AJ1159" s="151"/>
      <c r="AK1159" s="151"/>
      <c r="AL1159" s="151"/>
      <c r="AM1159" s="151"/>
      <c r="AN1159" s="151"/>
      <c r="AO1159" s="151"/>
      <c r="AP1159" s="151"/>
      <c r="AQ1159" s="151"/>
      <c r="AR1159" s="151"/>
      <c r="AS1159" s="151"/>
      <c r="AT1159" s="151"/>
      <c r="AU1159" s="151"/>
      <c r="AV1159" s="151"/>
      <c r="AW1159" s="151"/>
      <c r="AX1159" s="151"/>
      <c r="AY1159" s="151"/>
      <c r="AZ1159" s="151"/>
      <c r="BA1159" s="151"/>
      <c r="BB1159" s="151"/>
      <c r="BC1159" s="151"/>
      <c r="BD1159" s="151"/>
      <c r="BE1159" s="151"/>
      <c r="BF1159" s="151"/>
      <c r="BG1159" s="151"/>
      <c r="BH1159" s="151"/>
    </row>
    <row r="1160" spans="1:60" outlineLevel="1" x14ac:dyDescent="0.2">
      <c r="A1160" s="158"/>
      <c r="B1160" s="159"/>
      <c r="C1160" s="185" t="s">
        <v>901</v>
      </c>
      <c r="D1160" s="161"/>
      <c r="E1160" s="162"/>
      <c r="F1160" s="160"/>
      <c r="G1160" s="160"/>
      <c r="H1160" s="160"/>
      <c r="I1160" s="160"/>
      <c r="J1160" s="160"/>
      <c r="K1160" s="160"/>
      <c r="L1160" s="160"/>
      <c r="M1160" s="160"/>
      <c r="N1160" s="160"/>
      <c r="O1160" s="160"/>
      <c r="P1160" s="160"/>
      <c r="Q1160" s="160"/>
      <c r="R1160" s="160"/>
      <c r="S1160" s="160"/>
      <c r="T1160" s="160"/>
      <c r="U1160" s="160"/>
      <c r="V1160" s="160"/>
      <c r="W1160" s="160"/>
      <c r="X1160" s="151"/>
      <c r="Y1160" s="151"/>
      <c r="Z1160" s="151"/>
      <c r="AA1160" s="151"/>
      <c r="AB1160" s="151"/>
      <c r="AC1160" s="151"/>
      <c r="AD1160" s="151"/>
      <c r="AE1160" s="151"/>
      <c r="AF1160" s="151"/>
      <c r="AG1160" s="151" t="s">
        <v>179</v>
      </c>
      <c r="AH1160" s="151">
        <v>0</v>
      </c>
      <c r="AI1160" s="151"/>
      <c r="AJ1160" s="151"/>
      <c r="AK1160" s="151"/>
      <c r="AL1160" s="151"/>
      <c r="AM1160" s="151"/>
      <c r="AN1160" s="151"/>
      <c r="AO1160" s="151"/>
      <c r="AP1160" s="151"/>
      <c r="AQ1160" s="151"/>
      <c r="AR1160" s="151"/>
      <c r="AS1160" s="151"/>
      <c r="AT1160" s="151"/>
      <c r="AU1160" s="151"/>
      <c r="AV1160" s="151"/>
      <c r="AW1160" s="151"/>
      <c r="AX1160" s="151"/>
      <c r="AY1160" s="151"/>
      <c r="AZ1160" s="151"/>
      <c r="BA1160" s="151"/>
      <c r="BB1160" s="151"/>
      <c r="BC1160" s="151"/>
      <c r="BD1160" s="151"/>
      <c r="BE1160" s="151"/>
      <c r="BF1160" s="151"/>
      <c r="BG1160" s="151"/>
      <c r="BH1160" s="151"/>
    </row>
    <row r="1161" spans="1:60" outlineLevel="1" x14ac:dyDescent="0.2">
      <c r="A1161" s="158"/>
      <c r="B1161" s="159"/>
      <c r="C1161" s="185" t="s">
        <v>902</v>
      </c>
      <c r="D1161" s="161"/>
      <c r="E1161" s="162"/>
      <c r="F1161" s="160"/>
      <c r="G1161" s="160"/>
      <c r="H1161" s="160"/>
      <c r="I1161" s="160"/>
      <c r="J1161" s="160"/>
      <c r="K1161" s="160"/>
      <c r="L1161" s="160"/>
      <c r="M1161" s="160"/>
      <c r="N1161" s="160"/>
      <c r="O1161" s="160"/>
      <c r="P1161" s="160"/>
      <c r="Q1161" s="160"/>
      <c r="R1161" s="160"/>
      <c r="S1161" s="160"/>
      <c r="T1161" s="160"/>
      <c r="U1161" s="160"/>
      <c r="V1161" s="160"/>
      <c r="W1161" s="160"/>
      <c r="X1161" s="151"/>
      <c r="Y1161" s="151"/>
      <c r="Z1161" s="151"/>
      <c r="AA1161" s="151"/>
      <c r="AB1161" s="151"/>
      <c r="AC1161" s="151"/>
      <c r="AD1161" s="151"/>
      <c r="AE1161" s="151"/>
      <c r="AF1161" s="151"/>
      <c r="AG1161" s="151" t="s">
        <v>179</v>
      </c>
      <c r="AH1161" s="151">
        <v>0</v>
      </c>
      <c r="AI1161" s="151"/>
      <c r="AJ1161" s="151"/>
      <c r="AK1161" s="151"/>
      <c r="AL1161" s="151"/>
      <c r="AM1161" s="151"/>
      <c r="AN1161" s="151"/>
      <c r="AO1161" s="151"/>
      <c r="AP1161" s="151"/>
      <c r="AQ1161" s="151"/>
      <c r="AR1161" s="151"/>
      <c r="AS1161" s="151"/>
      <c r="AT1161" s="151"/>
      <c r="AU1161" s="151"/>
      <c r="AV1161" s="151"/>
      <c r="AW1161" s="151"/>
      <c r="AX1161" s="151"/>
      <c r="AY1161" s="151"/>
      <c r="AZ1161" s="151"/>
      <c r="BA1161" s="151"/>
      <c r="BB1161" s="151"/>
      <c r="BC1161" s="151"/>
      <c r="BD1161" s="151"/>
      <c r="BE1161" s="151"/>
      <c r="BF1161" s="151"/>
      <c r="BG1161" s="151"/>
      <c r="BH1161" s="151"/>
    </row>
    <row r="1162" spans="1:60" outlineLevel="1" x14ac:dyDescent="0.2">
      <c r="A1162" s="158"/>
      <c r="B1162" s="159"/>
      <c r="C1162" s="185" t="s">
        <v>904</v>
      </c>
      <c r="D1162" s="161"/>
      <c r="E1162" s="162"/>
      <c r="F1162" s="160"/>
      <c r="G1162" s="160"/>
      <c r="H1162" s="160"/>
      <c r="I1162" s="160"/>
      <c r="J1162" s="160"/>
      <c r="K1162" s="160"/>
      <c r="L1162" s="160"/>
      <c r="M1162" s="160"/>
      <c r="N1162" s="160"/>
      <c r="O1162" s="160"/>
      <c r="P1162" s="160"/>
      <c r="Q1162" s="160"/>
      <c r="R1162" s="160"/>
      <c r="S1162" s="160"/>
      <c r="T1162" s="160"/>
      <c r="U1162" s="160"/>
      <c r="V1162" s="160"/>
      <c r="W1162" s="160"/>
      <c r="X1162" s="151"/>
      <c r="Y1162" s="151"/>
      <c r="Z1162" s="151"/>
      <c r="AA1162" s="151"/>
      <c r="AB1162" s="151"/>
      <c r="AC1162" s="151"/>
      <c r="AD1162" s="151"/>
      <c r="AE1162" s="151"/>
      <c r="AF1162" s="151"/>
      <c r="AG1162" s="151" t="s">
        <v>179</v>
      </c>
      <c r="AH1162" s="151">
        <v>0</v>
      </c>
      <c r="AI1162" s="151"/>
      <c r="AJ1162" s="151"/>
      <c r="AK1162" s="151"/>
      <c r="AL1162" s="151"/>
      <c r="AM1162" s="151"/>
      <c r="AN1162" s="151"/>
      <c r="AO1162" s="151"/>
      <c r="AP1162" s="151"/>
      <c r="AQ1162" s="151"/>
      <c r="AR1162" s="151"/>
      <c r="AS1162" s="151"/>
      <c r="AT1162" s="151"/>
      <c r="AU1162" s="151"/>
      <c r="AV1162" s="151"/>
      <c r="AW1162" s="151"/>
      <c r="AX1162" s="151"/>
      <c r="AY1162" s="151"/>
      <c r="AZ1162" s="151"/>
      <c r="BA1162" s="151"/>
      <c r="BB1162" s="151"/>
      <c r="BC1162" s="151"/>
      <c r="BD1162" s="151"/>
      <c r="BE1162" s="151"/>
      <c r="BF1162" s="151"/>
      <c r="BG1162" s="151"/>
      <c r="BH1162" s="151"/>
    </row>
    <row r="1163" spans="1:60" outlineLevel="1" x14ac:dyDescent="0.2">
      <c r="A1163" s="158"/>
      <c r="B1163" s="159"/>
      <c r="C1163" s="185" t="s">
        <v>905</v>
      </c>
      <c r="D1163" s="161"/>
      <c r="E1163" s="162"/>
      <c r="F1163" s="160"/>
      <c r="G1163" s="160"/>
      <c r="H1163" s="160"/>
      <c r="I1163" s="160"/>
      <c r="J1163" s="160"/>
      <c r="K1163" s="160"/>
      <c r="L1163" s="160"/>
      <c r="M1163" s="160"/>
      <c r="N1163" s="160"/>
      <c r="O1163" s="160"/>
      <c r="P1163" s="160"/>
      <c r="Q1163" s="160"/>
      <c r="R1163" s="160"/>
      <c r="S1163" s="160"/>
      <c r="T1163" s="160"/>
      <c r="U1163" s="160"/>
      <c r="V1163" s="160"/>
      <c r="W1163" s="160"/>
      <c r="X1163" s="151"/>
      <c r="Y1163" s="151"/>
      <c r="Z1163" s="151"/>
      <c r="AA1163" s="151"/>
      <c r="AB1163" s="151"/>
      <c r="AC1163" s="151"/>
      <c r="AD1163" s="151"/>
      <c r="AE1163" s="151"/>
      <c r="AF1163" s="151"/>
      <c r="AG1163" s="151" t="s">
        <v>179</v>
      </c>
      <c r="AH1163" s="151">
        <v>0</v>
      </c>
      <c r="AI1163" s="151"/>
      <c r="AJ1163" s="151"/>
      <c r="AK1163" s="151"/>
      <c r="AL1163" s="151"/>
      <c r="AM1163" s="151"/>
      <c r="AN1163" s="151"/>
      <c r="AO1163" s="151"/>
      <c r="AP1163" s="151"/>
      <c r="AQ1163" s="151"/>
      <c r="AR1163" s="151"/>
      <c r="AS1163" s="151"/>
      <c r="AT1163" s="151"/>
      <c r="AU1163" s="151"/>
      <c r="AV1163" s="151"/>
      <c r="AW1163" s="151"/>
      <c r="AX1163" s="151"/>
      <c r="AY1163" s="151"/>
      <c r="AZ1163" s="151"/>
      <c r="BA1163" s="151"/>
      <c r="BB1163" s="151"/>
      <c r="BC1163" s="151"/>
      <c r="BD1163" s="151"/>
      <c r="BE1163" s="151"/>
      <c r="BF1163" s="151"/>
      <c r="BG1163" s="151"/>
      <c r="BH1163" s="151"/>
    </row>
    <row r="1164" spans="1:60" outlineLevel="1" x14ac:dyDescent="0.2">
      <c r="A1164" s="158"/>
      <c r="B1164" s="159"/>
      <c r="C1164" s="185" t="s">
        <v>906</v>
      </c>
      <c r="D1164" s="161"/>
      <c r="E1164" s="162"/>
      <c r="F1164" s="160"/>
      <c r="G1164" s="160"/>
      <c r="H1164" s="160"/>
      <c r="I1164" s="160"/>
      <c r="J1164" s="160"/>
      <c r="K1164" s="160"/>
      <c r="L1164" s="160"/>
      <c r="M1164" s="160"/>
      <c r="N1164" s="160"/>
      <c r="O1164" s="160"/>
      <c r="P1164" s="160"/>
      <c r="Q1164" s="160"/>
      <c r="R1164" s="160"/>
      <c r="S1164" s="160"/>
      <c r="T1164" s="160"/>
      <c r="U1164" s="160"/>
      <c r="V1164" s="160"/>
      <c r="W1164" s="160"/>
      <c r="X1164" s="151"/>
      <c r="Y1164" s="151"/>
      <c r="Z1164" s="151"/>
      <c r="AA1164" s="151"/>
      <c r="AB1164" s="151"/>
      <c r="AC1164" s="151"/>
      <c r="AD1164" s="151"/>
      <c r="AE1164" s="151"/>
      <c r="AF1164" s="151"/>
      <c r="AG1164" s="151" t="s">
        <v>179</v>
      </c>
      <c r="AH1164" s="151">
        <v>0</v>
      </c>
      <c r="AI1164" s="151"/>
      <c r="AJ1164" s="151"/>
      <c r="AK1164" s="151"/>
      <c r="AL1164" s="151"/>
      <c r="AM1164" s="151"/>
      <c r="AN1164" s="151"/>
      <c r="AO1164" s="151"/>
      <c r="AP1164" s="151"/>
      <c r="AQ1164" s="151"/>
      <c r="AR1164" s="151"/>
      <c r="AS1164" s="151"/>
      <c r="AT1164" s="151"/>
      <c r="AU1164" s="151"/>
      <c r="AV1164" s="151"/>
      <c r="AW1164" s="151"/>
      <c r="AX1164" s="151"/>
      <c r="AY1164" s="151"/>
      <c r="AZ1164" s="151"/>
      <c r="BA1164" s="151"/>
      <c r="BB1164" s="151"/>
      <c r="BC1164" s="151"/>
      <c r="BD1164" s="151"/>
      <c r="BE1164" s="151"/>
      <c r="BF1164" s="151"/>
      <c r="BG1164" s="151"/>
      <c r="BH1164" s="151"/>
    </row>
    <row r="1165" spans="1:60" outlineLevel="1" x14ac:dyDescent="0.2">
      <c r="A1165" s="158"/>
      <c r="B1165" s="159"/>
      <c r="C1165" s="185" t="s">
        <v>907</v>
      </c>
      <c r="D1165" s="161"/>
      <c r="E1165" s="162"/>
      <c r="F1165" s="160"/>
      <c r="G1165" s="160"/>
      <c r="H1165" s="160"/>
      <c r="I1165" s="160"/>
      <c r="J1165" s="160"/>
      <c r="K1165" s="160"/>
      <c r="L1165" s="160"/>
      <c r="M1165" s="160"/>
      <c r="N1165" s="160"/>
      <c r="O1165" s="160"/>
      <c r="P1165" s="160"/>
      <c r="Q1165" s="160"/>
      <c r="R1165" s="160"/>
      <c r="S1165" s="160"/>
      <c r="T1165" s="160"/>
      <c r="U1165" s="160"/>
      <c r="V1165" s="160"/>
      <c r="W1165" s="160"/>
      <c r="X1165" s="151"/>
      <c r="Y1165" s="151"/>
      <c r="Z1165" s="151"/>
      <c r="AA1165" s="151"/>
      <c r="AB1165" s="151"/>
      <c r="AC1165" s="151"/>
      <c r="AD1165" s="151"/>
      <c r="AE1165" s="151"/>
      <c r="AF1165" s="151"/>
      <c r="AG1165" s="151" t="s">
        <v>179</v>
      </c>
      <c r="AH1165" s="151">
        <v>0</v>
      </c>
      <c r="AI1165" s="151"/>
      <c r="AJ1165" s="151"/>
      <c r="AK1165" s="151"/>
      <c r="AL1165" s="151"/>
      <c r="AM1165" s="151"/>
      <c r="AN1165" s="151"/>
      <c r="AO1165" s="151"/>
      <c r="AP1165" s="151"/>
      <c r="AQ1165" s="151"/>
      <c r="AR1165" s="151"/>
      <c r="AS1165" s="151"/>
      <c r="AT1165" s="151"/>
      <c r="AU1165" s="151"/>
      <c r="AV1165" s="151"/>
      <c r="AW1165" s="151"/>
      <c r="AX1165" s="151"/>
      <c r="AY1165" s="151"/>
      <c r="AZ1165" s="151"/>
      <c r="BA1165" s="151"/>
      <c r="BB1165" s="151"/>
      <c r="BC1165" s="151"/>
      <c r="BD1165" s="151"/>
      <c r="BE1165" s="151"/>
      <c r="BF1165" s="151"/>
      <c r="BG1165" s="151"/>
      <c r="BH1165" s="151"/>
    </row>
    <row r="1166" spans="1:60" outlineLevel="1" x14ac:dyDescent="0.2">
      <c r="A1166" s="158"/>
      <c r="B1166" s="159"/>
      <c r="C1166" s="185" t="s">
        <v>908</v>
      </c>
      <c r="D1166" s="161"/>
      <c r="E1166" s="162"/>
      <c r="F1166" s="160"/>
      <c r="G1166" s="160"/>
      <c r="H1166" s="160"/>
      <c r="I1166" s="160"/>
      <c r="J1166" s="160"/>
      <c r="K1166" s="160"/>
      <c r="L1166" s="160"/>
      <c r="M1166" s="160"/>
      <c r="N1166" s="160"/>
      <c r="O1166" s="160"/>
      <c r="P1166" s="160"/>
      <c r="Q1166" s="160"/>
      <c r="R1166" s="160"/>
      <c r="S1166" s="160"/>
      <c r="T1166" s="160"/>
      <c r="U1166" s="160"/>
      <c r="V1166" s="160"/>
      <c r="W1166" s="160"/>
      <c r="X1166" s="151"/>
      <c r="Y1166" s="151"/>
      <c r="Z1166" s="151"/>
      <c r="AA1166" s="151"/>
      <c r="AB1166" s="151"/>
      <c r="AC1166" s="151"/>
      <c r="AD1166" s="151"/>
      <c r="AE1166" s="151"/>
      <c r="AF1166" s="151"/>
      <c r="AG1166" s="151" t="s">
        <v>179</v>
      </c>
      <c r="AH1166" s="151">
        <v>0</v>
      </c>
      <c r="AI1166" s="151"/>
      <c r="AJ1166" s="151"/>
      <c r="AK1166" s="151"/>
      <c r="AL1166" s="151"/>
      <c r="AM1166" s="151"/>
      <c r="AN1166" s="151"/>
      <c r="AO1166" s="151"/>
      <c r="AP1166" s="151"/>
      <c r="AQ1166" s="151"/>
      <c r="AR1166" s="151"/>
      <c r="AS1166" s="151"/>
      <c r="AT1166" s="151"/>
      <c r="AU1166" s="151"/>
      <c r="AV1166" s="151"/>
      <c r="AW1166" s="151"/>
      <c r="AX1166" s="151"/>
      <c r="AY1166" s="151"/>
      <c r="AZ1166" s="151"/>
      <c r="BA1166" s="151"/>
      <c r="BB1166" s="151"/>
      <c r="BC1166" s="151"/>
      <c r="BD1166" s="151"/>
      <c r="BE1166" s="151"/>
      <c r="BF1166" s="151"/>
      <c r="BG1166" s="151"/>
      <c r="BH1166" s="151"/>
    </row>
    <row r="1167" spans="1:60" outlineLevel="1" x14ac:dyDescent="0.2">
      <c r="A1167" s="158"/>
      <c r="B1167" s="159"/>
      <c r="C1167" s="185" t="s">
        <v>941</v>
      </c>
      <c r="D1167" s="161"/>
      <c r="E1167" s="162">
        <v>1.5760000000000001</v>
      </c>
      <c r="F1167" s="160"/>
      <c r="G1167" s="160"/>
      <c r="H1167" s="160"/>
      <c r="I1167" s="160"/>
      <c r="J1167" s="160"/>
      <c r="K1167" s="160"/>
      <c r="L1167" s="160"/>
      <c r="M1167" s="160"/>
      <c r="N1167" s="160"/>
      <c r="O1167" s="160"/>
      <c r="P1167" s="160"/>
      <c r="Q1167" s="160"/>
      <c r="R1167" s="160"/>
      <c r="S1167" s="160"/>
      <c r="T1167" s="160"/>
      <c r="U1167" s="160"/>
      <c r="V1167" s="160"/>
      <c r="W1167" s="160"/>
      <c r="X1167" s="151"/>
      <c r="Y1167" s="151"/>
      <c r="Z1167" s="151"/>
      <c r="AA1167" s="151"/>
      <c r="AB1167" s="151"/>
      <c r="AC1167" s="151"/>
      <c r="AD1167" s="151"/>
      <c r="AE1167" s="151"/>
      <c r="AF1167" s="151"/>
      <c r="AG1167" s="151" t="s">
        <v>179</v>
      </c>
      <c r="AH1167" s="151">
        <v>0</v>
      </c>
      <c r="AI1167" s="151"/>
      <c r="AJ1167" s="151"/>
      <c r="AK1167" s="151"/>
      <c r="AL1167" s="151"/>
      <c r="AM1167" s="151"/>
      <c r="AN1167" s="151"/>
      <c r="AO1167" s="151"/>
      <c r="AP1167" s="151"/>
      <c r="AQ1167" s="151"/>
      <c r="AR1167" s="151"/>
      <c r="AS1167" s="151"/>
      <c r="AT1167" s="151"/>
      <c r="AU1167" s="151"/>
      <c r="AV1167" s="151"/>
      <c r="AW1167" s="151"/>
      <c r="AX1167" s="151"/>
      <c r="AY1167" s="151"/>
      <c r="AZ1167" s="151"/>
      <c r="BA1167" s="151"/>
      <c r="BB1167" s="151"/>
      <c r="BC1167" s="151"/>
      <c r="BD1167" s="151"/>
      <c r="BE1167" s="151"/>
      <c r="BF1167" s="151"/>
      <c r="BG1167" s="151"/>
      <c r="BH1167" s="151"/>
    </row>
    <row r="1168" spans="1:60" outlineLevel="1" x14ac:dyDescent="0.2">
      <c r="A1168" s="158"/>
      <c r="B1168" s="159"/>
      <c r="C1168" s="453"/>
      <c r="D1168" s="454"/>
      <c r="E1168" s="454"/>
      <c r="F1168" s="454"/>
      <c r="G1168" s="454"/>
      <c r="H1168" s="160"/>
      <c r="I1168" s="160"/>
      <c r="J1168" s="160"/>
      <c r="K1168" s="160"/>
      <c r="L1168" s="160"/>
      <c r="M1168" s="160"/>
      <c r="N1168" s="160"/>
      <c r="O1168" s="160"/>
      <c r="P1168" s="160"/>
      <c r="Q1168" s="160"/>
      <c r="R1168" s="160"/>
      <c r="S1168" s="160"/>
      <c r="T1168" s="160"/>
      <c r="U1168" s="160"/>
      <c r="V1168" s="160"/>
      <c r="W1168" s="160"/>
      <c r="X1168" s="151"/>
      <c r="Y1168" s="151"/>
      <c r="Z1168" s="151"/>
      <c r="AA1168" s="151"/>
      <c r="AB1168" s="151"/>
      <c r="AC1168" s="151"/>
      <c r="AD1168" s="151"/>
      <c r="AE1168" s="151"/>
      <c r="AF1168" s="151"/>
      <c r="AG1168" s="151" t="s">
        <v>180</v>
      </c>
      <c r="AH1168" s="151"/>
      <c r="AI1168" s="151"/>
      <c r="AJ1168" s="151"/>
      <c r="AK1168" s="151"/>
      <c r="AL1168" s="151"/>
      <c r="AM1168" s="151"/>
      <c r="AN1168" s="151"/>
      <c r="AO1168" s="151"/>
      <c r="AP1168" s="151"/>
      <c r="AQ1168" s="151"/>
      <c r="AR1168" s="151"/>
      <c r="AS1168" s="151"/>
      <c r="AT1168" s="151"/>
      <c r="AU1168" s="151"/>
      <c r="AV1168" s="151"/>
      <c r="AW1168" s="151"/>
      <c r="AX1168" s="151"/>
      <c r="AY1168" s="151"/>
      <c r="AZ1168" s="151"/>
      <c r="BA1168" s="151"/>
      <c r="BB1168" s="151"/>
      <c r="BC1168" s="151"/>
      <c r="BD1168" s="151"/>
      <c r="BE1168" s="151"/>
      <c r="BF1168" s="151"/>
      <c r="BG1168" s="151"/>
      <c r="BH1168" s="151"/>
    </row>
    <row r="1169" spans="1:60" outlineLevel="1" x14ac:dyDescent="0.2">
      <c r="A1169" s="174">
        <v>164</v>
      </c>
      <c r="B1169" s="175" t="s">
        <v>942</v>
      </c>
      <c r="C1169" s="184" t="s">
        <v>943</v>
      </c>
      <c r="D1169" s="176" t="s">
        <v>185</v>
      </c>
      <c r="E1169" s="177">
        <v>3.3210000000000002</v>
      </c>
      <c r="F1169" s="178">
        <v>0</v>
      </c>
      <c r="G1169" s="179">
        <f>ROUND(E1169*F1169,2)</f>
        <v>0</v>
      </c>
      <c r="H1169" s="178">
        <v>0</v>
      </c>
      <c r="I1169" s="179">
        <f>ROUND(E1169*H1169,2)</f>
        <v>0</v>
      </c>
      <c r="J1169" s="178">
        <v>12000</v>
      </c>
      <c r="K1169" s="179">
        <f>ROUND(E1169*J1169,2)</f>
        <v>39852</v>
      </c>
      <c r="L1169" s="179">
        <v>21</v>
      </c>
      <c r="M1169" s="179">
        <f>G1169*(1+L1169/100)</f>
        <v>0</v>
      </c>
      <c r="N1169" s="179">
        <v>1.7000000000000001E-2</v>
      </c>
      <c r="O1169" s="179">
        <f>ROUND(E1169*N1169,2)</f>
        <v>0.06</v>
      </c>
      <c r="P1169" s="179">
        <v>0</v>
      </c>
      <c r="Q1169" s="179">
        <f>ROUND(E1169*P1169,2)</f>
        <v>0</v>
      </c>
      <c r="R1169" s="179"/>
      <c r="S1169" s="179" t="s">
        <v>504</v>
      </c>
      <c r="T1169" s="180" t="s">
        <v>519</v>
      </c>
      <c r="U1169" s="160">
        <v>0</v>
      </c>
      <c r="V1169" s="160">
        <f>ROUND(E1169*U1169,2)</f>
        <v>0</v>
      </c>
      <c r="W1169" s="160"/>
      <c r="X1169" s="151"/>
      <c r="Y1169" s="151"/>
      <c r="Z1169" s="151"/>
      <c r="AA1169" s="151"/>
      <c r="AB1169" s="151"/>
      <c r="AC1169" s="151"/>
      <c r="AD1169" s="151"/>
      <c r="AE1169" s="151"/>
      <c r="AF1169" s="151"/>
      <c r="AG1169" s="151" t="s">
        <v>688</v>
      </c>
      <c r="AH1169" s="151"/>
      <c r="AI1169" s="151"/>
      <c r="AJ1169" s="151"/>
      <c r="AK1169" s="151"/>
      <c r="AL1169" s="151"/>
      <c r="AM1169" s="151"/>
      <c r="AN1169" s="151"/>
      <c r="AO1169" s="151"/>
      <c r="AP1169" s="151"/>
      <c r="AQ1169" s="151"/>
      <c r="AR1169" s="151"/>
      <c r="AS1169" s="151"/>
      <c r="AT1169" s="151"/>
      <c r="AU1169" s="151"/>
      <c r="AV1169" s="151"/>
      <c r="AW1169" s="151"/>
      <c r="AX1169" s="151"/>
      <c r="AY1169" s="151"/>
      <c r="AZ1169" s="151"/>
      <c r="BA1169" s="151"/>
      <c r="BB1169" s="151"/>
      <c r="BC1169" s="151"/>
      <c r="BD1169" s="151"/>
      <c r="BE1169" s="151"/>
      <c r="BF1169" s="151"/>
      <c r="BG1169" s="151"/>
      <c r="BH1169" s="151"/>
    </row>
    <row r="1170" spans="1:60" ht="22.5" outlineLevel="1" x14ac:dyDescent="0.2">
      <c r="A1170" s="158"/>
      <c r="B1170" s="159"/>
      <c r="C1170" s="185" t="s">
        <v>944</v>
      </c>
      <c r="D1170" s="161"/>
      <c r="E1170" s="162"/>
      <c r="F1170" s="160"/>
      <c r="G1170" s="160"/>
      <c r="H1170" s="160"/>
      <c r="I1170" s="160"/>
      <c r="J1170" s="160"/>
      <c r="K1170" s="160"/>
      <c r="L1170" s="160"/>
      <c r="M1170" s="160"/>
      <c r="N1170" s="160"/>
      <c r="O1170" s="160"/>
      <c r="P1170" s="160"/>
      <c r="Q1170" s="160"/>
      <c r="R1170" s="160"/>
      <c r="S1170" s="160"/>
      <c r="T1170" s="160"/>
      <c r="U1170" s="160"/>
      <c r="V1170" s="160"/>
      <c r="W1170" s="160"/>
      <c r="X1170" s="151"/>
      <c r="Y1170" s="151"/>
      <c r="Z1170" s="151"/>
      <c r="AA1170" s="151"/>
      <c r="AB1170" s="151"/>
      <c r="AC1170" s="151"/>
      <c r="AD1170" s="151"/>
      <c r="AE1170" s="151"/>
      <c r="AF1170" s="151"/>
      <c r="AG1170" s="151" t="s">
        <v>179</v>
      </c>
      <c r="AH1170" s="151">
        <v>0</v>
      </c>
      <c r="AI1170" s="151"/>
      <c r="AJ1170" s="151"/>
      <c r="AK1170" s="151"/>
      <c r="AL1170" s="151"/>
      <c r="AM1170" s="151"/>
      <c r="AN1170" s="151"/>
      <c r="AO1170" s="151"/>
      <c r="AP1170" s="151"/>
      <c r="AQ1170" s="151"/>
      <c r="AR1170" s="151"/>
      <c r="AS1170" s="151"/>
      <c r="AT1170" s="151"/>
      <c r="AU1170" s="151"/>
      <c r="AV1170" s="151"/>
      <c r="AW1170" s="151"/>
      <c r="AX1170" s="151"/>
      <c r="AY1170" s="151"/>
      <c r="AZ1170" s="151"/>
      <c r="BA1170" s="151"/>
      <c r="BB1170" s="151"/>
      <c r="BC1170" s="151"/>
      <c r="BD1170" s="151"/>
      <c r="BE1170" s="151"/>
      <c r="BF1170" s="151"/>
      <c r="BG1170" s="151"/>
      <c r="BH1170" s="151"/>
    </row>
    <row r="1171" spans="1:60" outlineLevel="1" x14ac:dyDescent="0.2">
      <c r="A1171" s="158"/>
      <c r="B1171" s="159"/>
      <c r="C1171" s="185" t="s">
        <v>901</v>
      </c>
      <c r="D1171" s="161"/>
      <c r="E1171" s="162"/>
      <c r="F1171" s="160"/>
      <c r="G1171" s="160"/>
      <c r="H1171" s="160"/>
      <c r="I1171" s="160"/>
      <c r="J1171" s="160"/>
      <c r="K1171" s="160"/>
      <c r="L1171" s="160"/>
      <c r="M1171" s="160"/>
      <c r="N1171" s="160"/>
      <c r="O1171" s="160"/>
      <c r="P1171" s="160"/>
      <c r="Q1171" s="160"/>
      <c r="R1171" s="160"/>
      <c r="S1171" s="160"/>
      <c r="T1171" s="160"/>
      <c r="U1171" s="160"/>
      <c r="V1171" s="160"/>
      <c r="W1171" s="160"/>
      <c r="X1171" s="151"/>
      <c r="Y1171" s="151"/>
      <c r="Z1171" s="151"/>
      <c r="AA1171" s="151"/>
      <c r="AB1171" s="151"/>
      <c r="AC1171" s="151"/>
      <c r="AD1171" s="151"/>
      <c r="AE1171" s="151"/>
      <c r="AF1171" s="151"/>
      <c r="AG1171" s="151" t="s">
        <v>179</v>
      </c>
      <c r="AH1171" s="151">
        <v>0</v>
      </c>
      <c r="AI1171" s="151"/>
      <c r="AJ1171" s="151"/>
      <c r="AK1171" s="151"/>
      <c r="AL1171" s="151"/>
      <c r="AM1171" s="151"/>
      <c r="AN1171" s="151"/>
      <c r="AO1171" s="151"/>
      <c r="AP1171" s="151"/>
      <c r="AQ1171" s="151"/>
      <c r="AR1171" s="151"/>
      <c r="AS1171" s="151"/>
      <c r="AT1171" s="151"/>
      <c r="AU1171" s="151"/>
      <c r="AV1171" s="151"/>
      <c r="AW1171" s="151"/>
      <c r="AX1171" s="151"/>
      <c r="AY1171" s="151"/>
      <c r="AZ1171" s="151"/>
      <c r="BA1171" s="151"/>
      <c r="BB1171" s="151"/>
      <c r="BC1171" s="151"/>
      <c r="BD1171" s="151"/>
      <c r="BE1171" s="151"/>
      <c r="BF1171" s="151"/>
      <c r="BG1171" s="151"/>
      <c r="BH1171" s="151"/>
    </row>
    <row r="1172" spans="1:60" outlineLevel="1" x14ac:dyDescent="0.2">
      <c r="A1172" s="158"/>
      <c r="B1172" s="159"/>
      <c r="C1172" s="185" t="s">
        <v>902</v>
      </c>
      <c r="D1172" s="161"/>
      <c r="E1172" s="162"/>
      <c r="F1172" s="160"/>
      <c r="G1172" s="160"/>
      <c r="H1172" s="160"/>
      <c r="I1172" s="160"/>
      <c r="J1172" s="160"/>
      <c r="K1172" s="160"/>
      <c r="L1172" s="160"/>
      <c r="M1172" s="160"/>
      <c r="N1172" s="160"/>
      <c r="O1172" s="160"/>
      <c r="P1172" s="160"/>
      <c r="Q1172" s="160"/>
      <c r="R1172" s="160"/>
      <c r="S1172" s="160"/>
      <c r="T1172" s="160"/>
      <c r="U1172" s="160"/>
      <c r="V1172" s="160"/>
      <c r="W1172" s="160"/>
      <c r="X1172" s="151"/>
      <c r="Y1172" s="151"/>
      <c r="Z1172" s="151"/>
      <c r="AA1172" s="151"/>
      <c r="AB1172" s="151"/>
      <c r="AC1172" s="151"/>
      <c r="AD1172" s="151"/>
      <c r="AE1172" s="151"/>
      <c r="AF1172" s="151"/>
      <c r="AG1172" s="151" t="s">
        <v>179</v>
      </c>
      <c r="AH1172" s="151">
        <v>0</v>
      </c>
      <c r="AI1172" s="151"/>
      <c r="AJ1172" s="151"/>
      <c r="AK1172" s="151"/>
      <c r="AL1172" s="151"/>
      <c r="AM1172" s="151"/>
      <c r="AN1172" s="151"/>
      <c r="AO1172" s="151"/>
      <c r="AP1172" s="151"/>
      <c r="AQ1172" s="151"/>
      <c r="AR1172" s="151"/>
      <c r="AS1172" s="151"/>
      <c r="AT1172" s="151"/>
      <c r="AU1172" s="151"/>
      <c r="AV1172" s="151"/>
      <c r="AW1172" s="151"/>
      <c r="AX1172" s="151"/>
      <c r="AY1172" s="151"/>
      <c r="AZ1172" s="151"/>
      <c r="BA1172" s="151"/>
      <c r="BB1172" s="151"/>
      <c r="BC1172" s="151"/>
      <c r="BD1172" s="151"/>
      <c r="BE1172" s="151"/>
      <c r="BF1172" s="151"/>
      <c r="BG1172" s="151"/>
      <c r="BH1172" s="151"/>
    </row>
    <row r="1173" spans="1:60" outlineLevel="1" x14ac:dyDescent="0.2">
      <c r="A1173" s="158"/>
      <c r="B1173" s="159"/>
      <c r="C1173" s="185" t="s">
        <v>904</v>
      </c>
      <c r="D1173" s="161"/>
      <c r="E1173" s="162"/>
      <c r="F1173" s="160"/>
      <c r="G1173" s="160"/>
      <c r="H1173" s="160"/>
      <c r="I1173" s="160"/>
      <c r="J1173" s="160"/>
      <c r="K1173" s="160"/>
      <c r="L1173" s="160"/>
      <c r="M1173" s="160"/>
      <c r="N1173" s="160"/>
      <c r="O1173" s="160"/>
      <c r="P1173" s="160"/>
      <c r="Q1173" s="160"/>
      <c r="R1173" s="160"/>
      <c r="S1173" s="160"/>
      <c r="T1173" s="160"/>
      <c r="U1173" s="160"/>
      <c r="V1173" s="160"/>
      <c r="W1173" s="160"/>
      <c r="X1173" s="151"/>
      <c r="Y1173" s="151"/>
      <c r="Z1173" s="151"/>
      <c r="AA1173" s="151"/>
      <c r="AB1173" s="151"/>
      <c r="AC1173" s="151"/>
      <c r="AD1173" s="151"/>
      <c r="AE1173" s="151"/>
      <c r="AF1173" s="151"/>
      <c r="AG1173" s="151" t="s">
        <v>179</v>
      </c>
      <c r="AH1173" s="151">
        <v>0</v>
      </c>
      <c r="AI1173" s="151"/>
      <c r="AJ1173" s="151"/>
      <c r="AK1173" s="151"/>
      <c r="AL1173" s="151"/>
      <c r="AM1173" s="151"/>
      <c r="AN1173" s="151"/>
      <c r="AO1173" s="151"/>
      <c r="AP1173" s="151"/>
      <c r="AQ1173" s="151"/>
      <c r="AR1173" s="151"/>
      <c r="AS1173" s="151"/>
      <c r="AT1173" s="151"/>
      <c r="AU1173" s="151"/>
      <c r="AV1173" s="151"/>
      <c r="AW1173" s="151"/>
      <c r="AX1173" s="151"/>
      <c r="AY1173" s="151"/>
      <c r="AZ1173" s="151"/>
      <c r="BA1173" s="151"/>
      <c r="BB1173" s="151"/>
      <c r="BC1173" s="151"/>
      <c r="BD1173" s="151"/>
      <c r="BE1173" s="151"/>
      <c r="BF1173" s="151"/>
      <c r="BG1173" s="151"/>
      <c r="BH1173" s="151"/>
    </row>
    <row r="1174" spans="1:60" outlineLevel="1" x14ac:dyDescent="0.2">
      <c r="A1174" s="158"/>
      <c r="B1174" s="159"/>
      <c r="C1174" s="185" t="s">
        <v>905</v>
      </c>
      <c r="D1174" s="161"/>
      <c r="E1174" s="162"/>
      <c r="F1174" s="160"/>
      <c r="G1174" s="160"/>
      <c r="H1174" s="160"/>
      <c r="I1174" s="160"/>
      <c r="J1174" s="160"/>
      <c r="K1174" s="160"/>
      <c r="L1174" s="160"/>
      <c r="M1174" s="160"/>
      <c r="N1174" s="160"/>
      <c r="O1174" s="160"/>
      <c r="P1174" s="160"/>
      <c r="Q1174" s="160"/>
      <c r="R1174" s="160"/>
      <c r="S1174" s="160"/>
      <c r="T1174" s="160"/>
      <c r="U1174" s="160"/>
      <c r="V1174" s="160"/>
      <c r="W1174" s="160"/>
      <c r="X1174" s="151"/>
      <c r="Y1174" s="151"/>
      <c r="Z1174" s="151"/>
      <c r="AA1174" s="151"/>
      <c r="AB1174" s="151"/>
      <c r="AC1174" s="151"/>
      <c r="AD1174" s="151"/>
      <c r="AE1174" s="151"/>
      <c r="AF1174" s="151"/>
      <c r="AG1174" s="151" t="s">
        <v>179</v>
      </c>
      <c r="AH1174" s="151">
        <v>0</v>
      </c>
      <c r="AI1174" s="151"/>
      <c r="AJ1174" s="151"/>
      <c r="AK1174" s="151"/>
      <c r="AL1174" s="151"/>
      <c r="AM1174" s="151"/>
      <c r="AN1174" s="151"/>
      <c r="AO1174" s="151"/>
      <c r="AP1174" s="151"/>
      <c r="AQ1174" s="151"/>
      <c r="AR1174" s="151"/>
      <c r="AS1174" s="151"/>
      <c r="AT1174" s="151"/>
      <c r="AU1174" s="151"/>
      <c r="AV1174" s="151"/>
      <c r="AW1174" s="151"/>
      <c r="AX1174" s="151"/>
      <c r="AY1174" s="151"/>
      <c r="AZ1174" s="151"/>
      <c r="BA1174" s="151"/>
      <c r="BB1174" s="151"/>
      <c r="BC1174" s="151"/>
      <c r="BD1174" s="151"/>
      <c r="BE1174" s="151"/>
      <c r="BF1174" s="151"/>
      <c r="BG1174" s="151"/>
      <c r="BH1174" s="151"/>
    </row>
    <row r="1175" spans="1:60" outlineLevel="1" x14ac:dyDescent="0.2">
      <c r="A1175" s="158"/>
      <c r="B1175" s="159"/>
      <c r="C1175" s="185" t="s">
        <v>906</v>
      </c>
      <c r="D1175" s="161"/>
      <c r="E1175" s="162"/>
      <c r="F1175" s="160"/>
      <c r="G1175" s="160"/>
      <c r="H1175" s="160"/>
      <c r="I1175" s="160"/>
      <c r="J1175" s="160"/>
      <c r="K1175" s="160"/>
      <c r="L1175" s="160"/>
      <c r="M1175" s="160"/>
      <c r="N1175" s="160"/>
      <c r="O1175" s="160"/>
      <c r="P1175" s="160"/>
      <c r="Q1175" s="160"/>
      <c r="R1175" s="160"/>
      <c r="S1175" s="160"/>
      <c r="T1175" s="160"/>
      <c r="U1175" s="160"/>
      <c r="V1175" s="160"/>
      <c r="W1175" s="160"/>
      <c r="X1175" s="151"/>
      <c r="Y1175" s="151"/>
      <c r="Z1175" s="151"/>
      <c r="AA1175" s="151"/>
      <c r="AB1175" s="151"/>
      <c r="AC1175" s="151"/>
      <c r="AD1175" s="151"/>
      <c r="AE1175" s="151"/>
      <c r="AF1175" s="151"/>
      <c r="AG1175" s="151" t="s">
        <v>179</v>
      </c>
      <c r="AH1175" s="151">
        <v>0</v>
      </c>
      <c r="AI1175" s="151"/>
      <c r="AJ1175" s="151"/>
      <c r="AK1175" s="151"/>
      <c r="AL1175" s="151"/>
      <c r="AM1175" s="151"/>
      <c r="AN1175" s="151"/>
      <c r="AO1175" s="151"/>
      <c r="AP1175" s="151"/>
      <c r="AQ1175" s="151"/>
      <c r="AR1175" s="151"/>
      <c r="AS1175" s="151"/>
      <c r="AT1175" s="151"/>
      <c r="AU1175" s="151"/>
      <c r="AV1175" s="151"/>
      <c r="AW1175" s="151"/>
      <c r="AX1175" s="151"/>
      <c r="AY1175" s="151"/>
      <c r="AZ1175" s="151"/>
      <c r="BA1175" s="151"/>
      <c r="BB1175" s="151"/>
      <c r="BC1175" s="151"/>
      <c r="BD1175" s="151"/>
      <c r="BE1175" s="151"/>
      <c r="BF1175" s="151"/>
      <c r="BG1175" s="151"/>
      <c r="BH1175" s="151"/>
    </row>
    <row r="1176" spans="1:60" outlineLevel="1" x14ac:dyDescent="0.2">
      <c r="A1176" s="158"/>
      <c r="B1176" s="159"/>
      <c r="C1176" s="185" t="s">
        <v>907</v>
      </c>
      <c r="D1176" s="161"/>
      <c r="E1176" s="162"/>
      <c r="F1176" s="160"/>
      <c r="G1176" s="160"/>
      <c r="H1176" s="160"/>
      <c r="I1176" s="160"/>
      <c r="J1176" s="160"/>
      <c r="K1176" s="160"/>
      <c r="L1176" s="160"/>
      <c r="M1176" s="160"/>
      <c r="N1176" s="160"/>
      <c r="O1176" s="160"/>
      <c r="P1176" s="160"/>
      <c r="Q1176" s="160"/>
      <c r="R1176" s="160"/>
      <c r="S1176" s="160"/>
      <c r="T1176" s="160"/>
      <c r="U1176" s="160"/>
      <c r="V1176" s="160"/>
      <c r="W1176" s="160"/>
      <c r="X1176" s="151"/>
      <c r="Y1176" s="151"/>
      <c r="Z1176" s="151"/>
      <c r="AA1176" s="151"/>
      <c r="AB1176" s="151"/>
      <c r="AC1176" s="151"/>
      <c r="AD1176" s="151"/>
      <c r="AE1176" s="151"/>
      <c r="AF1176" s="151"/>
      <c r="AG1176" s="151" t="s">
        <v>179</v>
      </c>
      <c r="AH1176" s="151">
        <v>0</v>
      </c>
      <c r="AI1176" s="151"/>
      <c r="AJ1176" s="151"/>
      <c r="AK1176" s="151"/>
      <c r="AL1176" s="151"/>
      <c r="AM1176" s="151"/>
      <c r="AN1176" s="151"/>
      <c r="AO1176" s="151"/>
      <c r="AP1176" s="151"/>
      <c r="AQ1176" s="151"/>
      <c r="AR1176" s="151"/>
      <c r="AS1176" s="151"/>
      <c r="AT1176" s="151"/>
      <c r="AU1176" s="151"/>
      <c r="AV1176" s="151"/>
      <c r="AW1176" s="151"/>
      <c r="AX1176" s="151"/>
      <c r="AY1176" s="151"/>
      <c r="AZ1176" s="151"/>
      <c r="BA1176" s="151"/>
      <c r="BB1176" s="151"/>
      <c r="BC1176" s="151"/>
      <c r="BD1176" s="151"/>
      <c r="BE1176" s="151"/>
      <c r="BF1176" s="151"/>
      <c r="BG1176" s="151"/>
      <c r="BH1176" s="151"/>
    </row>
    <row r="1177" spans="1:60" outlineLevel="1" x14ac:dyDescent="0.2">
      <c r="A1177" s="158"/>
      <c r="B1177" s="159"/>
      <c r="C1177" s="185" t="s">
        <v>908</v>
      </c>
      <c r="D1177" s="161"/>
      <c r="E1177" s="162"/>
      <c r="F1177" s="160"/>
      <c r="G1177" s="160"/>
      <c r="H1177" s="160"/>
      <c r="I1177" s="160"/>
      <c r="J1177" s="160"/>
      <c r="K1177" s="160"/>
      <c r="L1177" s="160"/>
      <c r="M1177" s="160"/>
      <c r="N1177" s="160"/>
      <c r="O1177" s="160"/>
      <c r="P1177" s="160"/>
      <c r="Q1177" s="160"/>
      <c r="R1177" s="160"/>
      <c r="S1177" s="160"/>
      <c r="T1177" s="160"/>
      <c r="U1177" s="160"/>
      <c r="V1177" s="160"/>
      <c r="W1177" s="160"/>
      <c r="X1177" s="151"/>
      <c r="Y1177" s="151"/>
      <c r="Z1177" s="151"/>
      <c r="AA1177" s="151"/>
      <c r="AB1177" s="151"/>
      <c r="AC1177" s="151"/>
      <c r="AD1177" s="151"/>
      <c r="AE1177" s="151"/>
      <c r="AF1177" s="151"/>
      <c r="AG1177" s="151" t="s">
        <v>179</v>
      </c>
      <c r="AH1177" s="151">
        <v>0</v>
      </c>
      <c r="AI1177" s="151"/>
      <c r="AJ1177" s="151"/>
      <c r="AK1177" s="151"/>
      <c r="AL1177" s="151"/>
      <c r="AM1177" s="151"/>
      <c r="AN1177" s="151"/>
      <c r="AO1177" s="151"/>
      <c r="AP1177" s="151"/>
      <c r="AQ1177" s="151"/>
      <c r="AR1177" s="151"/>
      <c r="AS1177" s="151"/>
      <c r="AT1177" s="151"/>
      <c r="AU1177" s="151"/>
      <c r="AV1177" s="151"/>
      <c r="AW1177" s="151"/>
      <c r="AX1177" s="151"/>
      <c r="AY1177" s="151"/>
      <c r="AZ1177" s="151"/>
      <c r="BA1177" s="151"/>
      <c r="BB1177" s="151"/>
      <c r="BC1177" s="151"/>
      <c r="BD1177" s="151"/>
      <c r="BE1177" s="151"/>
      <c r="BF1177" s="151"/>
      <c r="BG1177" s="151"/>
      <c r="BH1177" s="151"/>
    </row>
    <row r="1178" spans="1:60" outlineLevel="1" x14ac:dyDescent="0.2">
      <c r="A1178" s="158"/>
      <c r="B1178" s="159"/>
      <c r="C1178" s="185" t="s">
        <v>945</v>
      </c>
      <c r="D1178" s="161"/>
      <c r="E1178" s="162">
        <v>3.3210000000000002</v>
      </c>
      <c r="F1178" s="160"/>
      <c r="G1178" s="160"/>
      <c r="H1178" s="160"/>
      <c r="I1178" s="160"/>
      <c r="J1178" s="160"/>
      <c r="K1178" s="160"/>
      <c r="L1178" s="160"/>
      <c r="M1178" s="160"/>
      <c r="N1178" s="160"/>
      <c r="O1178" s="160"/>
      <c r="P1178" s="160"/>
      <c r="Q1178" s="160"/>
      <c r="R1178" s="160"/>
      <c r="S1178" s="160"/>
      <c r="T1178" s="160"/>
      <c r="U1178" s="160"/>
      <c r="V1178" s="160"/>
      <c r="W1178" s="160"/>
      <c r="X1178" s="151"/>
      <c r="Y1178" s="151"/>
      <c r="Z1178" s="151"/>
      <c r="AA1178" s="151"/>
      <c r="AB1178" s="151"/>
      <c r="AC1178" s="151"/>
      <c r="AD1178" s="151"/>
      <c r="AE1178" s="151"/>
      <c r="AF1178" s="151"/>
      <c r="AG1178" s="151" t="s">
        <v>179</v>
      </c>
      <c r="AH1178" s="151">
        <v>0</v>
      </c>
      <c r="AI1178" s="151"/>
      <c r="AJ1178" s="151"/>
      <c r="AK1178" s="151"/>
      <c r="AL1178" s="151"/>
      <c r="AM1178" s="151"/>
      <c r="AN1178" s="151"/>
      <c r="AO1178" s="151"/>
      <c r="AP1178" s="151"/>
      <c r="AQ1178" s="151"/>
      <c r="AR1178" s="151"/>
      <c r="AS1178" s="151"/>
      <c r="AT1178" s="151"/>
      <c r="AU1178" s="151"/>
      <c r="AV1178" s="151"/>
      <c r="AW1178" s="151"/>
      <c r="AX1178" s="151"/>
      <c r="AY1178" s="151"/>
      <c r="AZ1178" s="151"/>
      <c r="BA1178" s="151"/>
      <c r="BB1178" s="151"/>
      <c r="BC1178" s="151"/>
      <c r="BD1178" s="151"/>
      <c r="BE1178" s="151"/>
      <c r="BF1178" s="151"/>
      <c r="BG1178" s="151"/>
      <c r="BH1178" s="151"/>
    </row>
    <row r="1179" spans="1:60" outlineLevel="1" x14ac:dyDescent="0.2">
      <c r="A1179" s="158"/>
      <c r="B1179" s="159"/>
      <c r="C1179" s="453"/>
      <c r="D1179" s="454"/>
      <c r="E1179" s="454"/>
      <c r="F1179" s="454"/>
      <c r="G1179" s="454"/>
      <c r="H1179" s="160"/>
      <c r="I1179" s="160"/>
      <c r="J1179" s="160"/>
      <c r="K1179" s="160"/>
      <c r="L1179" s="160"/>
      <c r="M1179" s="160"/>
      <c r="N1179" s="160"/>
      <c r="O1179" s="160"/>
      <c r="P1179" s="160"/>
      <c r="Q1179" s="160"/>
      <c r="R1179" s="160"/>
      <c r="S1179" s="160"/>
      <c r="T1179" s="160"/>
      <c r="U1179" s="160"/>
      <c r="V1179" s="160"/>
      <c r="W1179" s="160"/>
      <c r="X1179" s="151"/>
      <c r="Y1179" s="151"/>
      <c r="Z1179" s="151"/>
      <c r="AA1179" s="151"/>
      <c r="AB1179" s="151"/>
      <c r="AC1179" s="151"/>
      <c r="AD1179" s="151"/>
      <c r="AE1179" s="151"/>
      <c r="AF1179" s="151"/>
      <c r="AG1179" s="151" t="s">
        <v>180</v>
      </c>
      <c r="AH1179" s="151"/>
      <c r="AI1179" s="151"/>
      <c r="AJ1179" s="151"/>
      <c r="AK1179" s="151"/>
      <c r="AL1179" s="151"/>
      <c r="AM1179" s="151"/>
      <c r="AN1179" s="151"/>
      <c r="AO1179" s="151"/>
      <c r="AP1179" s="151"/>
      <c r="AQ1179" s="151"/>
      <c r="AR1179" s="151"/>
      <c r="AS1179" s="151"/>
      <c r="AT1179" s="151"/>
      <c r="AU1179" s="151"/>
      <c r="AV1179" s="151"/>
      <c r="AW1179" s="151"/>
      <c r="AX1179" s="151"/>
      <c r="AY1179" s="151"/>
      <c r="AZ1179" s="151"/>
      <c r="BA1179" s="151"/>
      <c r="BB1179" s="151"/>
      <c r="BC1179" s="151"/>
      <c r="BD1179" s="151"/>
      <c r="BE1179" s="151"/>
      <c r="BF1179" s="151"/>
      <c r="BG1179" s="151"/>
      <c r="BH1179" s="151"/>
    </row>
    <row r="1180" spans="1:60" outlineLevel="1" x14ac:dyDescent="0.2">
      <c r="A1180" s="174">
        <v>165</v>
      </c>
      <c r="B1180" s="175" t="s">
        <v>946</v>
      </c>
      <c r="C1180" s="184" t="s">
        <v>947</v>
      </c>
      <c r="D1180" s="176" t="s">
        <v>185</v>
      </c>
      <c r="E1180" s="177">
        <v>6.375</v>
      </c>
      <c r="F1180" s="178">
        <v>0</v>
      </c>
      <c r="G1180" s="179">
        <f>ROUND(E1180*F1180,2)</f>
        <v>0</v>
      </c>
      <c r="H1180" s="178">
        <v>0</v>
      </c>
      <c r="I1180" s="179">
        <f>ROUND(E1180*H1180,2)</f>
        <v>0</v>
      </c>
      <c r="J1180" s="178">
        <v>5000</v>
      </c>
      <c r="K1180" s="179">
        <f>ROUND(E1180*J1180,2)</f>
        <v>31875</v>
      </c>
      <c r="L1180" s="179">
        <v>21</v>
      </c>
      <c r="M1180" s="179">
        <f>G1180*(1+L1180/100)</f>
        <v>0</v>
      </c>
      <c r="N1180" s="179">
        <v>1.7000000000000001E-2</v>
      </c>
      <c r="O1180" s="179">
        <f>ROUND(E1180*N1180,2)</f>
        <v>0.11</v>
      </c>
      <c r="P1180" s="179">
        <v>0</v>
      </c>
      <c r="Q1180" s="179">
        <f>ROUND(E1180*P1180,2)</f>
        <v>0</v>
      </c>
      <c r="R1180" s="179"/>
      <c r="S1180" s="179" t="s">
        <v>504</v>
      </c>
      <c r="T1180" s="180" t="s">
        <v>519</v>
      </c>
      <c r="U1180" s="160">
        <v>0</v>
      </c>
      <c r="V1180" s="160">
        <f>ROUND(E1180*U1180,2)</f>
        <v>0</v>
      </c>
      <c r="W1180" s="160"/>
      <c r="X1180" s="151"/>
      <c r="Y1180" s="151"/>
      <c r="Z1180" s="151"/>
      <c r="AA1180" s="151"/>
      <c r="AB1180" s="151"/>
      <c r="AC1180" s="151"/>
      <c r="AD1180" s="151"/>
      <c r="AE1180" s="151"/>
      <c r="AF1180" s="151"/>
      <c r="AG1180" s="151" t="s">
        <v>683</v>
      </c>
      <c r="AH1180" s="151"/>
      <c r="AI1180" s="151"/>
      <c r="AJ1180" s="151"/>
      <c r="AK1180" s="151"/>
      <c r="AL1180" s="151"/>
      <c r="AM1180" s="151"/>
      <c r="AN1180" s="151"/>
      <c r="AO1180" s="151"/>
      <c r="AP1180" s="151"/>
      <c r="AQ1180" s="151"/>
      <c r="AR1180" s="151"/>
      <c r="AS1180" s="151"/>
      <c r="AT1180" s="151"/>
      <c r="AU1180" s="151"/>
      <c r="AV1180" s="151"/>
      <c r="AW1180" s="151"/>
      <c r="AX1180" s="151"/>
      <c r="AY1180" s="151"/>
      <c r="AZ1180" s="151"/>
      <c r="BA1180" s="151"/>
      <c r="BB1180" s="151"/>
      <c r="BC1180" s="151"/>
      <c r="BD1180" s="151"/>
      <c r="BE1180" s="151"/>
      <c r="BF1180" s="151"/>
      <c r="BG1180" s="151"/>
      <c r="BH1180" s="151"/>
    </row>
    <row r="1181" spans="1:60" outlineLevel="1" x14ac:dyDescent="0.2">
      <c r="A1181" s="158"/>
      <c r="B1181" s="159"/>
      <c r="C1181" s="185" t="s">
        <v>948</v>
      </c>
      <c r="D1181" s="161"/>
      <c r="E1181" s="162"/>
      <c r="F1181" s="160"/>
      <c r="G1181" s="160"/>
      <c r="H1181" s="160"/>
      <c r="I1181" s="160"/>
      <c r="J1181" s="160"/>
      <c r="K1181" s="160"/>
      <c r="L1181" s="160"/>
      <c r="M1181" s="160"/>
      <c r="N1181" s="160"/>
      <c r="O1181" s="160"/>
      <c r="P1181" s="160"/>
      <c r="Q1181" s="160"/>
      <c r="R1181" s="160"/>
      <c r="S1181" s="160"/>
      <c r="T1181" s="160"/>
      <c r="U1181" s="160"/>
      <c r="V1181" s="160"/>
      <c r="W1181" s="160"/>
      <c r="X1181" s="151"/>
      <c r="Y1181" s="151"/>
      <c r="Z1181" s="151"/>
      <c r="AA1181" s="151"/>
      <c r="AB1181" s="151"/>
      <c r="AC1181" s="151"/>
      <c r="AD1181" s="151"/>
      <c r="AE1181" s="151"/>
      <c r="AF1181" s="151"/>
      <c r="AG1181" s="151" t="s">
        <v>179</v>
      </c>
      <c r="AH1181" s="151">
        <v>0</v>
      </c>
      <c r="AI1181" s="151"/>
      <c r="AJ1181" s="151"/>
      <c r="AK1181" s="151"/>
      <c r="AL1181" s="151"/>
      <c r="AM1181" s="151"/>
      <c r="AN1181" s="151"/>
      <c r="AO1181" s="151"/>
      <c r="AP1181" s="151"/>
      <c r="AQ1181" s="151"/>
      <c r="AR1181" s="151"/>
      <c r="AS1181" s="151"/>
      <c r="AT1181" s="151"/>
      <c r="AU1181" s="151"/>
      <c r="AV1181" s="151"/>
      <c r="AW1181" s="151"/>
      <c r="AX1181" s="151"/>
      <c r="AY1181" s="151"/>
      <c r="AZ1181" s="151"/>
      <c r="BA1181" s="151"/>
      <c r="BB1181" s="151"/>
      <c r="BC1181" s="151"/>
      <c r="BD1181" s="151"/>
      <c r="BE1181" s="151"/>
      <c r="BF1181" s="151"/>
      <c r="BG1181" s="151"/>
      <c r="BH1181" s="151"/>
    </row>
    <row r="1182" spans="1:60" outlineLevel="1" x14ac:dyDescent="0.2">
      <c r="A1182" s="158"/>
      <c r="B1182" s="159"/>
      <c r="C1182" s="185" t="s">
        <v>901</v>
      </c>
      <c r="D1182" s="161"/>
      <c r="E1182" s="162"/>
      <c r="F1182" s="160"/>
      <c r="G1182" s="160"/>
      <c r="H1182" s="160"/>
      <c r="I1182" s="160"/>
      <c r="J1182" s="160"/>
      <c r="K1182" s="160"/>
      <c r="L1182" s="160"/>
      <c r="M1182" s="160"/>
      <c r="N1182" s="160"/>
      <c r="O1182" s="160"/>
      <c r="P1182" s="160"/>
      <c r="Q1182" s="160"/>
      <c r="R1182" s="160"/>
      <c r="S1182" s="160"/>
      <c r="T1182" s="160"/>
      <c r="U1182" s="160"/>
      <c r="V1182" s="160"/>
      <c r="W1182" s="160"/>
      <c r="X1182" s="151"/>
      <c r="Y1182" s="151"/>
      <c r="Z1182" s="151"/>
      <c r="AA1182" s="151"/>
      <c r="AB1182" s="151"/>
      <c r="AC1182" s="151"/>
      <c r="AD1182" s="151"/>
      <c r="AE1182" s="151"/>
      <c r="AF1182" s="151"/>
      <c r="AG1182" s="151" t="s">
        <v>179</v>
      </c>
      <c r="AH1182" s="151">
        <v>0</v>
      </c>
      <c r="AI1182" s="151"/>
      <c r="AJ1182" s="151"/>
      <c r="AK1182" s="151"/>
      <c r="AL1182" s="151"/>
      <c r="AM1182" s="151"/>
      <c r="AN1182" s="151"/>
      <c r="AO1182" s="151"/>
      <c r="AP1182" s="151"/>
      <c r="AQ1182" s="151"/>
      <c r="AR1182" s="151"/>
      <c r="AS1182" s="151"/>
      <c r="AT1182" s="151"/>
      <c r="AU1182" s="151"/>
      <c r="AV1182" s="151"/>
      <c r="AW1182" s="151"/>
      <c r="AX1182" s="151"/>
      <c r="AY1182" s="151"/>
      <c r="AZ1182" s="151"/>
      <c r="BA1182" s="151"/>
      <c r="BB1182" s="151"/>
      <c r="BC1182" s="151"/>
      <c r="BD1182" s="151"/>
      <c r="BE1182" s="151"/>
      <c r="BF1182" s="151"/>
      <c r="BG1182" s="151"/>
      <c r="BH1182" s="151"/>
    </row>
    <row r="1183" spans="1:60" outlineLevel="1" x14ac:dyDescent="0.2">
      <c r="A1183" s="158"/>
      <c r="B1183" s="159"/>
      <c r="C1183" s="185" t="s">
        <v>902</v>
      </c>
      <c r="D1183" s="161"/>
      <c r="E1183" s="162"/>
      <c r="F1183" s="160"/>
      <c r="G1183" s="160"/>
      <c r="H1183" s="160"/>
      <c r="I1183" s="160"/>
      <c r="J1183" s="160"/>
      <c r="K1183" s="160"/>
      <c r="L1183" s="160"/>
      <c r="M1183" s="160"/>
      <c r="N1183" s="160"/>
      <c r="O1183" s="160"/>
      <c r="P1183" s="160"/>
      <c r="Q1183" s="160"/>
      <c r="R1183" s="160"/>
      <c r="S1183" s="160"/>
      <c r="T1183" s="160"/>
      <c r="U1183" s="160"/>
      <c r="V1183" s="160"/>
      <c r="W1183" s="160"/>
      <c r="X1183" s="151"/>
      <c r="Y1183" s="151"/>
      <c r="Z1183" s="151"/>
      <c r="AA1183" s="151"/>
      <c r="AB1183" s="151"/>
      <c r="AC1183" s="151"/>
      <c r="AD1183" s="151"/>
      <c r="AE1183" s="151"/>
      <c r="AF1183" s="151"/>
      <c r="AG1183" s="151" t="s">
        <v>179</v>
      </c>
      <c r="AH1183" s="151">
        <v>0</v>
      </c>
      <c r="AI1183" s="151"/>
      <c r="AJ1183" s="151"/>
      <c r="AK1183" s="151"/>
      <c r="AL1183" s="151"/>
      <c r="AM1183" s="151"/>
      <c r="AN1183" s="151"/>
      <c r="AO1183" s="151"/>
      <c r="AP1183" s="151"/>
      <c r="AQ1183" s="151"/>
      <c r="AR1183" s="151"/>
      <c r="AS1183" s="151"/>
      <c r="AT1183" s="151"/>
      <c r="AU1183" s="151"/>
      <c r="AV1183" s="151"/>
      <c r="AW1183" s="151"/>
      <c r="AX1183" s="151"/>
      <c r="AY1183" s="151"/>
      <c r="AZ1183" s="151"/>
      <c r="BA1183" s="151"/>
      <c r="BB1183" s="151"/>
      <c r="BC1183" s="151"/>
      <c r="BD1183" s="151"/>
      <c r="BE1183" s="151"/>
      <c r="BF1183" s="151"/>
      <c r="BG1183" s="151"/>
      <c r="BH1183" s="151"/>
    </row>
    <row r="1184" spans="1:60" outlineLevel="1" x14ac:dyDescent="0.2">
      <c r="A1184" s="158"/>
      <c r="B1184" s="159"/>
      <c r="C1184" s="185" t="s">
        <v>904</v>
      </c>
      <c r="D1184" s="161"/>
      <c r="E1184" s="162"/>
      <c r="F1184" s="160"/>
      <c r="G1184" s="160"/>
      <c r="H1184" s="160"/>
      <c r="I1184" s="160"/>
      <c r="J1184" s="160"/>
      <c r="K1184" s="160"/>
      <c r="L1184" s="160"/>
      <c r="M1184" s="160"/>
      <c r="N1184" s="160"/>
      <c r="O1184" s="160"/>
      <c r="P1184" s="160"/>
      <c r="Q1184" s="160"/>
      <c r="R1184" s="160"/>
      <c r="S1184" s="160"/>
      <c r="T1184" s="160"/>
      <c r="U1184" s="160"/>
      <c r="V1184" s="160"/>
      <c r="W1184" s="160"/>
      <c r="X1184" s="151"/>
      <c r="Y1184" s="151"/>
      <c r="Z1184" s="151"/>
      <c r="AA1184" s="151"/>
      <c r="AB1184" s="151"/>
      <c r="AC1184" s="151"/>
      <c r="AD1184" s="151"/>
      <c r="AE1184" s="151"/>
      <c r="AF1184" s="151"/>
      <c r="AG1184" s="151" t="s">
        <v>179</v>
      </c>
      <c r="AH1184" s="151">
        <v>0</v>
      </c>
      <c r="AI1184" s="151"/>
      <c r="AJ1184" s="151"/>
      <c r="AK1184" s="151"/>
      <c r="AL1184" s="151"/>
      <c r="AM1184" s="151"/>
      <c r="AN1184" s="151"/>
      <c r="AO1184" s="151"/>
      <c r="AP1184" s="151"/>
      <c r="AQ1184" s="151"/>
      <c r="AR1184" s="151"/>
      <c r="AS1184" s="151"/>
      <c r="AT1184" s="151"/>
      <c r="AU1184" s="151"/>
      <c r="AV1184" s="151"/>
      <c r="AW1184" s="151"/>
      <c r="AX1184" s="151"/>
      <c r="AY1184" s="151"/>
      <c r="AZ1184" s="151"/>
      <c r="BA1184" s="151"/>
      <c r="BB1184" s="151"/>
      <c r="BC1184" s="151"/>
      <c r="BD1184" s="151"/>
      <c r="BE1184" s="151"/>
      <c r="BF1184" s="151"/>
      <c r="BG1184" s="151"/>
      <c r="BH1184" s="151"/>
    </row>
    <row r="1185" spans="1:60" outlineLevel="1" x14ac:dyDescent="0.2">
      <c r="A1185" s="158"/>
      <c r="B1185" s="159"/>
      <c r="C1185" s="185" t="s">
        <v>905</v>
      </c>
      <c r="D1185" s="161"/>
      <c r="E1185" s="162"/>
      <c r="F1185" s="160"/>
      <c r="G1185" s="160"/>
      <c r="H1185" s="160"/>
      <c r="I1185" s="160"/>
      <c r="J1185" s="160"/>
      <c r="K1185" s="160"/>
      <c r="L1185" s="160"/>
      <c r="M1185" s="160"/>
      <c r="N1185" s="160"/>
      <c r="O1185" s="160"/>
      <c r="P1185" s="160"/>
      <c r="Q1185" s="160"/>
      <c r="R1185" s="160"/>
      <c r="S1185" s="160"/>
      <c r="T1185" s="160"/>
      <c r="U1185" s="160"/>
      <c r="V1185" s="160"/>
      <c r="W1185" s="160"/>
      <c r="X1185" s="151"/>
      <c r="Y1185" s="151"/>
      <c r="Z1185" s="151"/>
      <c r="AA1185" s="151"/>
      <c r="AB1185" s="151"/>
      <c r="AC1185" s="151"/>
      <c r="AD1185" s="151"/>
      <c r="AE1185" s="151"/>
      <c r="AF1185" s="151"/>
      <c r="AG1185" s="151" t="s">
        <v>179</v>
      </c>
      <c r="AH1185" s="151">
        <v>0</v>
      </c>
      <c r="AI1185" s="151"/>
      <c r="AJ1185" s="151"/>
      <c r="AK1185" s="151"/>
      <c r="AL1185" s="151"/>
      <c r="AM1185" s="151"/>
      <c r="AN1185" s="151"/>
      <c r="AO1185" s="151"/>
      <c r="AP1185" s="151"/>
      <c r="AQ1185" s="151"/>
      <c r="AR1185" s="151"/>
      <c r="AS1185" s="151"/>
      <c r="AT1185" s="151"/>
      <c r="AU1185" s="151"/>
      <c r="AV1185" s="151"/>
      <c r="AW1185" s="151"/>
      <c r="AX1185" s="151"/>
      <c r="AY1185" s="151"/>
      <c r="AZ1185" s="151"/>
      <c r="BA1185" s="151"/>
      <c r="BB1185" s="151"/>
      <c r="BC1185" s="151"/>
      <c r="BD1185" s="151"/>
      <c r="BE1185" s="151"/>
      <c r="BF1185" s="151"/>
      <c r="BG1185" s="151"/>
      <c r="BH1185" s="151"/>
    </row>
    <row r="1186" spans="1:60" outlineLevel="1" x14ac:dyDescent="0.2">
      <c r="A1186" s="158"/>
      <c r="B1186" s="159"/>
      <c r="C1186" s="185" t="s">
        <v>906</v>
      </c>
      <c r="D1186" s="161"/>
      <c r="E1186" s="162"/>
      <c r="F1186" s="160"/>
      <c r="G1186" s="160"/>
      <c r="H1186" s="160"/>
      <c r="I1186" s="160"/>
      <c r="J1186" s="160"/>
      <c r="K1186" s="160"/>
      <c r="L1186" s="160"/>
      <c r="M1186" s="160"/>
      <c r="N1186" s="160"/>
      <c r="O1186" s="160"/>
      <c r="P1186" s="160"/>
      <c r="Q1186" s="160"/>
      <c r="R1186" s="160"/>
      <c r="S1186" s="160"/>
      <c r="T1186" s="160"/>
      <c r="U1186" s="160"/>
      <c r="V1186" s="160"/>
      <c r="W1186" s="160"/>
      <c r="X1186" s="151"/>
      <c r="Y1186" s="151"/>
      <c r="Z1186" s="151"/>
      <c r="AA1186" s="151"/>
      <c r="AB1186" s="151"/>
      <c r="AC1186" s="151"/>
      <c r="AD1186" s="151"/>
      <c r="AE1186" s="151"/>
      <c r="AF1186" s="151"/>
      <c r="AG1186" s="151" t="s">
        <v>179</v>
      </c>
      <c r="AH1186" s="151">
        <v>0</v>
      </c>
      <c r="AI1186" s="151"/>
      <c r="AJ1186" s="151"/>
      <c r="AK1186" s="151"/>
      <c r="AL1186" s="151"/>
      <c r="AM1186" s="151"/>
      <c r="AN1186" s="151"/>
      <c r="AO1186" s="151"/>
      <c r="AP1186" s="151"/>
      <c r="AQ1186" s="151"/>
      <c r="AR1186" s="151"/>
      <c r="AS1186" s="151"/>
      <c r="AT1186" s="151"/>
      <c r="AU1186" s="151"/>
      <c r="AV1186" s="151"/>
      <c r="AW1186" s="151"/>
      <c r="AX1186" s="151"/>
      <c r="AY1186" s="151"/>
      <c r="AZ1186" s="151"/>
      <c r="BA1186" s="151"/>
      <c r="BB1186" s="151"/>
      <c r="BC1186" s="151"/>
      <c r="BD1186" s="151"/>
      <c r="BE1186" s="151"/>
      <c r="BF1186" s="151"/>
      <c r="BG1186" s="151"/>
      <c r="BH1186" s="151"/>
    </row>
    <row r="1187" spans="1:60" outlineLevel="1" x14ac:dyDescent="0.2">
      <c r="A1187" s="158"/>
      <c r="B1187" s="159"/>
      <c r="C1187" s="185" t="s">
        <v>907</v>
      </c>
      <c r="D1187" s="161"/>
      <c r="E1187" s="162"/>
      <c r="F1187" s="160"/>
      <c r="G1187" s="160"/>
      <c r="H1187" s="160"/>
      <c r="I1187" s="160"/>
      <c r="J1187" s="160"/>
      <c r="K1187" s="160"/>
      <c r="L1187" s="160"/>
      <c r="M1187" s="160"/>
      <c r="N1187" s="160"/>
      <c r="O1187" s="160"/>
      <c r="P1187" s="160"/>
      <c r="Q1187" s="160"/>
      <c r="R1187" s="160"/>
      <c r="S1187" s="160"/>
      <c r="T1187" s="160"/>
      <c r="U1187" s="160"/>
      <c r="V1187" s="160"/>
      <c r="W1187" s="160"/>
      <c r="X1187" s="151"/>
      <c r="Y1187" s="151"/>
      <c r="Z1187" s="151"/>
      <c r="AA1187" s="151"/>
      <c r="AB1187" s="151"/>
      <c r="AC1187" s="151"/>
      <c r="AD1187" s="151"/>
      <c r="AE1187" s="151"/>
      <c r="AF1187" s="151"/>
      <c r="AG1187" s="151" t="s">
        <v>179</v>
      </c>
      <c r="AH1187" s="151">
        <v>0</v>
      </c>
      <c r="AI1187" s="151"/>
      <c r="AJ1187" s="151"/>
      <c r="AK1187" s="151"/>
      <c r="AL1187" s="151"/>
      <c r="AM1187" s="151"/>
      <c r="AN1187" s="151"/>
      <c r="AO1187" s="151"/>
      <c r="AP1187" s="151"/>
      <c r="AQ1187" s="151"/>
      <c r="AR1187" s="151"/>
      <c r="AS1187" s="151"/>
      <c r="AT1187" s="151"/>
      <c r="AU1187" s="151"/>
      <c r="AV1187" s="151"/>
      <c r="AW1187" s="151"/>
      <c r="AX1187" s="151"/>
      <c r="AY1187" s="151"/>
      <c r="AZ1187" s="151"/>
      <c r="BA1187" s="151"/>
      <c r="BB1187" s="151"/>
      <c r="BC1187" s="151"/>
      <c r="BD1187" s="151"/>
      <c r="BE1187" s="151"/>
      <c r="BF1187" s="151"/>
      <c r="BG1187" s="151"/>
      <c r="BH1187" s="151"/>
    </row>
    <row r="1188" spans="1:60" outlineLevel="1" x14ac:dyDescent="0.2">
      <c r="A1188" s="158"/>
      <c r="B1188" s="159"/>
      <c r="C1188" s="185" t="s">
        <v>908</v>
      </c>
      <c r="D1188" s="161"/>
      <c r="E1188" s="162"/>
      <c r="F1188" s="160"/>
      <c r="G1188" s="160"/>
      <c r="H1188" s="160"/>
      <c r="I1188" s="160"/>
      <c r="J1188" s="160"/>
      <c r="K1188" s="160"/>
      <c r="L1188" s="160"/>
      <c r="M1188" s="160"/>
      <c r="N1188" s="160"/>
      <c r="O1188" s="160"/>
      <c r="P1188" s="160"/>
      <c r="Q1188" s="160"/>
      <c r="R1188" s="160"/>
      <c r="S1188" s="160"/>
      <c r="T1188" s="160"/>
      <c r="U1188" s="160"/>
      <c r="V1188" s="160"/>
      <c r="W1188" s="160"/>
      <c r="X1188" s="151"/>
      <c r="Y1188" s="151"/>
      <c r="Z1188" s="151"/>
      <c r="AA1188" s="151"/>
      <c r="AB1188" s="151"/>
      <c r="AC1188" s="151"/>
      <c r="AD1188" s="151"/>
      <c r="AE1188" s="151"/>
      <c r="AF1188" s="151"/>
      <c r="AG1188" s="151" t="s">
        <v>179</v>
      </c>
      <c r="AH1188" s="151">
        <v>0</v>
      </c>
      <c r="AI1188" s="151"/>
      <c r="AJ1188" s="151"/>
      <c r="AK1188" s="151"/>
      <c r="AL1188" s="151"/>
      <c r="AM1188" s="151"/>
      <c r="AN1188" s="151"/>
      <c r="AO1188" s="151"/>
      <c r="AP1188" s="151"/>
      <c r="AQ1188" s="151"/>
      <c r="AR1188" s="151"/>
      <c r="AS1188" s="151"/>
      <c r="AT1188" s="151"/>
      <c r="AU1188" s="151"/>
      <c r="AV1188" s="151"/>
      <c r="AW1188" s="151"/>
      <c r="AX1188" s="151"/>
      <c r="AY1188" s="151"/>
      <c r="AZ1188" s="151"/>
      <c r="BA1188" s="151"/>
      <c r="BB1188" s="151"/>
      <c r="BC1188" s="151"/>
      <c r="BD1188" s="151"/>
      <c r="BE1188" s="151"/>
      <c r="BF1188" s="151"/>
      <c r="BG1188" s="151"/>
      <c r="BH1188" s="151"/>
    </row>
    <row r="1189" spans="1:60" outlineLevel="1" x14ac:dyDescent="0.2">
      <c r="A1189" s="158"/>
      <c r="B1189" s="159"/>
      <c r="C1189" s="185" t="s">
        <v>949</v>
      </c>
      <c r="D1189" s="161"/>
      <c r="E1189" s="162">
        <v>6.375</v>
      </c>
      <c r="F1189" s="160"/>
      <c r="G1189" s="160"/>
      <c r="H1189" s="160"/>
      <c r="I1189" s="160"/>
      <c r="J1189" s="160"/>
      <c r="K1189" s="160"/>
      <c r="L1189" s="160"/>
      <c r="M1189" s="160"/>
      <c r="N1189" s="160"/>
      <c r="O1189" s="160"/>
      <c r="P1189" s="160"/>
      <c r="Q1189" s="160"/>
      <c r="R1189" s="160"/>
      <c r="S1189" s="160"/>
      <c r="T1189" s="160"/>
      <c r="U1189" s="160"/>
      <c r="V1189" s="160"/>
      <c r="W1189" s="160"/>
      <c r="X1189" s="151"/>
      <c r="Y1189" s="151"/>
      <c r="Z1189" s="151"/>
      <c r="AA1189" s="151"/>
      <c r="AB1189" s="151"/>
      <c r="AC1189" s="151"/>
      <c r="AD1189" s="151"/>
      <c r="AE1189" s="151"/>
      <c r="AF1189" s="151"/>
      <c r="AG1189" s="151" t="s">
        <v>179</v>
      </c>
      <c r="AH1189" s="151">
        <v>0</v>
      </c>
      <c r="AI1189" s="151"/>
      <c r="AJ1189" s="151"/>
      <c r="AK1189" s="151"/>
      <c r="AL1189" s="151"/>
      <c r="AM1189" s="151"/>
      <c r="AN1189" s="151"/>
      <c r="AO1189" s="151"/>
      <c r="AP1189" s="151"/>
      <c r="AQ1189" s="151"/>
      <c r="AR1189" s="151"/>
      <c r="AS1189" s="151"/>
      <c r="AT1189" s="151"/>
      <c r="AU1189" s="151"/>
      <c r="AV1189" s="151"/>
      <c r="AW1189" s="151"/>
      <c r="AX1189" s="151"/>
      <c r="AY1189" s="151"/>
      <c r="AZ1189" s="151"/>
      <c r="BA1189" s="151"/>
      <c r="BB1189" s="151"/>
      <c r="BC1189" s="151"/>
      <c r="BD1189" s="151"/>
      <c r="BE1189" s="151"/>
      <c r="BF1189" s="151"/>
      <c r="BG1189" s="151"/>
      <c r="BH1189" s="151"/>
    </row>
    <row r="1190" spans="1:60" outlineLevel="1" x14ac:dyDescent="0.2">
      <c r="A1190" s="158"/>
      <c r="B1190" s="159"/>
      <c r="C1190" s="453"/>
      <c r="D1190" s="454"/>
      <c r="E1190" s="454"/>
      <c r="F1190" s="454"/>
      <c r="G1190" s="454"/>
      <c r="H1190" s="160"/>
      <c r="I1190" s="160"/>
      <c r="J1190" s="160"/>
      <c r="K1190" s="160"/>
      <c r="L1190" s="160"/>
      <c r="M1190" s="160"/>
      <c r="N1190" s="160"/>
      <c r="O1190" s="160"/>
      <c r="P1190" s="160"/>
      <c r="Q1190" s="160"/>
      <c r="R1190" s="160"/>
      <c r="S1190" s="160"/>
      <c r="T1190" s="160"/>
      <c r="U1190" s="160"/>
      <c r="V1190" s="160"/>
      <c r="W1190" s="160"/>
      <c r="X1190" s="151"/>
      <c r="Y1190" s="151"/>
      <c r="Z1190" s="151"/>
      <c r="AA1190" s="151"/>
      <c r="AB1190" s="151"/>
      <c r="AC1190" s="151"/>
      <c r="AD1190" s="151"/>
      <c r="AE1190" s="151"/>
      <c r="AF1190" s="151"/>
      <c r="AG1190" s="151" t="s">
        <v>180</v>
      </c>
      <c r="AH1190" s="151"/>
      <c r="AI1190" s="151"/>
      <c r="AJ1190" s="151"/>
      <c r="AK1190" s="151"/>
      <c r="AL1190" s="151"/>
      <c r="AM1190" s="151"/>
      <c r="AN1190" s="151"/>
      <c r="AO1190" s="151"/>
      <c r="AP1190" s="151"/>
      <c r="AQ1190" s="151"/>
      <c r="AR1190" s="151"/>
      <c r="AS1190" s="151"/>
      <c r="AT1190" s="151"/>
      <c r="AU1190" s="151"/>
      <c r="AV1190" s="151"/>
      <c r="AW1190" s="151"/>
      <c r="AX1190" s="151"/>
      <c r="AY1190" s="151"/>
      <c r="AZ1190" s="151"/>
      <c r="BA1190" s="151"/>
      <c r="BB1190" s="151"/>
      <c r="BC1190" s="151"/>
      <c r="BD1190" s="151"/>
      <c r="BE1190" s="151"/>
      <c r="BF1190" s="151"/>
      <c r="BG1190" s="151"/>
      <c r="BH1190" s="151"/>
    </row>
    <row r="1191" spans="1:60" x14ac:dyDescent="0.2">
      <c r="A1191" s="168" t="s">
        <v>167</v>
      </c>
      <c r="B1191" s="169" t="s">
        <v>123</v>
      </c>
      <c r="C1191" s="183" t="s">
        <v>124</v>
      </c>
      <c r="D1191" s="170"/>
      <c r="E1191" s="171"/>
      <c r="F1191" s="172"/>
      <c r="G1191" s="172">
        <f>SUMIF(AG1192:AG1194,"&lt;&gt;NOR",G1192:G1194)</f>
        <v>0</v>
      </c>
      <c r="H1191" s="172"/>
      <c r="I1191" s="172">
        <f>SUM(I1192:I1194)</f>
        <v>220.31</v>
      </c>
      <c r="J1191" s="172"/>
      <c r="K1191" s="172">
        <f>SUM(K1192:K1194)</f>
        <v>274.19</v>
      </c>
      <c r="L1191" s="172"/>
      <c r="M1191" s="172">
        <f>SUM(M1192:M1194)</f>
        <v>0</v>
      </c>
      <c r="N1191" s="172"/>
      <c r="O1191" s="172">
        <f>SUM(O1192:O1194)</f>
        <v>0</v>
      </c>
      <c r="P1191" s="172"/>
      <c r="Q1191" s="172">
        <f>SUM(Q1192:Q1194)</f>
        <v>0</v>
      </c>
      <c r="R1191" s="172"/>
      <c r="S1191" s="172"/>
      <c r="T1191" s="173"/>
      <c r="U1191" s="167"/>
      <c r="V1191" s="167">
        <f>SUM(V1192:V1194)</f>
        <v>0.7</v>
      </c>
      <c r="W1191" s="167"/>
      <c r="AG1191" t="s">
        <v>168</v>
      </c>
    </row>
    <row r="1192" spans="1:60" ht="22.5" outlineLevel="1" x14ac:dyDescent="0.2">
      <c r="A1192" s="174">
        <v>166</v>
      </c>
      <c r="B1192" s="175" t="s">
        <v>950</v>
      </c>
      <c r="C1192" s="184" t="s">
        <v>951</v>
      </c>
      <c r="D1192" s="176" t="s">
        <v>185</v>
      </c>
      <c r="E1192" s="177">
        <v>2.97</v>
      </c>
      <c r="F1192" s="178">
        <v>0</v>
      </c>
      <c r="G1192" s="179">
        <f>ROUND(E1192*F1192,2)</f>
        <v>0</v>
      </c>
      <c r="H1192" s="178">
        <v>74.180000000000007</v>
      </c>
      <c r="I1192" s="179">
        <f>ROUND(E1192*H1192,2)</f>
        <v>220.31</v>
      </c>
      <c r="J1192" s="178">
        <v>92.32</v>
      </c>
      <c r="K1192" s="179">
        <f>ROUND(E1192*J1192,2)</f>
        <v>274.19</v>
      </c>
      <c r="L1192" s="179">
        <v>21</v>
      </c>
      <c r="M1192" s="179">
        <f>G1192*(1+L1192/100)</f>
        <v>0</v>
      </c>
      <c r="N1192" s="179">
        <v>2.5000000000000001E-4</v>
      </c>
      <c r="O1192" s="179">
        <f>ROUND(E1192*N1192,2)</f>
        <v>0</v>
      </c>
      <c r="P1192" s="179">
        <v>0</v>
      </c>
      <c r="Q1192" s="179">
        <f>ROUND(E1192*P1192,2)</f>
        <v>0</v>
      </c>
      <c r="R1192" s="179" t="s">
        <v>952</v>
      </c>
      <c r="S1192" s="179" t="s">
        <v>173</v>
      </c>
      <c r="T1192" s="180" t="s">
        <v>174</v>
      </c>
      <c r="U1192" s="160">
        <v>0.23699999999999999</v>
      </c>
      <c r="V1192" s="160">
        <f>ROUND(E1192*U1192,2)</f>
        <v>0.7</v>
      </c>
      <c r="W1192" s="160"/>
      <c r="X1192" s="151"/>
      <c r="Y1192" s="151"/>
      <c r="Z1192" s="151"/>
      <c r="AA1192" s="151"/>
      <c r="AB1192" s="151"/>
      <c r="AC1192" s="151"/>
      <c r="AD1192" s="151"/>
      <c r="AE1192" s="151"/>
      <c r="AF1192" s="151"/>
      <c r="AG1192" s="151" t="s">
        <v>199</v>
      </c>
      <c r="AH1192" s="151"/>
      <c r="AI1192" s="151"/>
      <c r="AJ1192" s="151"/>
      <c r="AK1192" s="151"/>
      <c r="AL1192" s="151"/>
      <c r="AM1192" s="151"/>
      <c r="AN1192" s="151"/>
      <c r="AO1192" s="151"/>
      <c r="AP1192" s="151"/>
      <c r="AQ1192" s="151"/>
      <c r="AR1192" s="151"/>
      <c r="AS1192" s="151"/>
      <c r="AT1192" s="151"/>
      <c r="AU1192" s="151"/>
      <c r="AV1192" s="151"/>
      <c r="AW1192" s="151"/>
      <c r="AX1192" s="151"/>
      <c r="AY1192" s="151"/>
      <c r="AZ1192" s="151"/>
      <c r="BA1192" s="151"/>
      <c r="BB1192" s="151"/>
      <c r="BC1192" s="151"/>
      <c r="BD1192" s="151"/>
      <c r="BE1192" s="151"/>
      <c r="BF1192" s="151"/>
      <c r="BG1192" s="151"/>
      <c r="BH1192" s="151"/>
    </row>
    <row r="1193" spans="1:60" outlineLevel="1" x14ac:dyDescent="0.2">
      <c r="A1193" s="158"/>
      <c r="B1193" s="159"/>
      <c r="C1193" s="185" t="s">
        <v>953</v>
      </c>
      <c r="D1193" s="161"/>
      <c r="E1193" s="162">
        <v>2.97</v>
      </c>
      <c r="F1193" s="160"/>
      <c r="G1193" s="160"/>
      <c r="H1193" s="160"/>
      <c r="I1193" s="160"/>
      <c r="J1193" s="160"/>
      <c r="K1193" s="160"/>
      <c r="L1193" s="160"/>
      <c r="M1193" s="160"/>
      <c r="N1193" s="160"/>
      <c r="O1193" s="160"/>
      <c r="P1193" s="160"/>
      <c r="Q1193" s="160"/>
      <c r="R1193" s="160"/>
      <c r="S1193" s="160"/>
      <c r="T1193" s="160"/>
      <c r="U1193" s="160"/>
      <c r="V1193" s="160"/>
      <c r="W1193" s="160"/>
      <c r="X1193" s="151"/>
      <c r="Y1193" s="151"/>
      <c r="Z1193" s="151"/>
      <c r="AA1193" s="151"/>
      <c r="AB1193" s="151"/>
      <c r="AC1193" s="151"/>
      <c r="AD1193" s="151"/>
      <c r="AE1193" s="151"/>
      <c r="AF1193" s="151"/>
      <c r="AG1193" s="151" t="s">
        <v>179</v>
      </c>
      <c r="AH1193" s="151">
        <v>0</v>
      </c>
      <c r="AI1193" s="151"/>
      <c r="AJ1193" s="151"/>
      <c r="AK1193" s="151"/>
      <c r="AL1193" s="151"/>
      <c r="AM1193" s="151"/>
      <c r="AN1193" s="151"/>
      <c r="AO1193" s="151"/>
      <c r="AP1193" s="151"/>
      <c r="AQ1193" s="151"/>
      <c r="AR1193" s="151"/>
      <c r="AS1193" s="151"/>
      <c r="AT1193" s="151"/>
      <c r="AU1193" s="151"/>
      <c r="AV1193" s="151"/>
      <c r="AW1193" s="151"/>
      <c r="AX1193" s="151"/>
      <c r="AY1193" s="151"/>
      <c r="AZ1193" s="151"/>
      <c r="BA1193" s="151"/>
      <c r="BB1193" s="151"/>
      <c r="BC1193" s="151"/>
      <c r="BD1193" s="151"/>
      <c r="BE1193" s="151"/>
      <c r="BF1193" s="151"/>
      <c r="BG1193" s="151"/>
      <c r="BH1193" s="151"/>
    </row>
    <row r="1194" spans="1:60" outlineLevel="1" x14ac:dyDescent="0.2">
      <c r="A1194" s="158"/>
      <c r="B1194" s="159"/>
      <c r="C1194" s="453"/>
      <c r="D1194" s="454"/>
      <c r="E1194" s="454"/>
      <c r="F1194" s="454"/>
      <c r="G1194" s="454"/>
      <c r="H1194" s="160"/>
      <c r="I1194" s="160"/>
      <c r="J1194" s="160"/>
      <c r="K1194" s="160"/>
      <c r="L1194" s="160"/>
      <c r="M1194" s="160"/>
      <c r="N1194" s="160"/>
      <c r="O1194" s="160"/>
      <c r="P1194" s="160"/>
      <c r="Q1194" s="160"/>
      <c r="R1194" s="160"/>
      <c r="S1194" s="160"/>
      <c r="T1194" s="160"/>
      <c r="U1194" s="160"/>
      <c r="V1194" s="160"/>
      <c r="W1194" s="160"/>
      <c r="X1194" s="151"/>
      <c r="Y1194" s="151"/>
      <c r="Z1194" s="151"/>
      <c r="AA1194" s="151"/>
      <c r="AB1194" s="151"/>
      <c r="AC1194" s="151"/>
      <c r="AD1194" s="151"/>
      <c r="AE1194" s="151"/>
      <c r="AF1194" s="151"/>
      <c r="AG1194" s="151" t="s">
        <v>180</v>
      </c>
      <c r="AH1194" s="151"/>
      <c r="AI1194" s="151"/>
      <c r="AJ1194" s="151"/>
      <c r="AK1194" s="151"/>
      <c r="AL1194" s="151"/>
      <c r="AM1194" s="151"/>
      <c r="AN1194" s="151"/>
      <c r="AO1194" s="151"/>
      <c r="AP1194" s="151"/>
      <c r="AQ1194" s="151"/>
      <c r="AR1194" s="151"/>
      <c r="AS1194" s="151"/>
      <c r="AT1194" s="151"/>
      <c r="AU1194" s="151"/>
      <c r="AV1194" s="151"/>
      <c r="AW1194" s="151"/>
      <c r="AX1194" s="151"/>
      <c r="AY1194" s="151"/>
      <c r="AZ1194" s="151"/>
      <c r="BA1194" s="151"/>
      <c r="BB1194" s="151"/>
      <c r="BC1194" s="151"/>
      <c r="BD1194" s="151"/>
      <c r="BE1194" s="151"/>
      <c r="BF1194" s="151"/>
      <c r="BG1194" s="151"/>
      <c r="BH1194" s="151"/>
    </row>
    <row r="1195" spans="1:60" x14ac:dyDescent="0.2">
      <c r="A1195" s="168" t="s">
        <v>167</v>
      </c>
      <c r="B1195" s="169" t="s">
        <v>125</v>
      </c>
      <c r="C1195" s="183" t="s">
        <v>126</v>
      </c>
      <c r="D1195" s="170"/>
      <c r="E1195" s="171"/>
      <c r="F1195" s="172"/>
      <c r="G1195" s="172">
        <f>SUMIF(AG1196:AG1209,"&lt;&gt;NOR",G1196:G1209)</f>
        <v>0</v>
      </c>
      <c r="H1195" s="172"/>
      <c r="I1195" s="172">
        <f>SUM(I1196:I1209)</f>
        <v>6375.68</v>
      </c>
      <c r="J1195" s="172"/>
      <c r="K1195" s="172">
        <f>SUM(K1196:K1209)</f>
        <v>52836.13</v>
      </c>
      <c r="L1195" s="172"/>
      <c r="M1195" s="172">
        <f>SUM(M1196:M1209)</f>
        <v>0</v>
      </c>
      <c r="N1195" s="172"/>
      <c r="O1195" s="172">
        <f>SUM(O1196:O1209)</f>
        <v>0.23</v>
      </c>
      <c r="P1195" s="172"/>
      <c r="Q1195" s="172">
        <f>SUM(Q1196:Q1209)</f>
        <v>0</v>
      </c>
      <c r="R1195" s="172"/>
      <c r="S1195" s="172"/>
      <c r="T1195" s="173"/>
      <c r="U1195" s="167"/>
      <c r="V1195" s="167">
        <f>SUM(V1196:V1209)</f>
        <v>19.68</v>
      </c>
      <c r="W1195" s="167"/>
      <c r="AG1195" t="s">
        <v>168</v>
      </c>
    </row>
    <row r="1196" spans="1:60" outlineLevel="1" x14ac:dyDescent="0.2">
      <c r="A1196" s="174">
        <v>167</v>
      </c>
      <c r="B1196" s="175" t="s">
        <v>954</v>
      </c>
      <c r="C1196" s="184" t="s">
        <v>955</v>
      </c>
      <c r="D1196" s="176" t="s">
        <v>185</v>
      </c>
      <c r="E1196" s="177">
        <v>146.44749999999999</v>
      </c>
      <c r="F1196" s="178">
        <v>0</v>
      </c>
      <c r="G1196" s="179">
        <f>ROUND(E1196*F1196,2)</f>
        <v>0</v>
      </c>
      <c r="H1196" s="178">
        <v>7.04</v>
      </c>
      <c r="I1196" s="179">
        <f>ROUND(E1196*H1196,2)</f>
        <v>1030.99</v>
      </c>
      <c r="J1196" s="178">
        <v>12.66</v>
      </c>
      <c r="K1196" s="179">
        <f>ROUND(E1196*J1196,2)</f>
        <v>1854.03</v>
      </c>
      <c r="L1196" s="179">
        <v>21</v>
      </c>
      <c r="M1196" s="179">
        <f>G1196*(1+L1196/100)</f>
        <v>0</v>
      </c>
      <c r="N1196" s="179">
        <v>1.9000000000000001E-4</v>
      </c>
      <c r="O1196" s="179">
        <f>ROUND(E1196*N1196,2)</f>
        <v>0.03</v>
      </c>
      <c r="P1196" s="179">
        <v>0</v>
      </c>
      <c r="Q1196" s="179">
        <f>ROUND(E1196*P1196,2)</f>
        <v>0</v>
      </c>
      <c r="R1196" s="179" t="s">
        <v>956</v>
      </c>
      <c r="S1196" s="179" t="s">
        <v>173</v>
      </c>
      <c r="T1196" s="180" t="s">
        <v>174</v>
      </c>
      <c r="U1196" s="160">
        <v>3.2480000000000002E-2</v>
      </c>
      <c r="V1196" s="160">
        <f>ROUND(E1196*U1196,2)</f>
        <v>4.76</v>
      </c>
      <c r="W1196" s="160"/>
      <c r="X1196" s="151"/>
      <c r="Y1196" s="151"/>
      <c r="Z1196" s="151"/>
      <c r="AA1196" s="151"/>
      <c r="AB1196" s="151"/>
      <c r="AC1196" s="151"/>
      <c r="AD1196" s="151"/>
      <c r="AE1196" s="151"/>
      <c r="AF1196" s="151"/>
      <c r="AG1196" s="151" t="s">
        <v>688</v>
      </c>
      <c r="AH1196" s="151"/>
      <c r="AI1196" s="151"/>
      <c r="AJ1196" s="151"/>
      <c r="AK1196" s="151"/>
      <c r="AL1196" s="151"/>
      <c r="AM1196" s="151"/>
      <c r="AN1196" s="151"/>
      <c r="AO1196" s="151"/>
      <c r="AP1196" s="151"/>
      <c r="AQ1196" s="151"/>
      <c r="AR1196" s="151"/>
      <c r="AS1196" s="151"/>
      <c r="AT1196" s="151"/>
      <c r="AU1196" s="151"/>
      <c r="AV1196" s="151"/>
      <c r="AW1196" s="151"/>
      <c r="AX1196" s="151"/>
      <c r="AY1196" s="151"/>
      <c r="AZ1196" s="151"/>
      <c r="BA1196" s="151"/>
      <c r="BB1196" s="151"/>
      <c r="BC1196" s="151"/>
      <c r="BD1196" s="151"/>
      <c r="BE1196" s="151"/>
      <c r="BF1196" s="151"/>
      <c r="BG1196" s="151"/>
      <c r="BH1196" s="151"/>
    </row>
    <row r="1197" spans="1:60" outlineLevel="1" x14ac:dyDescent="0.2">
      <c r="A1197" s="158"/>
      <c r="B1197" s="159"/>
      <c r="C1197" s="185" t="s">
        <v>957</v>
      </c>
      <c r="D1197" s="161"/>
      <c r="E1197" s="162">
        <v>8.5</v>
      </c>
      <c r="F1197" s="160"/>
      <c r="G1197" s="160"/>
      <c r="H1197" s="160"/>
      <c r="I1197" s="160"/>
      <c r="J1197" s="160"/>
      <c r="K1197" s="160"/>
      <c r="L1197" s="160"/>
      <c r="M1197" s="160"/>
      <c r="N1197" s="160"/>
      <c r="O1197" s="160"/>
      <c r="P1197" s="160"/>
      <c r="Q1197" s="160"/>
      <c r="R1197" s="160"/>
      <c r="S1197" s="160"/>
      <c r="T1197" s="160"/>
      <c r="U1197" s="160"/>
      <c r="V1197" s="160"/>
      <c r="W1197" s="160"/>
      <c r="X1197" s="151"/>
      <c r="Y1197" s="151"/>
      <c r="Z1197" s="151"/>
      <c r="AA1197" s="151"/>
      <c r="AB1197" s="151"/>
      <c r="AC1197" s="151"/>
      <c r="AD1197" s="151"/>
      <c r="AE1197" s="151"/>
      <c r="AF1197" s="151"/>
      <c r="AG1197" s="151" t="s">
        <v>179</v>
      </c>
      <c r="AH1197" s="151">
        <v>0</v>
      </c>
      <c r="AI1197" s="151"/>
      <c r="AJ1197" s="151"/>
      <c r="AK1197" s="151"/>
      <c r="AL1197" s="151"/>
      <c r="AM1197" s="151"/>
      <c r="AN1197" s="151"/>
      <c r="AO1197" s="151"/>
      <c r="AP1197" s="151"/>
      <c r="AQ1197" s="151"/>
      <c r="AR1197" s="151"/>
      <c r="AS1197" s="151"/>
      <c r="AT1197" s="151"/>
      <c r="AU1197" s="151"/>
      <c r="AV1197" s="151"/>
      <c r="AW1197" s="151"/>
      <c r="AX1197" s="151"/>
      <c r="AY1197" s="151"/>
      <c r="AZ1197" s="151"/>
      <c r="BA1197" s="151"/>
      <c r="BB1197" s="151"/>
      <c r="BC1197" s="151"/>
      <c r="BD1197" s="151"/>
      <c r="BE1197" s="151"/>
      <c r="BF1197" s="151"/>
      <c r="BG1197" s="151"/>
      <c r="BH1197" s="151"/>
    </row>
    <row r="1198" spans="1:60" outlineLevel="1" x14ac:dyDescent="0.2">
      <c r="A1198" s="158"/>
      <c r="B1198" s="159"/>
      <c r="C1198" s="185" t="s">
        <v>958</v>
      </c>
      <c r="D1198" s="161"/>
      <c r="E1198" s="162">
        <v>50.2425</v>
      </c>
      <c r="F1198" s="160"/>
      <c r="G1198" s="160"/>
      <c r="H1198" s="160"/>
      <c r="I1198" s="160"/>
      <c r="J1198" s="160"/>
      <c r="K1198" s="160"/>
      <c r="L1198" s="160"/>
      <c r="M1198" s="160"/>
      <c r="N1198" s="160"/>
      <c r="O1198" s="160"/>
      <c r="P1198" s="160"/>
      <c r="Q1198" s="160"/>
      <c r="R1198" s="160"/>
      <c r="S1198" s="160"/>
      <c r="T1198" s="160"/>
      <c r="U1198" s="160"/>
      <c r="V1198" s="160"/>
      <c r="W1198" s="160"/>
      <c r="X1198" s="151"/>
      <c r="Y1198" s="151"/>
      <c r="Z1198" s="151"/>
      <c r="AA1198" s="151"/>
      <c r="AB1198" s="151"/>
      <c r="AC1198" s="151"/>
      <c r="AD1198" s="151"/>
      <c r="AE1198" s="151"/>
      <c r="AF1198" s="151"/>
      <c r="AG1198" s="151" t="s">
        <v>179</v>
      </c>
      <c r="AH1198" s="151">
        <v>0</v>
      </c>
      <c r="AI1198" s="151"/>
      <c r="AJ1198" s="151"/>
      <c r="AK1198" s="151"/>
      <c r="AL1198" s="151"/>
      <c r="AM1198" s="151"/>
      <c r="AN1198" s="151"/>
      <c r="AO1198" s="151"/>
      <c r="AP1198" s="151"/>
      <c r="AQ1198" s="151"/>
      <c r="AR1198" s="151"/>
      <c r="AS1198" s="151"/>
      <c r="AT1198" s="151"/>
      <c r="AU1198" s="151"/>
      <c r="AV1198" s="151"/>
      <c r="AW1198" s="151"/>
      <c r="AX1198" s="151"/>
      <c r="AY1198" s="151"/>
      <c r="AZ1198" s="151"/>
      <c r="BA1198" s="151"/>
      <c r="BB1198" s="151"/>
      <c r="BC1198" s="151"/>
      <c r="BD1198" s="151"/>
      <c r="BE1198" s="151"/>
      <c r="BF1198" s="151"/>
      <c r="BG1198" s="151"/>
      <c r="BH1198" s="151"/>
    </row>
    <row r="1199" spans="1:60" outlineLevel="1" x14ac:dyDescent="0.2">
      <c r="A1199" s="158"/>
      <c r="B1199" s="159"/>
      <c r="C1199" s="185" t="s">
        <v>959</v>
      </c>
      <c r="D1199" s="161"/>
      <c r="E1199" s="162">
        <v>87.704999999999998</v>
      </c>
      <c r="F1199" s="160"/>
      <c r="G1199" s="160"/>
      <c r="H1199" s="160"/>
      <c r="I1199" s="160"/>
      <c r="J1199" s="160"/>
      <c r="K1199" s="160"/>
      <c r="L1199" s="160"/>
      <c r="M1199" s="160"/>
      <c r="N1199" s="160"/>
      <c r="O1199" s="160"/>
      <c r="P1199" s="160"/>
      <c r="Q1199" s="160"/>
      <c r="R1199" s="160"/>
      <c r="S1199" s="160"/>
      <c r="T1199" s="160"/>
      <c r="U1199" s="160"/>
      <c r="V1199" s="160"/>
      <c r="W1199" s="160"/>
      <c r="X1199" s="151"/>
      <c r="Y1199" s="151"/>
      <c r="Z1199" s="151"/>
      <c r="AA1199" s="151"/>
      <c r="AB1199" s="151"/>
      <c r="AC1199" s="151"/>
      <c r="AD1199" s="151"/>
      <c r="AE1199" s="151"/>
      <c r="AF1199" s="151"/>
      <c r="AG1199" s="151" t="s">
        <v>179</v>
      </c>
      <c r="AH1199" s="151">
        <v>0</v>
      </c>
      <c r="AI1199" s="151"/>
      <c r="AJ1199" s="151"/>
      <c r="AK1199" s="151"/>
      <c r="AL1199" s="151"/>
      <c r="AM1199" s="151"/>
      <c r="AN1199" s="151"/>
      <c r="AO1199" s="151"/>
      <c r="AP1199" s="151"/>
      <c r="AQ1199" s="151"/>
      <c r="AR1199" s="151"/>
      <c r="AS1199" s="151"/>
      <c r="AT1199" s="151"/>
      <c r="AU1199" s="151"/>
      <c r="AV1199" s="151"/>
      <c r="AW1199" s="151"/>
      <c r="AX1199" s="151"/>
      <c r="AY1199" s="151"/>
      <c r="AZ1199" s="151"/>
      <c r="BA1199" s="151"/>
      <c r="BB1199" s="151"/>
      <c r="BC1199" s="151"/>
      <c r="BD1199" s="151"/>
      <c r="BE1199" s="151"/>
      <c r="BF1199" s="151"/>
      <c r="BG1199" s="151"/>
      <c r="BH1199" s="151"/>
    </row>
    <row r="1200" spans="1:60" outlineLevel="1" x14ac:dyDescent="0.2">
      <c r="A1200" s="158"/>
      <c r="B1200" s="159"/>
      <c r="C1200" s="453"/>
      <c r="D1200" s="454"/>
      <c r="E1200" s="454"/>
      <c r="F1200" s="454"/>
      <c r="G1200" s="454"/>
      <c r="H1200" s="160"/>
      <c r="I1200" s="160"/>
      <c r="J1200" s="160"/>
      <c r="K1200" s="160"/>
      <c r="L1200" s="160"/>
      <c r="M1200" s="160"/>
      <c r="N1200" s="160"/>
      <c r="O1200" s="160"/>
      <c r="P1200" s="160"/>
      <c r="Q1200" s="160"/>
      <c r="R1200" s="160"/>
      <c r="S1200" s="160"/>
      <c r="T1200" s="160"/>
      <c r="U1200" s="160"/>
      <c r="V1200" s="160"/>
      <c r="W1200" s="160"/>
      <c r="X1200" s="151"/>
      <c r="Y1200" s="151"/>
      <c r="Z1200" s="151"/>
      <c r="AA1200" s="151"/>
      <c r="AB1200" s="151"/>
      <c r="AC1200" s="151"/>
      <c r="AD1200" s="151"/>
      <c r="AE1200" s="151"/>
      <c r="AF1200" s="151"/>
      <c r="AG1200" s="151" t="s">
        <v>180</v>
      </c>
      <c r="AH1200" s="151"/>
      <c r="AI1200" s="151"/>
      <c r="AJ1200" s="151"/>
      <c r="AK1200" s="151"/>
      <c r="AL1200" s="151"/>
      <c r="AM1200" s="151"/>
      <c r="AN1200" s="151"/>
      <c r="AO1200" s="151"/>
      <c r="AP1200" s="151"/>
      <c r="AQ1200" s="151"/>
      <c r="AR1200" s="151"/>
      <c r="AS1200" s="151"/>
      <c r="AT1200" s="151"/>
      <c r="AU1200" s="151"/>
      <c r="AV1200" s="151"/>
      <c r="AW1200" s="151"/>
      <c r="AX1200" s="151"/>
      <c r="AY1200" s="151"/>
      <c r="AZ1200" s="151"/>
      <c r="BA1200" s="151"/>
      <c r="BB1200" s="151"/>
      <c r="BC1200" s="151"/>
      <c r="BD1200" s="151"/>
      <c r="BE1200" s="151"/>
      <c r="BF1200" s="151"/>
      <c r="BG1200" s="151"/>
      <c r="BH1200" s="151"/>
    </row>
    <row r="1201" spans="1:60" outlineLevel="1" x14ac:dyDescent="0.2">
      <c r="A1201" s="174">
        <v>168</v>
      </c>
      <c r="B1201" s="175" t="s">
        <v>960</v>
      </c>
      <c r="C1201" s="184" t="s">
        <v>961</v>
      </c>
      <c r="D1201" s="176" t="s">
        <v>185</v>
      </c>
      <c r="E1201" s="177">
        <v>146.44749999999999</v>
      </c>
      <c r="F1201" s="178">
        <v>0</v>
      </c>
      <c r="G1201" s="179">
        <f>ROUND(E1201*F1201,2)</f>
        <v>0</v>
      </c>
      <c r="H1201" s="178">
        <v>12.42</v>
      </c>
      <c r="I1201" s="179">
        <f>ROUND(E1201*H1201,2)</f>
        <v>1818.88</v>
      </c>
      <c r="J1201" s="178">
        <v>39.68</v>
      </c>
      <c r="K1201" s="179">
        <f>ROUND(E1201*J1201,2)</f>
        <v>5811.04</v>
      </c>
      <c r="L1201" s="179">
        <v>21</v>
      </c>
      <c r="M1201" s="179">
        <f>G1201*(1+L1201/100)</f>
        <v>0</v>
      </c>
      <c r="N1201" s="179">
        <v>4.6000000000000001E-4</v>
      </c>
      <c r="O1201" s="179">
        <f>ROUND(E1201*N1201,2)</f>
        <v>7.0000000000000007E-2</v>
      </c>
      <c r="P1201" s="179">
        <v>0</v>
      </c>
      <c r="Q1201" s="179">
        <f>ROUND(E1201*P1201,2)</f>
        <v>0</v>
      </c>
      <c r="R1201" s="179" t="s">
        <v>956</v>
      </c>
      <c r="S1201" s="179" t="s">
        <v>173</v>
      </c>
      <c r="T1201" s="180" t="s">
        <v>174</v>
      </c>
      <c r="U1201" s="160">
        <v>0.10191</v>
      </c>
      <c r="V1201" s="160">
        <f>ROUND(E1201*U1201,2)</f>
        <v>14.92</v>
      </c>
      <c r="W1201" s="160"/>
      <c r="X1201" s="151"/>
      <c r="Y1201" s="151"/>
      <c r="Z1201" s="151"/>
      <c r="AA1201" s="151"/>
      <c r="AB1201" s="151"/>
      <c r="AC1201" s="151"/>
      <c r="AD1201" s="151"/>
      <c r="AE1201" s="151"/>
      <c r="AF1201" s="151"/>
      <c r="AG1201" s="151" t="s">
        <v>688</v>
      </c>
      <c r="AH1201" s="151"/>
      <c r="AI1201" s="151"/>
      <c r="AJ1201" s="151"/>
      <c r="AK1201" s="151"/>
      <c r="AL1201" s="151"/>
      <c r="AM1201" s="151"/>
      <c r="AN1201" s="151"/>
      <c r="AO1201" s="151"/>
      <c r="AP1201" s="151"/>
      <c r="AQ1201" s="151"/>
      <c r="AR1201" s="151"/>
      <c r="AS1201" s="151"/>
      <c r="AT1201" s="151"/>
      <c r="AU1201" s="151"/>
      <c r="AV1201" s="151"/>
      <c r="AW1201" s="151"/>
      <c r="AX1201" s="151"/>
      <c r="AY1201" s="151"/>
      <c r="AZ1201" s="151"/>
      <c r="BA1201" s="151"/>
      <c r="BB1201" s="151"/>
      <c r="BC1201" s="151"/>
      <c r="BD1201" s="151"/>
      <c r="BE1201" s="151"/>
      <c r="BF1201" s="151"/>
      <c r="BG1201" s="151"/>
      <c r="BH1201" s="151"/>
    </row>
    <row r="1202" spans="1:60" outlineLevel="1" x14ac:dyDescent="0.2">
      <c r="A1202" s="158"/>
      <c r="B1202" s="159"/>
      <c r="C1202" s="453"/>
      <c r="D1202" s="454"/>
      <c r="E1202" s="454"/>
      <c r="F1202" s="454"/>
      <c r="G1202" s="454"/>
      <c r="H1202" s="160"/>
      <c r="I1202" s="160"/>
      <c r="J1202" s="160"/>
      <c r="K1202" s="160"/>
      <c r="L1202" s="160"/>
      <c r="M1202" s="160"/>
      <c r="N1202" s="160"/>
      <c r="O1202" s="160"/>
      <c r="P1202" s="160"/>
      <c r="Q1202" s="160"/>
      <c r="R1202" s="160"/>
      <c r="S1202" s="160"/>
      <c r="T1202" s="160"/>
      <c r="U1202" s="160"/>
      <c r="V1202" s="160"/>
      <c r="W1202" s="160"/>
      <c r="X1202" s="151"/>
      <c r="Y1202" s="151"/>
      <c r="Z1202" s="151"/>
      <c r="AA1202" s="151"/>
      <c r="AB1202" s="151"/>
      <c r="AC1202" s="151"/>
      <c r="AD1202" s="151"/>
      <c r="AE1202" s="151"/>
      <c r="AF1202" s="151"/>
      <c r="AG1202" s="151" t="s">
        <v>180</v>
      </c>
      <c r="AH1202" s="151"/>
      <c r="AI1202" s="151"/>
      <c r="AJ1202" s="151"/>
      <c r="AK1202" s="151"/>
      <c r="AL1202" s="151"/>
      <c r="AM1202" s="151"/>
      <c r="AN1202" s="151"/>
      <c r="AO1202" s="151"/>
      <c r="AP1202" s="151"/>
      <c r="AQ1202" s="151"/>
      <c r="AR1202" s="151"/>
      <c r="AS1202" s="151"/>
      <c r="AT1202" s="151"/>
      <c r="AU1202" s="151"/>
      <c r="AV1202" s="151"/>
      <c r="AW1202" s="151"/>
      <c r="AX1202" s="151"/>
      <c r="AY1202" s="151"/>
      <c r="AZ1202" s="151"/>
      <c r="BA1202" s="151"/>
      <c r="BB1202" s="151"/>
      <c r="BC1202" s="151"/>
      <c r="BD1202" s="151"/>
      <c r="BE1202" s="151"/>
      <c r="BF1202" s="151"/>
      <c r="BG1202" s="151"/>
      <c r="BH1202" s="151"/>
    </row>
    <row r="1203" spans="1:60" outlineLevel="1" x14ac:dyDescent="0.2">
      <c r="A1203" s="174">
        <v>169</v>
      </c>
      <c r="B1203" s="175" t="s">
        <v>962</v>
      </c>
      <c r="C1203" s="184" t="s">
        <v>963</v>
      </c>
      <c r="D1203" s="176" t="s">
        <v>185</v>
      </c>
      <c r="E1203" s="177">
        <v>495.89479999999998</v>
      </c>
      <c r="F1203" s="178">
        <v>0</v>
      </c>
      <c r="G1203" s="179">
        <f>ROUND(E1203*F1203,2)</f>
        <v>0</v>
      </c>
      <c r="H1203" s="178">
        <v>7.11</v>
      </c>
      <c r="I1203" s="179">
        <f>ROUND(E1203*H1203,2)</f>
        <v>3525.81</v>
      </c>
      <c r="J1203" s="178">
        <v>91.09</v>
      </c>
      <c r="K1203" s="179">
        <f>ROUND(E1203*J1203,2)</f>
        <v>45171.06</v>
      </c>
      <c r="L1203" s="179">
        <v>21</v>
      </c>
      <c r="M1203" s="179">
        <f>G1203*(1+L1203/100)</f>
        <v>0</v>
      </c>
      <c r="N1203" s="179">
        <v>2.5999999999999998E-4</v>
      </c>
      <c r="O1203" s="179">
        <f>ROUND(E1203*N1203,2)</f>
        <v>0.13</v>
      </c>
      <c r="P1203" s="179">
        <v>0</v>
      </c>
      <c r="Q1203" s="179">
        <f>ROUND(E1203*P1203,2)</f>
        <v>0</v>
      </c>
      <c r="R1203" s="179" t="s">
        <v>858</v>
      </c>
      <c r="S1203" s="179" t="s">
        <v>173</v>
      </c>
      <c r="T1203" s="180" t="s">
        <v>174</v>
      </c>
      <c r="U1203" s="160">
        <v>0</v>
      </c>
      <c r="V1203" s="160">
        <f>ROUND(E1203*U1203,2)</f>
        <v>0</v>
      </c>
      <c r="W1203" s="160"/>
      <c r="X1203" s="151"/>
      <c r="Y1203" s="151"/>
      <c r="Z1203" s="151"/>
      <c r="AA1203" s="151"/>
      <c r="AB1203" s="151"/>
      <c r="AC1203" s="151"/>
      <c r="AD1203" s="151"/>
      <c r="AE1203" s="151"/>
      <c r="AF1203" s="151"/>
      <c r="AG1203" s="151" t="s">
        <v>256</v>
      </c>
      <c r="AH1203" s="151"/>
      <c r="AI1203" s="151"/>
      <c r="AJ1203" s="151"/>
      <c r="AK1203" s="151"/>
      <c r="AL1203" s="151"/>
      <c r="AM1203" s="151"/>
      <c r="AN1203" s="151"/>
      <c r="AO1203" s="151"/>
      <c r="AP1203" s="151"/>
      <c r="AQ1203" s="151"/>
      <c r="AR1203" s="151"/>
      <c r="AS1203" s="151"/>
      <c r="AT1203" s="151"/>
      <c r="AU1203" s="151"/>
      <c r="AV1203" s="151"/>
      <c r="AW1203" s="151"/>
      <c r="AX1203" s="151"/>
      <c r="AY1203" s="151"/>
      <c r="AZ1203" s="151"/>
      <c r="BA1203" s="151"/>
      <c r="BB1203" s="151"/>
      <c r="BC1203" s="151"/>
      <c r="BD1203" s="151"/>
      <c r="BE1203" s="151"/>
      <c r="BF1203" s="151"/>
      <c r="BG1203" s="151"/>
      <c r="BH1203" s="151"/>
    </row>
    <row r="1204" spans="1:60" ht="22.5" outlineLevel="1" x14ac:dyDescent="0.2">
      <c r="A1204" s="158"/>
      <c r="B1204" s="159"/>
      <c r="C1204" s="451" t="s">
        <v>964</v>
      </c>
      <c r="D1204" s="452"/>
      <c r="E1204" s="452"/>
      <c r="F1204" s="452"/>
      <c r="G1204" s="452"/>
      <c r="H1204" s="160"/>
      <c r="I1204" s="160"/>
      <c r="J1204" s="160"/>
      <c r="K1204" s="160"/>
      <c r="L1204" s="160"/>
      <c r="M1204" s="160"/>
      <c r="N1204" s="160"/>
      <c r="O1204" s="160"/>
      <c r="P1204" s="160"/>
      <c r="Q1204" s="160"/>
      <c r="R1204" s="160"/>
      <c r="S1204" s="160"/>
      <c r="T1204" s="160"/>
      <c r="U1204" s="160"/>
      <c r="V1204" s="160"/>
      <c r="W1204" s="160"/>
      <c r="X1204" s="151"/>
      <c r="Y1204" s="151"/>
      <c r="Z1204" s="151"/>
      <c r="AA1204" s="151"/>
      <c r="AB1204" s="151"/>
      <c r="AC1204" s="151"/>
      <c r="AD1204" s="151"/>
      <c r="AE1204" s="151"/>
      <c r="AF1204" s="151"/>
      <c r="AG1204" s="151" t="s">
        <v>177</v>
      </c>
      <c r="AH1204" s="151"/>
      <c r="AI1204" s="151"/>
      <c r="AJ1204" s="151"/>
      <c r="AK1204" s="151"/>
      <c r="AL1204" s="151"/>
      <c r="AM1204" s="151"/>
      <c r="AN1204" s="151"/>
      <c r="AO1204" s="151"/>
      <c r="AP1204" s="151"/>
      <c r="AQ1204" s="151"/>
      <c r="AR1204" s="151"/>
      <c r="AS1204" s="151"/>
      <c r="AT1204" s="151"/>
      <c r="AU1204" s="151"/>
      <c r="AV1204" s="151"/>
      <c r="AW1204" s="151"/>
      <c r="AX1204" s="151"/>
      <c r="AY1204" s="151"/>
      <c r="AZ1204" s="151"/>
      <c r="BA1204" s="181" t="str">
        <f>C1204</f>
        <v>Oškrabání, jednonásobné mydlení, částečné vyhlazení malířskou masou jednonásobné, malba dvojnásobná, bez pačokování, jednobarevná s bílým stropem.</v>
      </c>
      <c r="BB1204" s="151"/>
      <c r="BC1204" s="151"/>
      <c r="BD1204" s="151"/>
      <c r="BE1204" s="151"/>
      <c r="BF1204" s="151"/>
      <c r="BG1204" s="151"/>
      <c r="BH1204" s="151"/>
    </row>
    <row r="1205" spans="1:60" outlineLevel="1" x14ac:dyDescent="0.2">
      <c r="A1205" s="158"/>
      <c r="B1205" s="159"/>
      <c r="C1205" s="185" t="s">
        <v>965</v>
      </c>
      <c r="D1205" s="161"/>
      <c r="E1205" s="162"/>
      <c r="F1205" s="160"/>
      <c r="G1205" s="160"/>
      <c r="H1205" s="160"/>
      <c r="I1205" s="160"/>
      <c r="J1205" s="160"/>
      <c r="K1205" s="160"/>
      <c r="L1205" s="160"/>
      <c r="M1205" s="160"/>
      <c r="N1205" s="160"/>
      <c r="O1205" s="160"/>
      <c r="P1205" s="160"/>
      <c r="Q1205" s="160"/>
      <c r="R1205" s="160"/>
      <c r="S1205" s="160"/>
      <c r="T1205" s="160"/>
      <c r="U1205" s="160"/>
      <c r="V1205" s="160"/>
      <c r="W1205" s="160"/>
      <c r="X1205" s="151"/>
      <c r="Y1205" s="151"/>
      <c r="Z1205" s="151"/>
      <c r="AA1205" s="151"/>
      <c r="AB1205" s="151"/>
      <c r="AC1205" s="151"/>
      <c r="AD1205" s="151"/>
      <c r="AE1205" s="151"/>
      <c r="AF1205" s="151"/>
      <c r="AG1205" s="151" t="s">
        <v>179</v>
      </c>
      <c r="AH1205" s="151">
        <v>0</v>
      </c>
      <c r="AI1205" s="151"/>
      <c r="AJ1205" s="151"/>
      <c r="AK1205" s="151"/>
      <c r="AL1205" s="151"/>
      <c r="AM1205" s="151"/>
      <c r="AN1205" s="151"/>
      <c r="AO1205" s="151"/>
      <c r="AP1205" s="151"/>
      <c r="AQ1205" s="151"/>
      <c r="AR1205" s="151"/>
      <c r="AS1205" s="151"/>
      <c r="AT1205" s="151"/>
      <c r="AU1205" s="151"/>
      <c r="AV1205" s="151"/>
      <c r="AW1205" s="151"/>
      <c r="AX1205" s="151"/>
      <c r="AY1205" s="151"/>
      <c r="AZ1205" s="151"/>
      <c r="BA1205" s="151"/>
      <c r="BB1205" s="151"/>
      <c r="BC1205" s="151"/>
      <c r="BD1205" s="151"/>
      <c r="BE1205" s="151"/>
      <c r="BF1205" s="151"/>
      <c r="BG1205" s="151"/>
      <c r="BH1205" s="151"/>
    </row>
    <row r="1206" spans="1:60" outlineLevel="1" x14ac:dyDescent="0.2">
      <c r="A1206" s="158"/>
      <c r="B1206" s="159"/>
      <c r="C1206" s="185" t="s">
        <v>966</v>
      </c>
      <c r="D1206" s="161"/>
      <c r="E1206" s="162">
        <v>151.27080000000001</v>
      </c>
      <c r="F1206" s="160"/>
      <c r="G1206" s="160"/>
      <c r="H1206" s="160"/>
      <c r="I1206" s="160"/>
      <c r="J1206" s="160"/>
      <c r="K1206" s="160"/>
      <c r="L1206" s="160"/>
      <c r="M1206" s="160"/>
      <c r="N1206" s="160"/>
      <c r="O1206" s="160"/>
      <c r="P1206" s="160"/>
      <c r="Q1206" s="160"/>
      <c r="R1206" s="160"/>
      <c r="S1206" s="160"/>
      <c r="T1206" s="160"/>
      <c r="U1206" s="160"/>
      <c r="V1206" s="160"/>
      <c r="W1206" s="160"/>
      <c r="X1206" s="151"/>
      <c r="Y1206" s="151"/>
      <c r="Z1206" s="151"/>
      <c r="AA1206" s="151"/>
      <c r="AB1206" s="151"/>
      <c r="AC1206" s="151"/>
      <c r="AD1206" s="151"/>
      <c r="AE1206" s="151"/>
      <c r="AF1206" s="151"/>
      <c r="AG1206" s="151" t="s">
        <v>179</v>
      </c>
      <c r="AH1206" s="151">
        <v>0</v>
      </c>
      <c r="AI1206" s="151"/>
      <c r="AJ1206" s="151"/>
      <c r="AK1206" s="151"/>
      <c r="AL1206" s="151"/>
      <c r="AM1206" s="151"/>
      <c r="AN1206" s="151"/>
      <c r="AO1206" s="151"/>
      <c r="AP1206" s="151"/>
      <c r="AQ1206" s="151"/>
      <c r="AR1206" s="151"/>
      <c r="AS1206" s="151"/>
      <c r="AT1206" s="151"/>
      <c r="AU1206" s="151"/>
      <c r="AV1206" s="151"/>
      <c r="AW1206" s="151"/>
      <c r="AX1206" s="151"/>
      <c r="AY1206" s="151"/>
      <c r="AZ1206" s="151"/>
      <c r="BA1206" s="151"/>
      <c r="BB1206" s="151"/>
      <c r="BC1206" s="151"/>
      <c r="BD1206" s="151"/>
      <c r="BE1206" s="151"/>
      <c r="BF1206" s="151"/>
      <c r="BG1206" s="151"/>
      <c r="BH1206" s="151"/>
    </row>
    <row r="1207" spans="1:60" outlineLevel="1" x14ac:dyDescent="0.2">
      <c r="A1207" s="158"/>
      <c r="B1207" s="159"/>
      <c r="C1207" s="185" t="s">
        <v>967</v>
      </c>
      <c r="D1207" s="161"/>
      <c r="E1207" s="162">
        <v>179.91399999999999</v>
      </c>
      <c r="F1207" s="160"/>
      <c r="G1207" s="160"/>
      <c r="H1207" s="160"/>
      <c r="I1207" s="160"/>
      <c r="J1207" s="160"/>
      <c r="K1207" s="160"/>
      <c r="L1207" s="160"/>
      <c r="M1207" s="160"/>
      <c r="N1207" s="160"/>
      <c r="O1207" s="160"/>
      <c r="P1207" s="160"/>
      <c r="Q1207" s="160"/>
      <c r="R1207" s="160"/>
      <c r="S1207" s="160"/>
      <c r="T1207" s="160"/>
      <c r="U1207" s="160"/>
      <c r="V1207" s="160"/>
      <c r="W1207" s="160"/>
      <c r="X1207" s="151"/>
      <c r="Y1207" s="151"/>
      <c r="Z1207" s="151"/>
      <c r="AA1207" s="151"/>
      <c r="AB1207" s="151"/>
      <c r="AC1207" s="151"/>
      <c r="AD1207" s="151"/>
      <c r="AE1207" s="151"/>
      <c r="AF1207" s="151"/>
      <c r="AG1207" s="151" t="s">
        <v>179</v>
      </c>
      <c r="AH1207" s="151">
        <v>0</v>
      </c>
      <c r="AI1207" s="151"/>
      <c r="AJ1207" s="151"/>
      <c r="AK1207" s="151"/>
      <c r="AL1207" s="151"/>
      <c r="AM1207" s="151"/>
      <c r="AN1207" s="151"/>
      <c r="AO1207" s="151"/>
      <c r="AP1207" s="151"/>
      <c r="AQ1207" s="151"/>
      <c r="AR1207" s="151"/>
      <c r="AS1207" s="151"/>
      <c r="AT1207" s="151"/>
      <c r="AU1207" s="151"/>
      <c r="AV1207" s="151"/>
      <c r="AW1207" s="151"/>
      <c r="AX1207" s="151"/>
      <c r="AY1207" s="151"/>
      <c r="AZ1207" s="151"/>
      <c r="BA1207" s="151"/>
      <c r="BB1207" s="151"/>
      <c r="BC1207" s="151"/>
      <c r="BD1207" s="151"/>
      <c r="BE1207" s="151"/>
      <c r="BF1207" s="151"/>
      <c r="BG1207" s="151"/>
      <c r="BH1207" s="151"/>
    </row>
    <row r="1208" spans="1:60" outlineLevel="1" x14ac:dyDescent="0.2">
      <c r="A1208" s="158"/>
      <c r="B1208" s="159"/>
      <c r="C1208" s="185" t="s">
        <v>968</v>
      </c>
      <c r="D1208" s="161"/>
      <c r="E1208" s="162">
        <v>164.71</v>
      </c>
      <c r="F1208" s="160"/>
      <c r="G1208" s="160"/>
      <c r="H1208" s="160"/>
      <c r="I1208" s="160"/>
      <c r="J1208" s="160"/>
      <c r="K1208" s="160"/>
      <c r="L1208" s="160"/>
      <c r="M1208" s="160"/>
      <c r="N1208" s="160"/>
      <c r="O1208" s="160"/>
      <c r="P1208" s="160"/>
      <c r="Q1208" s="160"/>
      <c r="R1208" s="160"/>
      <c r="S1208" s="160"/>
      <c r="T1208" s="160"/>
      <c r="U1208" s="160"/>
      <c r="V1208" s="160"/>
      <c r="W1208" s="160"/>
      <c r="X1208" s="151"/>
      <c r="Y1208" s="151"/>
      <c r="Z1208" s="151"/>
      <c r="AA1208" s="151"/>
      <c r="AB1208" s="151"/>
      <c r="AC1208" s="151"/>
      <c r="AD1208" s="151"/>
      <c r="AE1208" s="151"/>
      <c r="AF1208" s="151"/>
      <c r="AG1208" s="151" t="s">
        <v>179</v>
      </c>
      <c r="AH1208" s="151">
        <v>0</v>
      </c>
      <c r="AI1208" s="151"/>
      <c r="AJ1208" s="151"/>
      <c r="AK1208" s="151"/>
      <c r="AL1208" s="151"/>
      <c r="AM1208" s="151"/>
      <c r="AN1208" s="151"/>
      <c r="AO1208" s="151"/>
      <c r="AP1208" s="151"/>
      <c r="AQ1208" s="151"/>
      <c r="AR1208" s="151"/>
      <c r="AS1208" s="151"/>
      <c r="AT1208" s="151"/>
      <c r="AU1208" s="151"/>
      <c r="AV1208" s="151"/>
      <c r="AW1208" s="151"/>
      <c r="AX1208" s="151"/>
      <c r="AY1208" s="151"/>
      <c r="AZ1208" s="151"/>
      <c r="BA1208" s="151"/>
      <c r="BB1208" s="151"/>
      <c r="BC1208" s="151"/>
      <c r="BD1208" s="151"/>
      <c r="BE1208" s="151"/>
      <c r="BF1208" s="151"/>
      <c r="BG1208" s="151"/>
      <c r="BH1208" s="151"/>
    </row>
    <row r="1209" spans="1:60" outlineLevel="1" x14ac:dyDescent="0.2">
      <c r="A1209" s="158"/>
      <c r="B1209" s="159"/>
      <c r="C1209" s="453"/>
      <c r="D1209" s="454"/>
      <c r="E1209" s="454"/>
      <c r="F1209" s="454"/>
      <c r="G1209" s="454"/>
      <c r="H1209" s="160"/>
      <c r="I1209" s="160"/>
      <c r="J1209" s="160"/>
      <c r="K1209" s="160"/>
      <c r="L1209" s="160"/>
      <c r="M1209" s="160"/>
      <c r="N1209" s="160"/>
      <c r="O1209" s="160"/>
      <c r="P1209" s="160"/>
      <c r="Q1209" s="160"/>
      <c r="R1209" s="160"/>
      <c r="S1209" s="160"/>
      <c r="T1209" s="160"/>
      <c r="U1209" s="160"/>
      <c r="V1209" s="160"/>
      <c r="W1209" s="160"/>
      <c r="X1209" s="151"/>
      <c r="Y1209" s="151"/>
      <c r="Z1209" s="151"/>
      <c r="AA1209" s="151"/>
      <c r="AB1209" s="151"/>
      <c r="AC1209" s="151"/>
      <c r="AD1209" s="151"/>
      <c r="AE1209" s="151"/>
      <c r="AF1209" s="151"/>
      <c r="AG1209" s="151" t="s">
        <v>180</v>
      </c>
      <c r="AH1209" s="151"/>
      <c r="AI1209" s="151"/>
      <c r="AJ1209" s="151"/>
      <c r="AK1209" s="151"/>
      <c r="AL1209" s="151"/>
      <c r="AM1209" s="151"/>
      <c r="AN1209" s="151"/>
      <c r="AO1209" s="151"/>
      <c r="AP1209" s="151"/>
      <c r="AQ1209" s="151"/>
      <c r="AR1209" s="151"/>
      <c r="AS1209" s="151"/>
      <c r="AT1209" s="151"/>
      <c r="AU1209" s="151"/>
      <c r="AV1209" s="151"/>
      <c r="AW1209" s="151"/>
      <c r="AX1209" s="151"/>
      <c r="AY1209" s="151"/>
      <c r="AZ1209" s="151"/>
      <c r="BA1209" s="151"/>
      <c r="BB1209" s="151"/>
      <c r="BC1209" s="151"/>
      <c r="BD1209" s="151"/>
      <c r="BE1209" s="151"/>
      <c r="BF1209" s="151"/>
      <c r="BG1209" s="151"/>
      <c r="BH1209" s="151"/>
    </row>
    <row r="1210" spans="1:60" x14ac:dyDescent="0.2">
      <c r="A1210" s="168" t="s">
        <v>167</v>
      </c>
      <c r="B1210" s="169" t="s">
        <v>127</v>
      </c>
      <c r="C1210" s="183" t="s">
        <v>128</v>
      </c>
      <c r="D1210" s="170"/>
      <c r="E1210" s="171"/>
      <c r="F1210" s="172"/>
      <c r="G1210" s="172">
        <f>SUMIF(AG1211:AG1226,"&lt;&gt;NOR",G1211:G1226)</f>
        <v>0</v>
      </c>
      <c r="H1210" s="172"/>
      <c r="I1210" s="172">
        <f>SUM(I1211:I1226)</f>
        <v>15461.67</v>
      </c>
      <c r="J1210" s="172"/>
      <c r="K1210" s="172">
        <f>SUM(K1211:K1226)</f>
        <v>5467.0199999999995</v>
      </c>
      <c r="L1210" s="172"/>
      <c r="M1210" s="172">
        <f>SUM(M1211:M1226)</f>
        <v>0</v>
      </c>
      <c r="N1210" s="172"/>
      <c r="O1210" s="172">
        <f>SUM(O1211:O1226)</f>
        <v>0.17</v>
      </c>
      <c r="P1210" s="172"/>
      <c r="Q1210" s="172">
        <f>SUM(Q1211:Q1226)</f>
        <v>0</v>
      </c>
      <c r="R1210" s="172"/>
      <c r="S1210" s="172"/>
      <c r="T1210" s="173"/>
      <c r="U1210" s="167"/>
      <c r="V1210" s="167">
        <f>SUM(V1211:V1226)</f>
        <v>13.32</v>
      </c>
      <c r="W1210" s="167"/>
      <c r="AG1210" t="s">
        <v>168</v>
      </c>
    </row>
    <row r="1211" spans="1:60" outlineLevel="1" x14ac:dyDescent="0.2">
      <c r="A1211" s="174">
        <v>170</v>
      </c>
      <c r="B1211" s="175" t="s">
        <v>969</v>
      </c>
      <c r="C1211" s="184" t="s">
        <v>970</v>
      </c>
      <c r="D1211" s="176" t="s">
        <v>185</v>
      </c>
      <c r="E1211" s="177">
        <v>43.2712</v>
      </c>
      <c r="F1211" s="178">
        <v>0</v>
      </c>
      <c r="G1211" s="179">
        <f>ROUND(E1211*F1211,2)</f>
        <v>0</v>
      </c>
      <c r="H1211" s="178">
        <v>357.32</v>
      </c>
      <c r="I1211" s="179">
        <f>ROUND(E1211*H1211,2)</f>
        <v>15461.67</v>
      </c>
      <c r="J1211" s="178">
        <v>123.18</v>
      </c>
      <c r="K1211" s="179">
        <f>ROUND(E1211*J1211,2)</f>
        <v>5330.15</v>
      </c>
      <c r="L1211" s="179">
        <v>21</v>
      </c>
      <c r="M1211" s="179">
        <f>G1211*(1+L1211/100)</f>
        <v>0</v>
      </c>
      <c r="N1211" s="179">
        <v>3.82E-3</v>
      </c>
      <c r="O1211" s="179">
        <f>ROUND(E1211*N1211,2)</f>
        <v>0.17</v>
      </c>
      <c r="P1211" s="179">
        <v>0</v>
      </c>
      <c r="Q1211" s="179">
        <f>ROUND(E1211*P1211,2)</f>
        <v>0</v>
      </c>
      <c r="R1211" s="179" t="s">
        <v>971</v>
      </c>
      <c r="S1211" s="179" t="s">
        <v>173</v>
      </c>
      <c r="T1211" s="180" t="s">
        <v>174</v>
      </c>
      <c r="U1211" s="160">
        <v>0.3</v>
      </c>
      <c r="V1211" s="160">
        <f>ROUND(E1211*U1211,2)</f>
        <v>12.98</v>
      </c>
      <c r="W1211" s="160"/>
      <c r="X1211" s="151"/>
      <c r="Y1211" s="151"/>
      <c r="Z1211" s="151"/>
      <c r="AA1211" s="151"/>
      <c r="AB1211" s="151"/>
      <c r="AC1211" s="151"/>
      <c r="AD1211" s="151"/>
      <c r="AE1211" s="151"/>
      <c r="AF1211" s="151"/>
      <c r="AG1211" s="151" t="s">
        <v>199</v>
      </c>
      <c r="AH1211" s="151"/>
      <c r="AI1211" s="151"/>
      <c r="AJ1211" s="151"/>
      <c r="AK1211" s="151"/>
      <c r="AL1211" s="151"/>
      <c r="AM1211" s="151"/>
      <c r="AN1211" s="151"/>
      <c r="AO1211" s="151"/>
      <c r="AP1211" s="151"/>
      <c r="AQ1211" s="151"/>
      <c r="AR1211" s="151"/>
      <c r="AS1211" s="151"/>
      <c r="AT1211" s="151"/>
      <c r="AU1211" s="151"/>
      <c r="AV1211" s="151"/>
      <c r="AW1211" s="151"/>
      <c r="AX1211" s="151"/>
      <c r="AY1211" s="151"/>
      <c r="AZ1211" s="151"/>
      <c r="BA1211" s="151"/>
      <c r="BB1211" s="151"/>
      <c r="BC1211" s="151"/>
      <c r="BD1211" s="151"/>
      <c r="BE1211" s="151"/>
      <c r="BF1211" s="151"/>
      <c r="BG1211" s="151"/>
      <c r="BH1211" s="151"/>
    </row>
    <row r="1212" spans="1:60" outlineLevel="1" x14ac:dyDescent="0.2">
      <c r="A1212" s="158"/>
      <c r="B1212" s="159"/>
      <c r="C1212" s="185" t="s">
        <v>972</v>
      </c>
      <c r="D1212" s="161"/>
      <c r="E1212" s="162"/>
      <c r="F1212" s="160"/>
      <c r="G1212" s="160"/>
      <c r="H1212" s="160"/>
      <c r="I1212" s="160"/>
      <c r="J1212" s="160"/>
      <c r="K1212" s="160"/>
      <c r="L1212" s="160"/>
      <c r="M1212" s="160"/>
      <c r="N1212" s="160"/>
      <c r="O1212" s="160"/>
      <c r="P1212" s="160"/>
      <c r="Q1212" s="160"/>
      <c r="R1212" s="160"/>
      <c r="S1212" s="160"/>
      <c r="T1212" s="160"/>
      <c r="U1212" s="160"/>
      <c r="V1212" s="160"/>
      <c r="W1212" s="160"/>
      <c r="X1212" s="151"/>
      <c r="Y1212" s="151"/>
      <c r="Z1212" s="151"/>
      <c r="AA1212" s="151"/>
      <c r="AB1212" s="151"/>
      <c r="AC1212" s="151"/>
      <c r="AD1212" s="151"/>
      <c r="AE1212" s="151"/>
      <c r="AF1212" s="151"/>
      <c r="AG1212" s="151" t="s">
        <v>179</v>
      </c>
      <c r="AH1212" s="151">
        <v>0</v>
      </c>
      <c r="AI1212" s="151"/>
      <c r="AJ1212" s="151"/>
      <c r="AK1212" s="151"/>
      <c r="AL1212" s="151"/>
      <c r="AM1212" s="151"/>
      <c r="AN1212" s="151"/>
      <c r="AO1212" s="151"/>
      <c r="AP1212" s="151"/>
      <c r="AQ1212" s="151"/>
      <c r="AR1212" s="151"/>
      <c r="AS1212" s="151"/>
      <c r="AT1212" s="151"/>
      <c r="AU1212" s="151"/>
      <c r="AV1212" s="151"/>
      <c r="AW1212" s="151"/>
      <c r="AX1212" s="151"/>
      <c r="AY1212" s="151"/>
      <c r="AZ1212" s="151"/>
      <c r="BA1212" s="151"/>
      <c r="BB1212" s="151"/>
      <c r="BC1212" s="151"/>
      <c r="BD1212" s="151"/>
      <c r="BE1212" s="151"/>
      <c r="BF1212" s="151"/>
      <c r="BG1212" s="151"/>
      <c r="BH1212" s="151"/>
    </row>
    <row r="1213" spans="1:60" outlineLevel="1" x14ac:dyDescent="0.2">
      <c r="A1213" s="158"/>
      <c r="B1213" s="159"/>
      <c r="C1213" s="185" t="s">
        <v>909</v>
      </c>
      <c r="D1213" s="161"/>
      <c r="E1213" s="162">
        <v>3.9159999999999999</v>
      </c>
      <c r="F1213" s="160"/>
      <c r="G1213" s="160"/>
      <c r="H1213" s="160"/>
      <c r="I1213" s="160"/>
      <c r="J1213" s="160"/>
      <c r="K1213" s="160"/>
      <c r="L1213" s="160"/>
      <c r="M1213" s="160"/>
      <c r="N1213" s="160"/>
      <c r="O1213" s="160"/>
      <c r="P1213" s="160"/>
      <c r="Q1213" s="160"/>
      <c r="R1213" s="160"/>
      <c r="S1213" s="160"/>
      <c r="T1213" s="160"/>
      <c r="U1213" s="160"/>
      <c r="V1213" s="160"/>
      <c r="W1213" s="160"/>
      <c r="X1213" s="151"/>
      <c r="Y1213" s="151"/>
      <c r="Z1213" s="151"/>
      <c r="AA1213" s="151"/>
      <c r="AB1213" s="151"/>
      <c r="AC1213" s="151"/>
      <c r="AD1213" s="151"/>
      <c r="AE1213" s="151"/>
      <c r="AF1213" s="151"/>
      <c r="AG1213" s="151" t="s">
        <v>179</v>
      </c>
      <c r="AH1213" s="151">
        <v>0</v>
      </c>
      <c r="AI1213" s="151"/>
      <c r="AJ1213" s="151"/>
      <c r="AK1213" s="151"/>
      <c r="AL1213" s="151"/>
      <c r="AM1213" s="151"/>
      <c r="AN1213" s="151"/>
      <c r="AO1213" s="151"/>
      <c r="AP1213" s="151"/>
      <c r="AQ1213" s="151"/>
      <c r="AR1213" s="151"/>
      <c r="AS1213" s="151"/>
      <c r="AT1213" s="151"/>
      <c r="AU1213" s="151"/>
      <c r="AV1213" s="151"/>
      <c r="AW1213" s="151"/>
      <c r="AX1213" s="151"/>
      <c r="AY1213" s="151"/>
      <c r="AZ1213" s="151"/>
      <c r="BA1213" s="151"/>
      <c r="BB1213" s="151"/>
      <c r="BC1213" s="151"/>
      <c r="BD1213" s="151"/>
      <c r="BE1213" s="151"/>
      <c r="BF1213" s="151"/>
      <c r="BG1213" s="151"/>
      <c r="BH1213" s="151"/>
    </row>
    <row r="1214" spans="1:60" outlineLevel="1" x14ac:dyDescent="0.2">
      <c r="A1214" s="158"/>
      <c r="B1214" s="159"/>
      <c r="C1214" s="185" t="s">
        <v>910</v>
      </c>
      <c r="D1214" s="161"/>
      <c r="E1214" s="162">
        <v>4.6992000000000003</v>
      </c>
      <c r="F1214" s="160"/>
      <c r="G1214" s="160"/>
      <c r="H1214" s="160"/>
      <c r="I1214" s="160"/>
      <c r="J1214" s="160"/>
      <c r="K1214" s="160"/>
      <c r="L1214" s="160"/>
      <c r="M1214" s="160"/>
      <c r="N1214" s="160"/>
      <c r="O1214" s="160"/>
      <c r="P1214" s="160"/>
      <c r="Q1214" s="160"/>
      <c r="R1214" s="160"/>
      <c r="S1214" s="160"/>
      <c r="T1214" s="160"/>
      <c r="U1214" s="160"/>
      <c r="V1214" s="160"/>
      <c r="W1214" s="160"/>
      <c r="X1214" s="151"/>
      <c r="Y1214" s="151"/>
      <c r="Z1214" s="151"/>
      <c r="AA1214" s="151"/>
      <c r="AB1214" s="151"/>
      <c r="AC1214" s="151"/>
      <c r="AD1214" s="151"/>
      <c r="AE1214" s="151"/>
      <c r="AF1214" s="151"/>
      <c r="AG1214" s="151" t="s">
        <v>179</v>
      </c>
      <c r="AH1214" s="151">
        <v>0</v>
      </c>
      <c r="AI1214" s="151"/>
      <c r="AJ1214" s="151"/>
      <c r="AK1214" s="151"/>
      <c r="AL1214" s="151"/>
      <c r="AM1214" s="151"/>
      <c r="AN1214" s="151"/>
      <c r="AO1214" s="151"/>
      <c r="AP1214" s="151"/>
      <c r="AQ1214" s="151"/>
      <c r="AR1214" s="151"/>
      <c r="AS1214" s="151"/>
      <c r="AT1214" s="151"/>
      <c r="AU1214" s="151"/>
      <c r="AV1214" s="151"/>
      <c r="AW1214" s="151"/>
      <c r="AX1214" s="151"/>
      <c r="AY1214" s="151"/>
      <c r="AZ1214" s="151"/>
      <c r="BA1214" s="151"/>
      <c r="BB1214" s="151"/>
      <c r="BC1214" s="151"/>
      <c r="BD1214" s="151"/>
      <c r="BE1214" s="151"/>
      <c r="BF1214" s="151"/>
      <c r="BG1214" s="151"/>
      <c r="BH1214" s="151"/>
    </row>
    <row r="1215" spans="1:60" outlineLevel="1" x14ac:dyDescent="0.2">
      <c r="A1215" s="158"/>
      <c r="B1215" s="159"/>
      <c r="C1215" s="185" t="s">
        <v>911</v>
      </c>
      <c r="D1215" s="161"/>
      <c r="E1215" s="162">
        <v>4.0228000000000002</v>
      </c>
      <c r="F1215" s="160"/>
      <c r="G1215" s="160"/>
      <c r="H1215" s="160"/>
      <c r="I1215" s="160"/>
      <c r="J1215" s="160"/>
      <c r="K1215" s="160"/>
      <c r="L1215" s="160"/>
      <c r="M1215" s="160"/>
      <c r="N1215" s="160"/>
      <c r="O1215" s="160"/>
      <c r="P1215" s="160"/>
      <c r="Q1215" s="160"/>
      <c r="R1215" s="160"/>
      <c r="S1215" s="160"/>
      <c r="T1215" s="160"/>
      <c r="U1215" s="160"/>
      <c r="V1215" s="160"/>
      <c r="W1215" s="160"/>
      <c r="X1215" s="151"/>
      <c r="Y1215" s="151"/>
      <c r="Z1215" s="151"/>
      <c r="AA1215" s="151"/>
      <c r="AB1215" s="151"/>
      <c r="AC1215" s="151"/>
      <c r="AD1215" s="151"/>
      <c r="AE1215" s="151"/>
      <c r="AF1215" s="151"/>
      <c r="AG1215" s="151" t="s">
        <v>179</v>
      </c>
      <c r="AH1215" s="151">
        <v>0</v>
      </c>
      <c r="AI1215" s="151"/>
      <c r="AJ1215" s="151"/>
      <c r="AK1215" s="151"/>
      <c r="AL1215" s="151"/>
      <c r="AM1215" s="151"/>
      <c r="AN1215" s="151"/>
      <c r="AO1215" s="151"/>
      <c r="AP1215" s="151"/>
      <c r="AQ1215" s="151"/>
      <c r="AR1215" s="151"/>
      <c r="AS1215" s="151"/>
      <c r="AT1215" s="151"/>
      <c r="AU1215" s="151"/>
      <c r="AV1215" s="151"/>
      <c r="AW1215" s="151"/>
      <c r="AX1215" s="151"/>
      <c r="AY1215" s="151"/>
      <c r="AZ1215" s="151"/>
      <c r="BA1215" s="151"/>
      <c r="BB1215" s="151"/>
      <c r="BC1215" s="151"/>
      <c r="BD1215" s="151"/>
      <c r="BE1215" s="151"/>
      <c r="BF1215" s="151"/>
      <c r="BG1215" s="151"/>
      <c r="BH1215" s="151"/>
    </row>
    <row r="1216" spans="1:60" outlineLevel="1" x14ac:dyDescent="0.2">
      <c r="A1216" s="158"/>
      <c r="B1216" s="159"/>
      <c r="C1216" s="185" t="s">
        <v>912</v>
      </c>
      <c r="D1216" s="161"/>
      <c r="E1216" s="162">
        <v>4.0583999999999998</v>
      </c>
      <c r="F1216" s="160"/>
      <c r="G1216" s="160"/>
      <c r="H1216" s="160"/>
      <c r="I1216" s="160"/>
      <c r="J1216" s="160"/>
      <c r="K1216" s="160"/>
      <c r="L1216" s="160"/>
      <c r="M1216" s="160"/>
      <c r="N1216" s="160"/>
      <c r="O1216" s="160"/>
      <c r="P1216" s="160"/>
      <c r="Q1216" s="160"/>
      <c r="R1216" s="160"/>
      <c r="S1216" s="160"/>
      <c r="T1216" s="160"/>
      <c r="U1216" s="160"/>
      <c r="V1216" s="160"/>
      <c r="W1216" s="160"/>
      <c r="X1216" s="151"/>
      <c r="Y1216" s="151"/>
      <c r="Z1216" s="151"/>
      <c r="AA1216" s="151"/>
      <c r="AB1216" s="151"/>
      <c r="AC1216" s="151"/>
      <c r="AD1216" s="151"/>
      <c r="AE1216" s="151"/>
      <c r="AF1216" s="151"/>
      <c r="AG1216" s="151" t="s">
        <v>179</v>
      </c>
      <c r="AH1216" s="151">
        <v>0</v>
      </c>
      <c r="AI1216" s="151"/>
      <c r="AJ1216" s="151"/>
      <c r="AK1216" s="151"/>
      <c r="AL1216" s="151"/>
      <c r="AM1216" s="151"/>
      <c r="AN1216" s="151"/>
      <c r="AO1216" s="151"/>
      <c r="AP1216" s="151"/>
      <c r="AQ1216" s="151"/>
      <c r="AR1216" s="151"/>
      <c r="AS1216" s="151"/>
      <c r="AT1216" s="151"/>
      <c r="AU1216" s="151"/>
      <c r="AV1216" s="151"/>
      <c r="AW1216" s="151"/>
      <c r="AX1216" s="151"/>
      <c r="AY1216" s="151"/>
      <c r="AZ1216" s="151"/>
      <c r="BA1216" s="151"/>
      <c r="BB1216" s="151"/>
      <c r="BC1216" s="151"/>
      <c r="BD1216" s="151"/>
      <c r="BE1216" s="151"/>
      <c r="BF1216" s="151"/>
      <c r="BG1216" s="151"/>
      <c r="BH1216" s="151"/>
    </row>
    <row r="1217" spans="1:60" outlineLevel="1" x14ac:dyDescent="0.2">
      <c r="A1217" s="158"/>
      <c r="B1217" s="159"/>
      <c r="C1217" s="185" t="s">
        <v>913</v>
      </c>
      <c r="D1217" s="161"/>
      <c r="E1217" s="162">
        <v>4.0583999999999998</v>
      </c>
      <c r="F1217" s="160"/>
      <c r="G1217" s="160"/>
      <c r="H1217" s="160"/>
      <c r="I1217" s="160"/>
      <c r="J1217" s="160"/>
      <c r="K1217" s="160"/>
      <c r="L1217" s="160"/>
      <c r="M1217" s="160"/>
      <c r="N1217" s="160"/>
      <c r="O1217" s="160"/>
      <c r="P1217" s="160"/>
      <c r="Q1217" s="160"/>
      <c r="R1217" s="160"/>
      <c r="S1217" s="160"/>
      <c r="T1217" s="160"/>
      <c r="U1217" s="160"/>
      <c r="V1217" s="160"/>
      <c r="W1217" s="160"/>
      <c r="X1217" s="151"/>
      <c r="Y1217" s="151"/>
      <c r="Z1217" s="151"/>
      <c r="AA1217" s="151"/>
      <c r="AB1217" s="151"/>
      <c r="AC1217" s="151"/>
      <c r="AD1217" s="151"/>
      <c r="AE1217" s="151"/>
      <c r="AF1217" s="151"/>
      <c r="AG1217" s="151" t="s">
        <v>179</v>
      </c>
      <c r="AH1217" s="151">
        <v>0</v>
      </c>
      <c r="AI1217" s="151"/>
      <c r="AJ1217" s="151"/>
      <c r="AK1217" s="151"/>
      <c r="AL1217" s="151"/>
      <c r="AM1217" s="151"/>
      <c r="AN1217" s="151"/>
      <c r="AO1217" s="151"/>
      <c r="AP1217" s="151"/>
      <c r="AQ1217" s="151"/>
      <c r="AR1217" s="151"/>
      <c r="AS1217" s="151"/>
      <c r="AT1217" s="151"/>
      <c r="AU1217" s="151"/>
      <c r="AV1217" s="151"/>
      <c r="AW1217" s="151"/>
      <c r="AX1217" s="151"/>
      <c r="AY1217" s="151"/>
      <c r="AZ1217" s="151"/>
      <c r="BA1217" s="151"/>
      <c r="BB1217" s="151"/>
      <c r="BC1217" s="151"/>
      <c r="BD1217" s="151"/>
      <c r="BE1217" s="151"/>
      <c r="BF1217" s="151"/>
      <c r="BG1217" s="151"/>
      <c r="BH1217" s="151"/>
    </row>
    <row r="1218" spans="1:60" outlineLevel="1" x14ac:dyDescent="0.2">
      <c r="A1218" s="158"/>
      <c r="B1218" s="159"/>
      <c r="C1218" s="185" t="s">
        <v>914</v>
      </c>
      <c r="D1218" s="161"/>
      <c r="E1218" s="162">
        <v>4.6992000000000003</v>
      </c>
      <c r="F1218" s="160"/>
      <c r="G1218" s="160"/>
      <c r="H1218" s="160"/>
      <c r="I1218" s="160"/>
      <c r="J1218" s="160"/>
      <c r="K1218" s="160"/>
      <c r="L1218" s="160"/>
      <c r="M1218" s="160"/>
      <c r="N1218" s="160"/>
      <c r="O1218" s="160"/>
      <c r="P1218" s="160"/>
      <c r="Q1218" s="160"/>
      <c r="R1218" s="160"/>
      <c r="S1218" s="160"/>
      <c r="T1218" s="160"/>
      <c r="U1218" s="160"/>
      <c r="V1218" s="160"/>
      <c r="W1218" s="160"/>
      <c r="X1218" s="151"/>
      <c r="Y1218" s="151"/>
      <c r="Z1218" s="151"/>
      <c r="AA1218" s="151"/>
      <c r="AB1218" s="151"/>
      <c r="AC1218" s="151"/>
      <c r="AD1218" s="151"/>
      <c r="AE1218" s="151"/>
      <c r="AF1218" s="151"/>
      <c r="AG1218" s="151" t="s">
        <v>179</v>
      </c>
      <c r="AH1218" s="151">
        <v>0</v>
      </c>
      <c r="AI1218" s="151"/>
      <c r="AJ1218" s="151"/>
      <c r="AK1218" s="151"/>
      <c r="AL1218" s="151"/>
      <c r="AM1218" s="151"/>
      <c r="AN1218" s="151"/>
      <c r="AO1218" s="151"/>
      <c r="AP1218" s="151"/>
      <c r="AQ1218" s="151"/>
      <c r="AR1218" s="151"/>
      <c r="AS1218" s="151"/>
      <c r="AT1218" s="151"/>
      <c r="AU1218" s="151"/>
      <c r="AV1218" s="151"/>
      <c r="AW1218" s="151"/>
      <c r="AX1218" s="151"/>
      <c r="AY1218" s="151"/>
      <c r="AZ1218" s="151"/>
      <c r="BA1218" s="151"/>
      <c r="BB1218" s="151"/>
      <c r="BC1218" s="151"/>
      <c r="BD1218" s="151"/>
      <c r="BE1218" s="151"/>
      <c r="BF1218" s="151"/>
      <c r="BG1218" s="151"/>
      <c r="BH1218" s="151"/>
    </row>
    <row r="1219" spans="1:60" outlineLevel="1" x14ac:dyDescent="0.2">
      <c r="A1219" s="158"/>
      <c r="B1219" s="159"/>
      <c r="C1219" s="185" t="s">
        <v>915</v>
      </c>
      <c r="D1219" s="161"/>
      <c r="E1219" s="162">
        <v>3.9872000000000001</v>
      </c>
      <c r="F1219" s="160"/>
      <c r="G1219" s="160"/>
      <c r="H1219" s="160"/>
      <c r="I1219" s="160"/>
      <c r="J1219" s="160"/>
      <c r="K1219" s="160"/>
      <c r="L1219" s="160"/>
      <c r="M1219" s="160"/>
      <c r="N1219" s="160"/>
      <c r="O1219" s="160"/>
      <c r="P1219" s="160"/>
      <c r="Q1219" s="160"/>
      <c r="R1219" s="160"/>
      <c r="S1219" s="160"/>
      <c r="T1219" s="160"/>
      <c r="U1219" s="160"/>
      <c r="V1219" s="160"/>
      <c r="W1219" s="160"/>
      <c r="X1219" s="151"/>
      <c r="Y1219" s="151"/>
      <c r="Z1219" s="151"/>
      <c r="AA1219" s="151"/>
      <c r="AB1219" s="151"/>
      <c r="AC1219" s="151"/>
      <c r="AD1219" s="151"/>
      <c r="AE1219" s="151"/>
      <c r="AF1219" s="151"/>
      <c r="AG1219" s="151" t="s">
        <v>179</v>
      </c>
      <c r="AH1219" s="151">
        <v>0</v>
      </c>
      <c r="AI1219" s="151"/>
      <c r="AJ1219" s="151"/>
      <c r="AK1219" s="151"/>
      <c r="AL1219" s="151"/>
      <c r="AM1219" s="151"/>
      <c r="AN1219" s="151"/>
      <c r="AO1219" s="151"/>
      <c r="AP1219" s="151"/>
      <c r="AQ1219" s="151"/>
      <c r="AR1219" s="151"/>
      <c r="AS1219" s="151"/>
      <c r="AT1219" s="151"/>
      <c r="AU1219" s="151"/>
      <c r="AV1219" s="151"/>
      <c r="AW1219" s="151"/>
      <c r="AX1219" s="151"/>
      <c r="AY1219" s="151"/>
      <c r="AZ1219" s="151"/>
      <c r="BA1219" s="151"/>
      <c r="BB1219" s="151"/>
      <c r="BC1219" s="151"/>
      <c r="BD1219" s="151"/>
      <c r="BE1219" s="151"/>
      <c r="BF1219" s="151"/>
      <c r="BG1219" s="151"/>
      <c r="BH1219" s="151"/>
    </row>
    <row r="1220" spans="1:60" outlineLevel="1" x14ac:dyDescent="0.2">
      <c r="A1220" s="158"/>
      <c r="B1220" s="159"/>
      <c r="C1220" s="185" t="s">
        <v>916</v>
      </c>
      <c r="D1220" s="161"/>
      <c r="E1220" s="162">
        <v>9.4499999999999993</v>
      </c>
      <c r="F1220" s="160"/>
      <c r="G1220" s="160"/>
      <c r="H1220" s="160"/>
      <c r="I1220" s="160"/>
      <c r="J1220" s="160"/>
      <c r="K1220" s="160"/>
      <c r="L1220" s="160"/>
      <c r="M1220" s="160"/>
      <c r="N1220" s="160"/>
      <c r="O1220" s="160"/>
      <c r="P1220" s="160"/>
      <c r="Q1220" s="160"/>
      <c r="R1220" s="160"/>
      <c r="S1220" s="160"/>
      <c r="T1220" s="160"/>
      <c r="U1220" s="160"/>
      <c r="V1220" s="160"/>
      <c r="W1220" s="160"/>
      <c r="X1220" s="151"/>
      <c r="Y1220" s="151"/>
      <c r="Z1220" s="151"/>
      <c r="AA1220" s="151"/>
      <c r="AB1220" s="151"/>
      <c r="AC1220" s="151"/>
      <c r="AD1220" s="151"/>
      <c r="AE1220" s="151"/>
      <c r="AF1220" s="151"/>
      <c r="AG1220" s="151" t="s">
        <v>179</v>
      </c>
      <c r="AH1220" s="151">
        <v>0</v>
      </c>
      <c r="AI1220" s="151"/>
      <c r="AJ1220" s="151"/>
      <c r="AK1220" s="151"/>
      <c r="AL1220" s="151"/>
      <c r="AM1220" s="151"/>
      <c r="AN1220" s="151"/>
      <c r="AO1220" s="151"/>
      <c r="AP1220" s="151"/>
      <c r="AQ1220" s="151"/>
      <c r="AR1220" s="151"/>
      <c r="AS1220" s="151"/>
      <c r="AT1220" s="151"/>
      <c r="AU1220" s="151"/>
      <c r="AV1220" s="151"/>
      <c r="AW1220" s="151"/>
      <c r="AX1220" s="151"/>
      <c r="AY1220" s="151"/>
      <c r="AZ1220" s="151"/>
      <c r="BA1220" s="151"/>
      <c r="BB1220" s="151"/>
      <c r="BC1220" s="151"/>
      <c r="BD1220" s="151"/>
      <c r="BE1220" s="151"/>
      <c r="BF1220" s="151"/>
      <c r="BG1220" s="151"/>
      <c r="BH1220" s="151"/>
    </row>
    <row r="1221" spans="1:60" outlineLevel="1" x14ac:dyDescent="0.2">
      <c r="A1221" s="158"/>
      <c r="B1221" s="159"/>
      <c r="C1221" s="185" t="s">
        <v>973</v>
      </c>
      <c r="D1221" s="161"/>
      <c r="E1221" s="162"/>
      <c r="F1221" s="160"/>
      <c r="G1221" s="160"/>
      <c r="H1221" s="160"/>
      <c r="I1221" s="160"/>
      <c r="J1221" s="160"/>
      <c r="K1221" s="160"/>
      <c r="L1221" s="160"/>
      <c r="M1221" s="160"/>
      <c r="N1221" s="160"/>
      <c r="O1221" s="160"/>
      <c r="P1221" s="160"/>
      <c r="Q1221" s="160"/>
      <c r="R1221" s="160"/>
      <c r="S1221" s="160"/>
      <c r="T1221" s="160"/>
      <c r="U1221" s="160"/>
      <c r="V1221" s="160"/>
      <c r="W1221" s="160"/>
      <c r="X1221" s="151"/>
      <c r="Y1221" s="151"/>
      <c r="Z1221" s="151"/>
      <c r="AA1221" s="151"/>
      <c r="AB1221" s="151"/>
      <c r="AC1221" s="151"/>
      <c r="AD1221" s="151"/>
      <c r="AE1221" s="151"/>
      <c r="AF1221" s="151"/>
      <c r="AG1221" s="151" t="s">
        <v>179</v>
      </c>
      <c r="AH1221" s="151">
        <v>0</v>
      </c>
      <c r="AI1221" s="151"/>
      <c r="AJ1221" s="151"/>
      <c r="AK1221" s="151"/>
      <c r="AL1221" s="151"/>
      <c r="AM1221" s="151"/>
      <c r="AN1221" s="151"/>
      <c r="AO1221" s="151"/>
      <c r="AP1221" s="151"/>
      <c r="AQ1221" s="151"/>
      <c r="AR1221" s="151"/>
      <c r="AS1221" s="151"/>
      <c r="AT1221" s="151"/>
      <c r="AU1221" s="151"/>
      <c r="AV1221" s="151"/>
      <c r="AW1221" s="151"/>
      <c r="AX1221" s="151"/>
      <c r="AY1221" s="151"/>
      <c r="AZ1221" s="151"/>
      <c r="BA1221" s="151"/>
      <c r="BB1221" s="151"/>
      <c r="BC1221" s="151"/>
      <c r="BD1221" s="151"/>
      <c r="BE1221" s="151"/>
      <c r="BF1221" s="151"/>
      <c r="BG1221" s="151"/>
      <c r="BH1221" s="151"/>
    </row>
    <row r="1222" spans="1:60" outlineLevel="1" x14ac:dyDescent="0.2">
      <c r="A1222" s="158"/>
      <c r="B1222" s="159"/>
      <c r="C1222" s="185" t="s">
        <v>921</v>
      </c>
      <c r="D1222" s="161"/>
      <c r="E1222" s="162">
        <v>4.38</v>
      </c>
      <c r="F1222" s="160"/>
      <c r="G1222" s="160"/>
      <c r="H1222" s="160"/>
      <c r="I1222" s="160"/>
      <c r="J1222" s="160"/>
      <c r="K1222" s="160"/>
      <c r="L1222" s="160"/>
      <c r="M1222" s="160"/>
      <c r="N1222" s="160"/>
      <c r="O1222" s="160"/>
      <c r="P1222" s="160"/>
      <c r="Q1222" s="160"/>
      <c r="R1222" s="160"/>
      <c r="S1222" s="160"/>
      <c r="T1222" s="160"/>
      <c r="U1222" s="160"/>
      <c r="V1222" s="160"/>
      <c r="W1222" s="160"/>
      <c r="X1222" s="151"/>
      <c r="Y1222" s="151"/>
      <c r="Z1222" s="151"/>
      <c r="AA1222" s="151"/>
      <c r="AB1222" s="151"/>
      <c r="AC1222" s="151"/>
      <c r="AD1222" s="151"/>
      <c r="AE1222" s="151"/>
      <c r="AF1222" s="151"/>
      <c r="AG1222" s="151" t="s">
        <v>179</v>
      </c>
      <c r="AH1222" s="151">
        <v>0</v>
      </c>
      <c r="AI1222" s="151"/>
      <c r="AJ1222" s="151"/>
      <c r="AK1222" s="151"/>
      <c r="AL1222" s="151"/>
      <c r="AM1222" s="151"/>
      <c r="AN1222" s="151"/>
      <c r="AO1222" s="151"/>
      <c r="AP1222" s="151"/>
      <c r="AQ1222" s="151"/>
      <c r="AR1222" s="151"/>
      <c r="AS1222" s="151"/>
      <c r="AT1222" s="151"/>
      <c r="AU1222" s="151"/>
      <c r="AV1222" s="151"/>
      <c r="AW1222" s="151"/>
      <c r="AX1222" s="151"/>
      <c r="AY1222" s="151"/>
      <c r="AZ1222" s="151"/>
      <c r="BA1222" s="151"/>
      <c r="BB1222" s="151"/>
      <c r="BC1222" s="151"/>
      <c r="BD1222" s="151"/>
      <c r="BE1222" s="151"/>
      <c r="BF1222" s="151"/>
      <c r="BG1222" s="151"/>
      <c r="BH1222" s="151"/>
    </row>
    <row r="1223" spans="1:60" outlineLevel="1" x14ac:dyDescent="0.2">
      <c r="A1223" s="158"/>
      <c r="B1223" s="159"/>
      <c r="C1223" s="453"/>
      <c r="D1223" s="454"/>
      <c r="E1223" s="454"/>
      <c r="F1223" s="454"/>
      <c r="G1223" s="454"/>
      <c r="H1223" s="160"/>
      <c r="I1223" s="160"/>
      <c r="J1223" s="160"/>
      <c r="K1223" s="160"/>
      <c r="L1223" s="160"/>
      <c r="M1223" s="160"/>
      <c r="N1223" s="160"/>
      <c r="O1223" s="160"/>
      <c r="P1223" s="160"/>
      <c r="Q1223" s="160"/>
      <c r="R1223" s="160"/>
      <c r="S1223" s="160"/>
      <c r="T1223" s="160"/>
      <c r="U1223" s="160"/>
      <c r="V1223" s="160"/>
      <c r="W1223" s="160"/>
      <c r="X1223" s="151"/>
      <c r="Y1223" s="151"/>
      <c r="Z1223" s="151"/>
      <c r="AA1223" s="151"/>
      <c r="AB1223" s="151"/>
      <c r="AC1223" s="151"/>
      <c r="AD1223" s="151"/>
      <c r="AE1223" s="151"/>
      <c r="AF1223" s="151"/>
      <c r="AG1223" s="151" t="s">
        <v>180</v>
      </c>
      <c r="AH1223" s="151"/>
      <c r="AI1223" s="151"/>
      <c r="AJ1223" s="151"/>
      <c r="AK1223" s="151"/>
      <c r="AL1223" s="151"/>
      <c r="AM1223" s="151"/>
      <c r="AN1223" s="151"/>
      <c r="AO1223" s="151"/>
      <c r="AP1223" s="151"/>
      <c r="AQ1223" s="151"/>
      <c r="AR1223" s="151"/>
      <c r="AS1223" s="151"/>
      <c r="AT1223" s="151"/>
      <c r="AU1223" s="151"/>
      <c r="AV1223" s="151"/>
      <c r="AW1223" s="151"/>
      <c r="AX1223" s="151"/>
      <c r="AY1223" s="151"/>
      <c r="AZ1223" s="151"/>
      <c r="BA1223" s="151"/>
      <c r="BB1223" s="151"/>
      <c r="BC1223" s="151"/>
      <c r="BD1223" s="151"/>
      <c r="BE1223" s="151"/>
      <c r="BF1223" s="151"/>
      <c r="BG1223" s="151"/>
      <c r="BH1223" s="151"/>
    </row>
    <row r="1224" spans="1:60" outlineLevel="1" x14ac:dyDescent="0.2">
      <c r="A1224" s="174">
        <v>171</v>
      </c>
      <c r="B1224" s="175" t="s">
        <v>974</v>
      </c>
      <c r="C1224" s="184" t="s">
        <v>975</v>
      </c>
      <c r="D1224" s="176" t="s">
        <v>208</v>
      </c>
      <c r="E1224" s="177">
        <v>0.1653</v>
      </c>
      <c r="F1224" s="178">
        <v>0</v>
      </c>
      <c r="G1224" s="179">
        <f>ROUND(E1224*F1224,2)</f>
        <v>0</v>
      </c>
      <c r="H1224" s="178">
        <v>0</v>
      </c>
      <c r="I1224" s="179">
        <f>ROUND(E1224*H1224,2)</f>
        <v>0</v>
      </c>
      <c r="J1224" s="178">
        <v>828</v>
      </c>
      <c r="K1224" s="179">
        <f>ROUND(E1224*J1224,2)</f>
        <v>136.87</v>
      </c>
      <c r="L1224" s="179">
        <v>21</v>
      </c>
      <c r="M1224" s="179">
        <f>G1224*(1+L1224/100)</f>
        <v>0</v>
      </c>
      <c r="N1224" s="179">
        <v>0</v>
      </c>
      <c r="O1224" s="179">
        <f>ROUND(E1224*N1224,2)</f>
        <v>0</v>
      </c>
      <c r="P1224" s="179">
        <v>0</v>
      </c>
      <c r="Q1224" s="179">
        <f>ROUND(E1224*P1224,2)</f>
        <v>0</v>
      </c>
      <c r="R1224" s="179" t="s">
        <v>971</v>
      </c>
      <c r="S1224" s="179" t="s">
        <v>173</v>
      </c>
      <c r="T1224" s="180" t="s">
        <v>174</v>
      </c>
      <c r="U1224" s="160">
        <v>2.0819999999999999</v>
      </c>
      <c r="V1224" s="160">
        <f>ROUND(E1224*U1224,2)</f>
        <v>0.34</v>
      </c>
      <c r="W1224" s="160"/>
      <c r="X1224" s="151"/>
      <c r="Y1224" s="151"/>
      <c r="Z1224" s="151"/>
      <c r="AA1224" s="151"/>
      <c r="AB1224" s="151"/>
      <c r="AC1224" s="151"/>
      <c r="AD1224" s="151"/>
      <c r="AE1224" s="151"/>
      <c r="AF1224" s="151"/>
      <c r="AG1224" s="151" t="s">
        <v>676</v>
      </c>
      <c r="AH1224" s="151"/>
      <c r="AI1224" s="151"/>
      <c r="AJ1224" s="151"/>
      <c r="AK1224" s="151"/>
      <c r="AL1224" s="151"/>
      <c r="AM1224" s="151"/>
      <c r="AN1224" s="151"/>
      <c r="AO1224" s="151"/>
      <c r="AP1224" s="151"/>
      <c r="AQ1224" s="151"/>
      <c r="AR1224" s="151"/>
      <c r="AS1224" s="151"/>
      <c r="AT1224" s="151"/>
      <c r="AU1224" s="151"/>
      <c r="AV1224" s="151"/>
      <c r="AW1224" s="151"/>
      <c r="AX1224" s="151"/>
      <c r="AY1224" s="151"/>
      <c r="AZ1224" s="151"/>
      <c r="BA1224" s="151"/>
      <c r="BB1224" s="151"/>
      <c r="BC1224" s="151"/>
      <c r="BD1224" s="151"/>
      <c r="BE1224" s="151"/>
      <c r="BF1224" s="151"/>
      <c r="BG1224" s="151"/>
      <c r="BH1224" s="151"/>
    </row>
    <row r="1225" spans="1:60" outlineLevel="1" x14ac:dyDescent="0.2">
      <c r="A1225" s="158"/>
      <c r="B1225" s="159"/>
      <c r="C1225" s="451" t="s">
        <v>709</v>
      </c>
      <c r="D1225" s="452"/>
      <c r="E1225" s="452"/>
      <c r="F1225" s="452"/>
      <c r="G1225" s="452"/>
      <c r="H1225" s="160"/>
      <c r="I1225" s="160"/>
      <c r="J1225" s="160"/>
      <c r="K1225" s="160"/>
      <c r="L1225" s="160"/>
      <c r="M1225" s="160"/>
      <c r="N1225" s="160"/>
      <c r="O1225" s="160"/>
      <c r="P1225" s="160"/>
      <c r="Q1225" s="160"/>
      <c r="R1225" s="160"/>
      <c r="S1225" s="160"/>
      <c r="T1225" s="160"/>
      <c r="U1225" s="160"/>
      <c r="V1225" s="160"/>
      <c r="W1225" s="160"/>
      <c r="X1225" s="151"/>
      <c r="Y1225" s="151"/>
      <c r="Z1225" s="151"/>
      <c r="AA1225" s="151"/>
      <c r="AB1225" s="151"/>
      <c r="AC1225" s="151"/>
      <c r="AD1225" s="151"/>
      <c r="AE1225" s="151"/>
      <c r="AF1225" s="151"/>
      <c r="AG1225" s="151" t="s">
        <v>177</v>
      </c>
      <c r="AH1225" s="151"/>
      <c r="AI1225" s="151"/>
      <c r="AJ1225" s="151"/>
      <c r="AK1225" s="151"/>
      <c r="AL1225" s="151"/>
      <c r="AM1225" s="151"/>
      <c r="AN1225" s="151"/>
      <c r="AO1225" s="151"/>
      <c r="AP1225" s="151"/>
      <c r="AQ1225" s="151"/>
      <c r="AR1225" s="151"/>
      <c r="AS1225" s="151"/>
      <c r="AT1225" s="151"/>
      <c r="AU1225" s="151"/>
      <c r="AV1225" s="151"/>
      <c r="AW1225" s="151"/>
      <c r="AX1225" s="151"/>
      <c r="AY1225" s="151"/>
      <c r="AZ1225" s="151"/>
      <c r="BA1225" s="151"/>
      <c r="BB1225" s="151"/>
      <c r="BC1225" s="151"/>
      <c r="BD1225" s="151"/>
      <c r="BE1225" s="151"/>
      <c r="BF1225" s="151"/>
      <c r="BG1225" s="151"/>
      <c r="BH1225" s="151"/>
    </row>
    <row r="1226" spans="1:60" outlineLevel="1" x14ac:dyDescent="0.2">
      <c r="A1226" s="158"/>
      <c r="B1226" s="159"/>
      <c r="C1226" s="453"/>
      <c r="D1226" s="454"/>
      <c r="E1226" s="454"/>
      <c r="F1226" s="454"/>
      <c r="G1226" s="454"/>
      <c r="H1226" s="160"/>
      <c r="I1226" s="160"/>
      <c r="J1226" s="160"/>
      <c r="K1226" s="160"/>
      <c r="L1226" s="160"/>
      <c r="M1226" s="160"/>
      <c r="N1226" s="160"/>
      <c r="O1226" s="160"/>
      <c r="P1226" s="160"/>
      <c r="Q1226" s="160"/>
      <c r="R1226" s="160"/>
      <c r="S1226" s="160"/>
      <c r="T1226" s="160"/>
      <c r="U1226" s="160"/>
      <c r="V1226" s="160"/>
      <c r="W1226" s="160"/>
      <c r="X1226" s="151"/>
      <c r="Y1226" s="151"/>
      <c r="Z1226" s="151"/>
      <c r="AA1226" s="151"/>
      <c r="AB1226" s="151"/>
      <c r="AC1226" s="151"/>
      <c r="AD1226" s="151"/>
      <c r="AE1226" s="151"/>
      <c r="AF1226" s="151"/>
      <c r="AG1226" s="151" t="s">
        <v>180</v>
      </c>
      <c r="AH1226" s="151"/>
      <c r="AI1226" s="151"/>
      <c r="AJ1226" s="151"/>
      <c r="AK1226" s="151"/>
      <c r="AL1226" s="151"/>
      <c r="AM1226" s="151"/>
      <c r="AN1226" s="151"/>
      <c r="AO1226" s="151"/>
      <c r="AP1226" s="151"/>
      <c r="AQ1226" s="151"/>
      <c r="AR1226" s="151"/>
      <c r="AS1226" s="151"/>
      <c r="AT1226" s="151"/>
      <c r="AU1226" s="151"/>
      <c r="AV1226" s="151"/>
      <c r="AW1226" s="151"/>
      <c r="AX1226" s="151"/>
      <c r="AY1226" s="151"/>
      <c r="AZ1226" s="151"/>
      <c r="BA1226" s="151"/>
      <c r="BB1226" s="151"/>
      <c r="BC1226" s="151"/>
      <c r="BD1226" s="151"/>
      <c r="BE1226" s="151"/>
      <c r="BF1226" s="151"/>
      <c r="BG1226" s="151"/>
      <c r="BH1226" s="151"/>
    </row>
    <row r="1227" spans="1:60" x14ac:dyDescent="0.2">
      <c r="A1227" s="168" t="s">
        <v>167</v>
      </c>
      <c r="B1227" s="169" t="s">
        <v>129</v>
      </c>
      <c r="C1227" s="183" t="s">
        <v>130</v>
      </c>
      <c r="D1227" s="170"/>
      <c r="E1227" s="171"/>
      <c r="F1227" s="172"/>
      <c r="G1227" s="172">
        <f>SUMIF(AG1228:AG1245,"&lt;&gt;NOR",G1228:G1245)</f>
        <v>0</v>
      </c>
      <c r="H1227" s="172"/>
      <c r="I1227" s="172">
        <f>SUM(I1228:I1245)</f>
        <v>0</v>
      </c>
      <c r="J1227" s="172"/>
      <c r="K1227" s="172">
        <f>SUM(K1228:K1245)</f>
        <v>285766.10000000003</v>
      </c>
      <c r="L1227" s="172"/>
      <c r="M1227" s="172">
        <f>SUM(M1228:M1245)</f>
        <v>0</v>
      </c>
      <c r="N1227" s="172"/>
      <c r="O1227" s="172">
        <f>SUM(O1228:O1245)</f>
        <v>0</v>
      </c>
      <c r="P1227" s="172"/>
      <c r="Q1227" s="172">
        <f>SUM(Q1228:Q1245)</f>
        <v>0</v>
      </c>
      <c r="R1227" s="172"/>
      <c r="S1227" s="172"/>
      <c r="T1227" s="173"/>
      <c r="U1227" s="167"/>
      <c r="V1227" s="167">
        <f>SUM(V1228:V1245)</f>
        <v>0</v>
      </c>
      <c r="W1227" s="167"/>
      <c r="AG1227" t="s">
        <v>168</v>
      </c>
    </row>
    <row r="1228" spans="1:60" outlineLevel="1" x14ac:dyDescent="0.2">
      <c r="A1228" s="174">
        <v>172</v>
      </c>
      <c r="B1228" s="175" t="s">
        <v>976</v>
      </c>
      <c r="C1228" s="184" t="s">
        <v>977</v>
      </c>
      <c r="D1228" s="176" t="s">
        <v>252</v>
      </c>
      <c r="E1228" s="177">
        <v>1</v>
      </c>
      <c r="F1228" s="291">
        <f>SUM(Elektro!D171)</f>
        <v>0</v>
      </c>
      <c r="G1228" s="179">
        <f>ROUND(E1228*F1228,2)</f>
        <v>0</v>
      </c>
      <c r="H1228" s="178">
        <v>0</v>
      </c>
      <c r="I1228" s="179">
        <f>ROUND(E1228*H1228,2)</f>
        <v>0</v>
      </c>
      <c r="J1228" s="178">
        <v>267063.7</v>
      </c>
      <c r="K1228" s="179">
        <f>ROUND(E1228*J1228,2)</f>
        <v>267063.7</v>
      </c>
      <c r="L1228" s="179">
        <v>21</v>
      </c>
      <c r="M1228" s="179">
        <f>G1228*(1+L1228/100)</f>
        <v>0</v>
      </c>
      <c r="N1228" s="179">
        <v>0</v>
      </c>
      <c r="O1228" s="179">
        <f>ROUND(E1228*N1228,2)</f>
        <v>0</v>
      </c>
      <c r="P1228" s="179">
        <v>0</v>
      </c>
      <c r="Q1228" s="179">
        <f>ROUND(E1228*P1228,2)</f>
        <v>0</v>
      </c>
      <c r="R1228" s="179"/>
      <c r="S1228" s="179" t="s">
        <v>504</v>
      </c>
      <c r="T1228" s="180" t="s">
        <v>519</v>
      </c>
      <c r="U1228" s="160">
        <v>0</v>
      </c>
      <c r="V1228" s="160">
        <f>ROUND(E1228*U1228,2)</f>
        <v>0</v>
      </c>
      <c r="W1228" s="160"/>
      <c r="X1228" s="151"/>
      <c r="Y1228" s="151"/>
      <c r="Z1228" s="151"/>
      <c r="AA1228" s="151"/>
      <c r="AB1228" s="151"/>
      <c r="AC1228" s="151"/>
      <c r="AD1228" s="151"/>
      <c r="AE1228" s="151"/>
      <c r="AF1228" s="151"/>
      <c r="AG1228" s="151" t="s">
        <v>175</v>
      </c>
      <c r="AH1228" s="151"/>
      <c r="AI1228" s="151"/>
      <c r="AJ1228" s="151"/>
      <c r="AK1228" s="151"/>
      <c r="AL1228" s="151"/>
      <c r="AM1228" s="151"/>
      <c r="AN1228" s="151"/>
      <c r="AO1228" s="151"/>
      <c r="AP1228" s="151"/>
      <c r="AQ1228" s="151"/>
      <c r="AR1228" s="151"/>
      <c r="AS1228" s="151"/>
      <c r="AT1228" s="151"/>
      <c r="AU1228" s="151"/>
      <c r="AV1228" s="151"/>
      <c r="AW1228" s="151"/>
      <c r="AX1228" s="151"/>
      <c r="AY1228" s="151"/>
      <c r="AZ1228" s="151"/>
      <c r="BA1228" s="151"/>
      <c r="BB1228" s="151"/>
      <c r="BC1228" s="151"/>
      <c r="BD1228" s="151"/>
      <c r="BE1228" s="151"/>
      <c r="BF1228" s="151"/>
      <c r="BG1228" s="151"/>
      <c r="BH1228" s="151"/>
    </row>
    <row r="1229" spans="1:60" outlineLevel="1" x14ac:dyDescent="0.2">
      <c r="A1229" s="158"/>
      <c r="B1229" s="159"/>
      <c r="C1229" s="457"/>
      <c r="D1229" s="458"/>
      <c r="E1229" s="458"/>
      <c r="F1229" s="458"/>
      <c r="G1229" s="458"/>
      <c r="H1229" s="160"/>
      <c r="I1229" s="160"/>
      <c r="J1229" s="160"/>
      <c r="K1229" s="160"/>
      <c r="L1229" s="160"/>
      <c r="M1229" s="160"/>
      <c r="N1229" s="160"/>
      <c r="O1229" s="160"/>
      <c r="P1229" s="160"/>
      <c r="Q1229" s="160"/>
      <c r="R1229" s="160"/>
      <c r="S1229" s="160"/>
      <c r="T1229" s="160"/>
      <c r="U1229" s="160"/>
      <c r="V1229" s="160"/>
      <c r="W1229" s="160"/>
      <c r="X1229" s="151"/>
      <c r="Y1229" s="151"/>
      <c r="Z1229" s="151"/>
      <c r="AA1229" s="151"/>
      <c r="AB1229" s="151"/>
      <c r="AC1229" s="151"/>
      <c r="AD1229" s="151"/>
      <c r="AE1229" s="151"/>
      <c r="AF1229" s="151"/>
      <c r="AG1229" s="151" t="s">
        <v>180</v>
      </c>
      <c r="AH1229" s="151"/>
      <c r="AI1229" s="151"/>
      <c r="AJ1229" s="151"/>
      <c r="AK1229" s="151"/>
      <c r="AL1229" s="151"/>
      <c r="AM1229" s="151"/>
      <c r="AN1229" s="151"/>
      <c r="AO1229" s="151"/>
      <c r="AP1229" s="151"/>
      <c r="AQ1229" s="151"/>
      <c r="AR1229" s="151"/>
      <c r="AS1229" s="151"/>
      <c r="AT1229" s="151"/>
      <c r="AU1229" s="151"/>
      <c r="AV1229" s="151"/>
      <c r="AW1229" s="151"/>
      <c r="AX1229" s="151"/>
      <c r="AY1229" s="151"/>
      <c r="AZ1229" s="151"/>
      <c r="BA1229" s="151"/>
      <c r="BB1229" s="151"/>
      <c r="BC1229" s="151"/>
      <c r="BD1229" s="151"/>
      <c r="BE1229" s="151"/>
      <c r="BF1229" s="151"/>
      <c r="BG1229" s="151"/>
      <c r="BH1229" s="151"/>
    </row>
    <row r="1230" spans="1:60" outlineLevel="1" x14ac:dyDescent="0.2">
      <c r="A1230" s="174">
        <v>173</v>
      </c>
      <c r="B1230" s="175" t="s">
        <v>978</v>
      </c>
      <c r="C1230" s="184" t="s">
        <v>979</v>
      </c>
      <c r="D1230" s="176" t="s">
        <v>626</v>
      </c>
      <c r="E1230" s="177">
        <v>3</v>
      </c>
      <c r="F1230" s="178">
        <v>0</v>
      </c>
      <c r="G1230" s="179">
        <f>ROUND(E1230*F1230,2)</f>
        <v>0</v>
      </c>
      <c r="H1230" s="178">
        <v>0</v>
      </c>
      <c r="I1230" s="179">
        <f>ROUND(E1230*H1230,2)</f>
        <v>0</v>
      </c>
      <c r="J1230" s="178">
        <v>400</v>
      </c>
      <c r="K1230" s="179">
        <f>ROUND(E1230*J1230,2)</f>
        <v>1200</v>
      </c>
      <c r="L1230" s="179">
        <v>21</v>
      </c>
      <c r="M1230" s="179">
        <f>G1230*(1+L1230/100)</f>
        <v>0</v>
      </c>
      <c r="N1230" s="179">
        <v>0</v>
      </c>
      <c r="O1230" s="179">
        <f>ROUND(E1230*N1230,2)</f>
        <v>0</v>
      </c>
      <c r="P1230" s="179">
        <v>0</v>
      </c>
      <c r="Q1230" s="179">
        <f>ROUND(E1230*P1230,2)</f>
        <v>0</v>
      </c>
      <c r="R1230" s="179"/>
      <c r="S1230" s="179" t="s">
        <v>504</v>
      </c>
      <c r="T1230" s="180" t="s">
        <v>519</v>
      </c>
      <c r="U1230" s="160">
        <v>0</v>
      </c>
      <c r="V1230" s="160">
        <f>ROUND(E1230*U1230,2)</f>
        <v>0</v>
      </c>
      <c r="W1230" s="160"/>
      <c r="X1230" s="151"/>
      <c r="Y1230" s="151"/>
      <c r="Z1230" s="151"/>
      <c r="AA1230" s="151"/>
      <c r="AB1230" s="151"/>
      <c r="AC1230" s="151"/>
      <c r="AD1230" s="151"/>
      <c r="AE1230" s="151"/>
      <c r="AF1230" s="151"/>
      <c r="AG1230" s="151" t="s">
        <v>980</v>
      </c>
      <c r="AH1230" s="151"/>
      <c r="AI1230" s="151"/>
      <c r="AJ1230" s="151"/>
      <c r="AK1230" s="151"/>
      <c r="AL1230" s="151"/>
      <c r="AM1230" s="151"/>
      <c r="AN1230" s="151"/>
      <c r="AO1230" s="151"/>
      <c r="AP1230" s="151"/>
      <c r="AQ1230" s="151"/>
      <c r="AR1230" s="151"/>
      <c r="AS1230" s="151"/>
      <c r="AT1230" s="151"/>
      <c r="AU1230" s="151"/>
      <c r="AV1230" s="151"/>
      <c r="AW1230" s="151"/>
      <c r="AX1230" s="151"/>
      <c r="AY1230" s="151"/>
      <c r="AZ1230" s="151"/>
      <c r="BA1230" s="151"/>
      <c r="BB1230" s="151"/>
      <c r="BC1230" s="151"/>
      <c r="BD1230" s="151"/>
      <c r="BE1230" s="151"/>
      <c r="BF1230" s="151"/>
      <c r="BG1230" s="151"/>
      <c r="BH1230" s="151"/>
    </row>
    <row r="1231" spans="1:60" outlineLevel="1" x14ac:dyDescent="0.2">
      <c r="A1231" s="158"/>
      <c r="B1231" s="159"/>
      <c r="C1231" s="185" t="s">
        <v>223</v>
      </c>
      <c r="D1231" s="161"/>
      <c r="E1231" s="162"/>
      <c r="F1231" s="160"/>
      <c r="G1231" s="160"/>
      <c r="H1231" s="160"/>
      <c r="I1231" s="160"/>
      <c r="J1231" s="160"/>
      <c r="K1231" s="160"/>
      <c r="L1231" s="160"/>
      <c r="M1231" s="160"/>
      <c r="N1231" s="160"/>
      <c r="O1231" s="160"/>
      <c r="P1231" s="160"/>
      <c r="Q1231" s="160"/>
      <c r="R1231" s="160"/>
      <c r="S1231" s="160"/>
      <c r="T1231" s="160"/>
      <c r="U1231" s="160"/>
      <c r="V1231" s="160"/>
      <c r="W1231" s="160"/>
      <c r="X1231" s="151"/>
      <c r="Y1231" s="151"/>
      <c r="Z1231" s="151"/>
      <c r="AA1231" s="151"/>
      <c r="AB1231" s="151"/>
      <c r="AC1231" s="151"/>
      <c r="AD1231" s="151"/>
      <c r="AE1231" s="151"/>
      <c r="AF1231" s="151"/>
      <c r="AG1231" s="151" t="s">
        <v>179</v>
      </c>
      <c r="AH1231" s="151">
        <v>0</v>
      </c>
      <c r="AI1231" s="151"/>
      <c r="AJ1231" s="151"/>
      <c r="AK1231" s="151"/>
      <c r="AL1231" s="151"/>
      <c r="AM1231" s="151"/>
      <c r="AN1231" s="151"/>
      <c r="AO1231" s="151"/>
      <c r="AP1231" s="151"/>
      <c r="AQ1231" s="151"/>
      <c r="AR1231" s="151"/>
      <c r="AS1231" s="151"/>
      <c r="AT1231" s="151"/>
      <c r="AU1231" s="151"/>
      <c r="AV1231" s="151"/>
      <c r="AW1231" s="151"/>
      <c r="AX1231" s="151"/>
      <c r="AY1231" s="151"/>
      <c r="AZ1231" s="151"/>
      <c r="BA1231" s="151"/>
      <c r="BB1231" s="151"/>
      <c r="BC1231" s="151"/>
      <c r="BD1231" s="151"/>
      <c r="BE1231" s="151"/>
      <c r="BF1231" s="151"/>
      <c r="BG1231" s="151"/>
      <c r="BH1231" s="151"/>
    </row>
    <row r="1232" spans="1:60" outlineLevel="1" x14ac:dyDescent="0.2">
      <c r="A1232" s="158"/>
      <c r="B1232" s="159"/>
      <c r="C1232" s="185" t="s">
        <v>981</v>
      </c>
      <c r="D1232" s="161"/>
      <c r="E1232" s="162">
        <v>3</v>
      </c>
      <c r="F1232" s="160"/>
      <c r="G1232" s="160"/>
      <c r="H1232" s="160"/>
      <c r="I1232" s="160"/>
      <c r="J1232" s="160"/>
      <c r="K1232" s="160"/>
      <c r="L1232" s="160"/>
      <c r="M1232" s="160"/>
      <c r="N1232" s="160"/>
      <c r="O1232" s="160"/>
      <c r="P1232" s="160"/>
      <c r="Q1232" s="160"/>
      <c r="R1232" s="160"/>
      <c r="S1232" s="160"/>
      <c r="T1232" s="160"/>
      <c r="U1232" s="160"/>
      <c r="V1232" s="160"/>
      <c r="W1232" s="160"/>
      <c r="X1232" s="151"/>
      <c r="Y1232" s="151"/>
      <c r="Z1232" s="151"/>
      <c r="AA1232" s="151"/>
      <c r="AB1232" s="151"/>
      <c r="AC1232" s="151"/>
      <c r="AD1232" s="151"/>
      <c r="AE1232" s="151"/>
      <c r="AF1232" s="151"/>
      <c r="AG1232" s="151" t="s">
        <v>179</v>
      </c>
      <c r="AH1232" s="151">
        <v>0</v>
      </c>
      <c r="AI1232" s="151"/>
      <c r="AJ1232" s="151"/>
      <c r="AK1232" s="151"/>
      <c r="AL1232" s="151"/>
      <c r="AM1232" s="151"/>
      <c r="AN1232" s="151"/>
      <c r="AO1232" s="151"/>
      <c r="AP1232" s="151"/>
      <c r="AQ1232" s="151"/>
      <c r="AR1232" s="151"/>
      <c r="AS1232" s="151"/>
      <c r="AT1232" s="151"/>
      <c r="AU1232" s="151"/>
      <c r="AV1232" s="151"/>
      <c r="AW1232" s="151"/>
      <c r="AX1232" s="151"/>
      <c r="AY1232" s="151"/>
      <c r="AZ1232" s="151"/>
      <c r="BA1232" s="151"/>
      <c r="BB1232" s="151"/>
      <c r="BC1232" s="151"/>
      <c r="BD1232" s="151"/>
      <c r="BE1232" s="151"/>
      <c r="BF1232" s="151"/>
      <c r="BG1232" s="151"/>
      <c r="BH1232" s="151"/>
    </row>
    <row r="1233" spans="1:60" outlineLevel="1" x14ac:dyDescent="0.2">
      <c r="A1233" s="158"/>
      <c r="B1233" s="159"/>
      <c r="C1233" s="453"/>
      <c r="D1233" s="454"/>
      <c r="E1233" s="454"/>
      <c r="F1233" s="454"/>
      <c r="G1233" s="454"/>
      <c r="H1233" s="160"/>
      <c r="I1233" s="160"/>
      <c r="J1233" s="160"/>
      <c r="K1233" s="160"/>
      <c r="L1233" s="160"/>
      <c r="M1233" s="160"/>
      <c r="N1233" s="160"/>
      <c r="O1233" s="160"/>
      <c r="P1233" s="160"/>
      <c r="Q1233" s="160"/>
      <c r="R1233" s="160"/>
      <c r="S1233" s="160"/>
      <c r="T1233" s="160"/>
      <c r="U1233" s="160"/>
      <c r="V1233" s="160"/>
      <c r="W1233" s="160"/>
      <c r="X1233" s="151"/>
      <c r="Y1233" s="151"/>
      <c r="Z1233" s="151"/>
      <c r="AA1233" s="151"/>
      <c r="AB1233" s="151"/>
      <c r="AC1233" s="151"/>
      <c r="AD1233" s="151"/>
      <c r="AE1233" s="151"/>
      <c r="AF1233" s="151"/>
      <c r="AG1233" s="151" t="s">
        <v>180</v>
      </c>
      <c r="AH1233" s="151"/>
      <c r="AI1233" s="151"/>
      <c r="AJ1233" s="151"/>
      <c r="AK1233" s="151"/>
      <c r="AL1233" s="151"/>
      <c r="AM1233" s="151"/>
      <c r="AN1233" s="151"/>
      <c r="AO1233" s="151"/>
      <c r="AP1233" s="151"/>
      <c r="AQ1233" s="151"/>
      <c r="AR1233" s="151"/>
      <c r="AS1233" s="151"/>
      <c r="AT1233" s="151"/>
      <c r="AU1233" s="151"/>
      <c r="AV1233" s="151"/>
      <c r="AW1233" s="151"/>
      <c r="AX1233" s="151"/>
      <c r="AY1233" s="151"/>
      <c r="AZ1233" s="151"/>
      <c r="BA1233" s="151"/>
      <c r="BB1233" s="151"/>
      <c r="BC1233" s="151"/>
      <c r="BD1233" s="151"/>
      <c r="BE1233" s="151"/>
      <c r="BF1233" s="151"/>
      <c r="BG1233" s="151"/>
      <c r="BH1233" s="151"/>
    </row>
    <row r="1234" spans="1:60" outlineLevel="1" x14ac:dyDescent="0.2">
      <c r="A1234" s="174">
        <v>174</v>
      </c>
      <c r="B1234" s="175" t="s">
        <v>982</v>
      </c>
      <c r="C1234" s="184" t="s">
        <v>983</v>
      </c>
      <c r="D1234" s="176" t="s">
        <v>252</v>
      </c>
      <c r="E1234" s="177">
        <v>2</v>
      </c>
      <c r="F1234" s="178">
        <v>0</v>
      </c>
      <c r="G1234" s="179">
        <f>ROUND(E1234*F1234,2)</f>
        <v>0</v>
      </c>
      <c r="H1234" s="178">
        <v>0</v>
      </c>
      <c r="I1234" s="179">
        <f>ROUND(E1234*H1234,2)</f>
        <v>0</v>
      </c>
      <c r="J1234" s="178">
        <v>1400</v>
      </c>
      <c r="K1234" s="179">
        <f>ROUND(E1234*J1234,2)</f>
        <v>2800</v>
      </c>
      <c r="L1234" s="179">
        <v>21</v>
      </c>
      <c r="M1234" s="179">
        <f>G1234*(1+L1234/100)</f>
        <v>0</v>
      </c>
      <c r="N1234" s="179">
        <v>0</v>
      </c>
      <c r="O1234" s="179">
        <f>ROUND(E1234*N1234,2)</f>
        <v>0</v>
      </c>
      <c r="P1234" s="179">
        <v>0</v>
      </c>
      <c r="Q1234" s="179">
        <f>ROUND(E1234*P1234,2)</f>
        <v>0</v>
      </c>
      <c r="R1234" s="179"/>
      <c r="S1234" s="179" t="s">
        <v>504</v>
      </c>
      <c r="T1234" s="180" t="s">
        <v>505</v>
      </c>
      <c r="U1234" s="160">
        <v>0</v>
      </c>
      <c r="V1234" s="160">
        <f>ROUND(E1234*U1234,2)</f>
        <v>0</v>
      </c>
      <c r="W1234" s="160"/>
      <c r="X1234" s="151"/>
      <c r="Y1234" s="151"/>
      <c r="Z1234" s="151"/>
      <c r="AA1234" s="151"/>
      <c r="AB1234" s="151"/>
      <c r="AC1234" s="151"/>
      <c r="AD1234" s="151"/>
      <c r="AE1234" s="151"/>
      <c r="AF1234" s="151"/>
      <c r="AG1234" s="151" t="s">
        <v>980</v>
      </c>
      <c r="AH1234" s="151"/>
      <c r="AI1234" s="151"/>
      <c r="AJ1234" s="151"/>
      <c r="AK1234" s="151"/>
      <c r="AL1234" s="151"/>
      <c r="AM1234" s="151"/>
      <c r="AN1234" s="151"/>
      <c r="AO1234" s="151"/>
      <c r="AP1234" s="151"/>
      <c r="AQ1234" s="151"/>
      <c r="AR1234" s="151"/>
      <c r="AS1234" s="151"/>
      <c r="AT1234" s="151"/>
      <c r="AU1234" s="151"/>
      <c r="AV1234" s="151"/>
      <c r="AW1234" s="151"/>
      <c r="AX1234" s="151"/>
      <c r="AY1234" s="151"/>
      <c r="AZ1234" s="151"/>
      <c r="BA1234" s="151"/>
      <c r="BB1234" s="151"/>
      <c r="BC1234" s="151"/>
      <c r="BD1234" s="151"/>
      <c r="BE1234" s="151"/>
      <c r="BF1234" s="151"/>
      <c r="BG1234" s="151"/>
      <c r="BH1234" s="151"/>
    </row>
    <row r="1235" spans="1:60" outlineLevel="1" x14ac:dyDescent="0.2">
      <c r="A1235" s="158"/>
      <c r="B1235" s="159"/>
      <c r="C1235" s="185" t="s">
        <v>223</v>
      </c>
      <c r="D1235" s="161"/>
      <c r="E1235" s="162"/>
      <c r="F1235" s="160"/>
      <c r="G1235" s="160"/>
      <c r="H1235" s="160"/>
      <c r="I1235" s="160"/>
      <c r="J1235" s="160"/>
      <c r="K1235" s="160"/>
      <c r="L1235" s="160"/>
      <c r="M1235" s="160"/>
      <c r="N1235" s="160"/>
      <c r="O1235" s="160"/>
      <c r="P1235" s="160"/>
      <c r="Q1235" s="160"/>
      <c r="R1235" s="160"/>
      <c r="S1235" s="160"/>
      <c r="T1235" s="160"/>
      <c r="U1235" s="160"/>
      <c r="V1235" s="160"/>
      <c r="W1235" s="160"/>
      <c r="X1235" s="151"/>
      <c r="Y1235" s="151"/>
      <c r="Z1235" s="151"/>
      <c r="AA1235" s="151"/>
      <c r="AB1235" s="151"/>
      <c r="AC1235" s="151"/>
      <c r="AD1235" s="151"/>
      <c r="AE1235" s="151"/>
      <c r="AF1235" s="151"/>
      <c r="AG1235" s="151" t="s">
        <v>179</v>
      </c>
      <c r="AH1235" s="151">
        <v>0</v>
      </c>
      <c r="AI1235" s="151"/>
      <c r="AJ1235" s="151"/>
      <c r="AK1235" s="151"/>
      <c r="AL1235" s="151"/>
      <c r="AM1235" s="151"/>
      <c r="AN1235" s="151"/>
      <c r="AO1235" s="151"/>
      <c r="AP1235" s="151"/>
      <c r="AQ1235" s="151"/>
      <c r="AR1235" s="151"/>
      <c r="AS1235" s="151"/>
      <c r="AT1235" s="151"/>
      <c r="AU1235" s="151"/>
      <c r="AV1235" s="151"/>
      <c r="AW1235" s="151"/>
      <c r="AX1235" s="151"/>
      <c r="AY1235" s="151"/>
      <c r="AZ1235" s="151"/>
      <c r="BA1235" s="151"/>
      <c r="BB1235" s="151"/>
      <c r="BC1235" s="151"/>
      <c r="BD1235" s="151"/>
      <c r="BE1235" s="151"/>
      <c r="BF1235" s="151"/>
      <c r="BG1235" s="151"/>
      <c r="BH1235" s="151"/>
    </row>
    <row r="1236" spans="1:60" outlineLevel="1" x14ac:dyDescent="0.2">
      <c r="A1236" s="158"/>
      <c r="B1236" s="159"/>
      <c r="C1236" s="185" t="s">
        <v>984</v>
      </c>
      <c r="D1236" s="161"/>
      <c r="E1236" s="162">
        <v>2</v>
      </c>
      <c r="F1236" s="160"/>
      <c r="G1236" s="160"/>
      <c r="H1236" s="160"/>
      <c r="I1236" s="160"/>
      <c r="J1236" s="160"/>
      <c r="K1236" s="160"/>
      <c r="L1236" s="160"/>
      <c r="M1236" s="160"/>
      <c r="N1236" s="160"/>
      <c r="O1236" s="160"/>
      <c r="P1236" s="160"/>
      <c r="Q1236" s="160"/>
      <c r="R1236" s="160"/>
      <c r="S1236" s="160"/>
      <c r="T1236" s="160"/>
      <c r="U1236" s="160"/>
      <c r="V1236" s="160"/>
      <c r="W1236" s="160"/>
      <c r="X1236" s="151"/>
      <c r="Y1236" s="151"/>
      <c r="Z1236" s="151"/>
      <c r="AA1236" s="151"/>
      <c r="AB1236" s="151"/>
      <c r="AC1236" s="151"/>
      <c r="AD1236" s="151"/>
      <c r="AE1236" s="151"/>
      <c r="AF1236" s="151"/>
      <c r="AG1236" s="151" t="s">
        <v>179</v>
      </c>
      <c r="AH1236" s="151">
        <v>0</v>
      </c>
      <c r="AI1236" s="151"/>
      <c r="AJ1236" s="151"/>
      <c r="AK1236" s="151"/>
      <c r="AL1236" s="151"/>
      <c r="AM1236" s="151"/>
      <c r="AN1236" s="151"/>
      <c r="AO1236" s="151"/>
      <c r="AP1236" s="151"/>
      <c r="AQ1236" s="151"/>
      <c r="AR1236" s="151"/>
      <c r="AS1236" s="151"/>
      <c r="AT1236" s="151"/>
      <c r="AU1236" s="151"/>
      <c r="AV1236" s="151"/>
      <c r="AW1236" s="151"/>
      <c r="AX1236" s="151"/>
      <c r="AY1236" s="151"/>
      <c r="AZ1236" s="151"/>
      <c r="BA1236" s="151"/>
      <c r="BB1236" s="151"/>
      <c r="BC1236" s="151"/>
      <c r="BD1236" s="151"/>
      <c r="BE1236" s="151"/>
      <c r="BF1236" s="151"/>
      <c r="BG1236" s="151"/>
      <c r="BH1236" s="151"/>
    </row>
    <row r="1237" spans="1:60" outlineLevel="1" x14ac:dyDescent="0.2">
      <c r="A1237" s="158"/>
      <c r="B1237" s="159"/>
      <c r="C1237" s="453"/>
      <c r="D1237" s="454"/>
      <c r="E1237" s="454"/>
      <c r="F1237" s="454"/>
      <c r="G1237" s="454"/>
      <c r="H1237" s="160"/>
      <c r="I1237" s="160"/>
      <c r="J1237" s="160"/>
      <c r="K1237" s="160"/>
      <c r="L1237" s="160"/>
      <c r="M1237" s="160"/>
      <c r="N1237" s="160"/>
      <c r="O1237" s="160"/>
      <c r="P1237" s="160"/>
      <c r="Q1237" s="160"/>
      <c r="R1237" s="160"/>
      <c r="S1237" s="160"/>
      <c r="T1237" s="160"/>
      <c r="U1237" s="160"/>
      <c r="V1237" s="160"/>
      <c r="W1237" s="160"/>
      <c r="X1237" s="151"/>
      <c r="Y1237" s="151"/>
      <c r="Z1237" s="151"/>
      <c r="AA1237" s="151"/>
      <c r="AB1237" s="151"/>
      <c r="AC1237" s="151"/>
      <c r="AD1237" s="151"/>
      <c r="AE1237" s="151"/>
      <c r="AF1237" s="151"/>
      <c r="AG1237" s="151" t="s">
        <v>180</v>
      </c>
      <c r="AH1237" s="151"/>
      <c r="AI1237" s="151"/>
      <c r="AJ1237" s="151"/>
      <c r="AK1237" s="151"/>
      <c r="AL1237" s="151"/>
      <c r="AM1237" s="151"/>
      <c r="AN1237" s="151"/>
      <c r="AO1237" s="151"/>
      <c r="AP1237" s="151"/>
      <c r="AQ1237" s="151"/>
      <c r="AR1237" s="151"/>
      <c r="AS1237" s="151"/>
      <c r="AT1237" s="151"/>
      <c r="AU1237" s="151"/>
      <c r="AV1237" s="151"/>
      <c r="AW1237" s="151"/>
      <c r="AX1237" s="151"/>
      <c r="AY1237" s="151"/>
      <c r="AZ1237" s="151"/>
      <c r="BA1237" s="151"/>
      <c r="BB1237" s="151"/>
      <c r="BC1237" s="151"/>
      <c r="BD1237" s="151"/>
      <c r="BE1237" s="151"/>
      <c r="BF1237" s="151"/>
      <c r="BG1237" s="151"/>
      <c r="BH1237" s="151"/>
    </row>
    <row r="1238" spans="1:60" outlineLevel="1" x14ac:dyDescent="0.2">
      <c r="A1238" s="174">
        <v>175</v>
      </c>
      <c r="B1238" s="175" t="s">
        <v>985</v>
      </c>
      <c r="C1238" s="184" t="s">
        <v>986</v>
      </c>
      <c r="D1238" s="176" t="s">
        <v>252</v>
      </c>
      <c r="E1238" s="177">
        <v>2</v>
      </c>
      <c r="F1238" s="178">
        <v>0</v>
      </c>
      <c r="G1238" s="179">
        <f>ROUND(E1238*F1238,2)</f>
        <v>0</v>
      </c>
      <c r="H1238" s="178">
        <v>0</v>
      </c>
      <c r="I1238" s="179">
        <f>ROUND(E1238*H1238,2)</f>
        <v>0</v>
      </c>
      <c r="J1238" s="178">
        <v>1500</v>
      </c>
      <c r="K1238" s="179">
        <f>ROUND(E1238*J1238,2)</f>
        <v>3000</v>
      </c>
      <c r="L1238" s="179">
        <v>21</v>
      </c>
      <c r="M1238" s="179">
        <f>G1238*(1+L1238/100)</f>
        <v>0</v>
      </c>
      <c r="N1238" s="179">
        <v>0</v>
      </c>
      <c r="O1238" s="179">
        <f>ROUND(E1238*N1238,2)</f>
        <v>0</v>
      </c>
      <c r="P1238" s="179">
        <v>0</v>
      </c>
      <c r="Q1238" s="179">
        <f>ROUND(E1238*P1238,2)</f>
        <v>0</v>
      </c>
      <c r="R1238" s="179"/>
      <c r="S1238" s="179" t="s">
        <v>504</v>
      </c>
      <c r="T1238" s="180" t="s">
        <v>519</v>
      </c>
      <c r="U1238" s="160">
        <v>0</v>
      </c>
      <c r="V1238" s="160">
        <f>ROUND(E1238*U1238,2)</f>
        <v>0</v>
      </c>
      <c r="W1238" s="160"/>
      <c r="X1238" s="151"/>
      <c r="Y1238" s="151"/>
      <c r="Z1238" s="151"/>
      <c r="AA1238" s="151"/>
      <c r="AB1238" s="151"/>
      <c r="AC1238" s="151"/>
      <c r="AD1238" s="151"/>
      <c r="AE1238" s="151"/>
      <c r="AF1238" s="151"/>
      <c r="AG1238" s="151" t="s">
        <v>980</v>
      </c>
      <c r="AH1238" s="151"/>
      <c r="AI1238" s="151"/>
      <c r="AJ1238" s="151"/>
      <c r="AK1238" s="151"/>
      <c r="AL1238" s="151"/>
      <c r="AM1238" s="151"/>
      <c r="AN1238" s="151"/>
      <c r="AO1238" s="151"/>
      <c r="AP1238" s="151"/>
      <c r="AQ1238" s="151"/>
      <c r="AR1238" s="151"/>
      <c r="AS1238" s="151"/>
      <c r="AT1238" s="151"/>
      <c r="AU1238" s="151"/>
      <c r="AV1238" s="151"/>
      <c r="AW1238" s="151"/>
      <c r="AX1238" s="151"/>
      <c r="AY1238" s="151"/>
      <c r="AZ1238" s="151"/>
      <c r="BA1238" s="151"/>
      <c r="BB1238" s="151"/>
      <c r="BC1238" s="151"/>
      <c r="BD1238" s="151"/>
      <c r="BE1238" s="151"/>
      <c r="BF1238" s="151"/>
      <c r="BG1238" s="151"/>
      <c r="BH1238" s="151"/>
    </row>
    <row r="1239" spans="1:60" outlineLevel="1" x14ac:dyDescent="0.2">
      <c r="A1239" s="158"/>
      <c r="B1239" s="159"/>
      <c r="C1239" s="185" t="s">
        <v>223</v>
      </c>
      <c r="D1239" s="161"/>
      <c r="E1239" s="162"/>
      <c r="F1239" s="160"/>
      <c r="G1239" s="160"/>
      <c r="H1239" s="160"/>
      <c r="I1239" s="160"/>
      <c r="J1239" s="160"/>
      <c r="K1239" s="160"/>
      <c r="L1239" s="160"/>
      <c r="M1239" s="160"/>
      <c r="N1239" s="160"/>
      <c r="O1239" s="160"/>
      <c r="P1239" s="160"/>
      <c r="Q1239" s="160"/>
      <c r="R1239" s="160"/>
      <c r="S1239" s="160"/>
      <c r="T1239" s="160"/>
      <c r="U1239" s="160"/>
      <c r="V1239" s="160"/>
      <c r="W1239" s="160"/>
      <c r="X1239" s="151"/>
      <c r="Y1239" s="151"/>
      <c r="Z1239" s="151"/>
      <c r="AA1239" s="151"/>
      <c r="AB1239" s="151"/>
      <c r="AC1239" s="151"/>
      <c r="AD1239" s="151"/>
      <c r="AE1239" s="151"/>
      <c r="AF1239" s="151"/>
      <c r="AG1239" s="151" t="s">
        <v>179</v>
      </c>
      <c r="AH1239" s="151">
        <v>0</v>
      </c>
      <c r="AI1239" s="151"/>
      <c r="AJ1239" s="151"/>
      <c r="AK1239" s="151"/>
      <c r="AL1239" s="151"/>
      <c r="AM1239" s="151"/>
      <c r="AN1239" s="151"/>
      <c r="AO1239" s="151"/>
      <c r="AP1239" s="151"/>
      <c r="AQ1239" s="151"/>
      <c r="AR1239" s="151"/>
      <c r="AS1239" s="151"/>
      <c r="AT1239" s="151"/>
      <c r="AU1239" s="151"/>
      <c r="AV1239" s="151"/>
      <c r="AW1239" s="151"/>
      <c r="AX1239" s="151"/>
      <c r="AY1239" s="151"/>
      <c r="AZ1239" s="151"/>
      <c r="BA1239" s="151"/>
      <c r="BB1239" s="151"/>
      <c r="BC1239" s="151"/>
      <c r="BD1239" s="151"/>
      <c r="BE1239" s="151"/>
      <c r="BF1239" s="151"/>
      <c r="BG1239" s="151"/>
      <c r="BH1239" s="151"/>
    </row>
    <row r="1240" spans="1:60" outlineLevel="1" x14ac:dyDescent="0.2">
      <c r="A1240" s="158"/>
      <c r="B1240" s="159"/>
      <c r="C1240" s="185" t="s">
        <v>987</v>
      </c>
      <c r="D1240" s="161"/>
      <c r="E1240" s="162">
        <v>2</v>
      </c>
      <c r="F1240" s="160"/>
      <c r="G1240" s="160"/>
      <c r="H1240" s="160"/>
      <c r="I1240" s="160"/>
      <c r="J1240" s="160"/>
      <c r="K1240" s="160"/>
      <c r="L1240" s="160"/>
      <c r="M1240" s="160"/>
      <c r="N1240" s="160"/>
      <c r="O1240" s="160"/>
      <c r="P1240" s="160"/>
      <c r="Q1240" s="160"/>
      <c r="R1240" s="160"/>
      <c r="S1240" s="160"/>
      <c r="T1240" s="160"/>
      <c r="U1240" s="160"/>
      <c r="V1240" s="160"/>
      <c r="W1240" s="160"/>
      <c r="X1240" s="151"/>
      <c r="Y1240" s="151"/>
      <c r="Z1240" s="151"/>
      <c r="AA1240" s="151"/>
      <c r="AB1240" s="151"/>
      <c r="AC1240" s="151"/>
      <c r="AD1240" s="151"/>
      <c r="AE1240" s="151"/>
      <c r="AF1240" s="151"/>
      <c r="AG1240" s="151" t="s">
        <v>179</v>
      </c>
      <c r="AH1240" s="151">
        <v>0</v>
      </c>
      <c r="AI1240" s="151"/>
      <c r="AJ1240" s="151"/>
      <c r="AK1240" s="151"/>
      <c r="AL1240" s="151"/>
      <c r="AM1240" s="151"/>
      <c r="AN1240" s="151"/>
      <c r="AO1240" s="151"/>
      <c r="AP1240" s="151"/>
      <c r="AQ1240" s="151"/>
      <c r="AR1240" s="151"/>
      <c r="AS1240" s="151"/>
      <c r="AT1240" s="151"/>
      <c r="AU1240" s="151"/>
      <c r="AV1240" s="151"/>
      <c r="AW1240" s="151"/>
      <c r="AX1240" s="151"/>
      <c r="AY1240" s="151"/>
      <c r="AZ1240" s="151"/>
      <c r="BA1240" s="151"/>
      <c r="BB1240" s="151"/>
      <c r="BC1240" s="151"/>
      <c r="BD1240" s="151"/>
      <c r="BE1240" s="151"/>
      <c r="BF1240" s="151"/>
      <c r="BG1240" s="151"/>
      <c r="BH1240" s="151"/>
    </row>
    <row r="1241" spans="1:60" outlineLevel="1" x14ac:dyDescent="0.2">
      <c r="A1241" s="158"/>
      <c r="B1241" s="159"/>
      <c r="C1241" s="453"/>
      <c r="D1241" s="454"/>
      <c r="E1241" s="454"/>
      <c r="F1241" s="454"/>
      <c r="G1241" s="454"/>
      <c r="H1241" s="160"/>
      <c r="I1241" s="160"/>
      <c r="J1241" s="160"/>
      <c r="K1241" s="160"/>
      <c r="L1241" s="160"/>
      <c r="M1241" s="160"/>
      <c r="N1241" s="160"/>
      <c r="O1241" s="160"/>
      <c r="P1241" s="160"/>
      <c r="Q1241" s="160"/>
      <c r="R1241" s="160"/>
      <c r="S1241" s="160"/>
      <c r="T1241" s="160"/>
      <c r="U1241" s="160"/>
      <c r="V1241" s="160"/>
      <c r="W1241" s="160"/>
      <c r="X1241" s="151"/>
      <c r="Y1241" s="151"/>
      <c r="Z1241" s="151"/>
      <c r="AA1241" s="151"/>
      <c r="AB1241" s="151"/>
      <c r="AC1241" s="151"/>
      <c r="AD1241" s="151"/>
      <c r="AE1241" s="151"/>
      <c r="AF1241" s="151"/>
      <c r="AG1241" s="151" t="s">
        <v>180</v>
      </c>
      <c r="AH1241" s="151"/>
      <c r="AI1241" s="151"/>
      <c r="AJ1241" s="151"/>
      <c r="AK1241" s="151"/>
      <c r="AL1241" s="151"/>
      <c r="AM1241" s="151"/>
      <c r="AN1241" s="151"/>
      <c r="AO1241" s="151"/>
      <c r="AP1241" s="151"/>
      <c r="AQ1241" s="151"/>
      <c r="AR1241" s="151"/>
      <c r="AS1241" s="151"/>
      <c r="AT1241" s="151"/>
      <c r="AU1241" s="151"/>
      <c r="AV1241" s="151"/>
      <c r="AW1241" s="151"/>
      <c r="AX1241" s="151"/>
      <c r="AY1241" s="151"/>
      <c r="AZ1241" s="151"/>
      <c r="BA1241" s="151"/>
      <c r="BB1241" s="151"/>
      <c r="BC1241" s="151"/>
      <c r="BD1241" s="151"/>
      <c r="BE1241" s="151"/>
      <c r="BF1241" s="151"/>
      <c r="BG1241" s="151"/>
      <c r="BH1241" s="151"/>
    </row>
    <row r="1242" spans="1:60" outlineLevel="1" x14ac:dyDescent="0.2">
      <c r="A1242" s="174">
        <v>176</v>
      </c>
      <c r="B1242" s="175" t="s">
        <v>988</v>
      </c>
      <c r="C1242" s="184" t="s">
        <v>989</v>
      </c>
      <c r="D1242" s="176" t="s">
        <v>252</v>
      </c>
      <c r="E1242" s="177">
        <v>1</v>
      </c>
      <c r="F1242" s="178">
        <v>0</v>
      </c>
      <c r="G1242" s="179">
        <f>ROUND(E1242*F1242,2)</f>
        <v>0</v>
      </c>
      <c r="H1242" s="178">
        <v>0</v>
      </c>
      <c r="I1242" s="179">
        <f>ROUND(E1242*H1242,2)</f>
        <v>0</v>
      </c>
      <c r="J1242" s="178">
        <v>1500</v>
      </c>
      <c r="K1242" s="179">
        <f>ROUND(E1242*J1242,2)</f>
        <v>1500</v>
      </c>
      <c r="L1242" s="179">
        <v>21</v>
      </c>
      <c r="M1242" s="179">
        <f>G1242*(1+L1242/100)</f>
        <v>0</v>
      </c>
      <c r="N1242" s="179">
        <v>0</v>
      </c>
      <c r="O1242" s="179">
        <f>ROUND(E1242*N1242,2)</f>
        <v>0</v>
      </c>
      <c r="P1242" s="179">
        <v>0</v>
      </c>
      <c r="Q1242" s="179">
        <f>ROUND(E1242*P1242,2)</f>
        <v>0</v>
      </c>
      <c r="R1242" s="179"/>
      <c r="S1242" s="179" t="s">
        <v>504</v>
      </c>
      <c r="T1242" s="180" t="s">
        <v>519</v>
      </c>
      <c r="U1242" s="160">
        <v>0</v>
      </c>
      <c r="V1242" s="160">
        <f>ROUND(E1242*U1242,2)</f>
        <v>0</v>
      </c>
      <c r="W1242" s="160"/>
      <c r="X1242" s="151"/>
      <c r="Y1242" s="151"/>
      <c r="Z1242" s="151"/>
      <c r="AA1242" s="151"/>
      <c r="AB1242" s="151"/>
      <c r="AC1242" s="151"/>
      <c r="AD1242" s="151"/>
      <c r="AE1242" s="151"/>
      <c r="AF1242" s="151"/>
      <c r="AG1242" s="151" t="s">
        <v>980</v>
      </c>
      <c r="AH1242" s="151"/>
      <c r="AI1242" s="151"/>
      <c r="AJ1242" s="151"/>
      <c r="AK1242" s="151"/>
      <c r="AL1242" s="151"/>
      <c r="AM1242" s="151"/>
      <c r="AN1242" s="151"/>
      <c r="AO1242" s="151"/>
      <c r="AP1242" s="151"/>
      <c r="AQ1242" s="151"/>
      <c r="AR1242" s="151"/>
      <c r="AS1242" s="151"/>
      <c r="AT1242" s="151"/>
      <c r="AU1242" s="151"/>
      <c r="AV1242" s="151"/>
      <c r="AW1242" s="151"/>
      <c r="AX1242" s="151"/>
      <c r="AY1242" s="151"/>
      <c r="AZ1242" s="151"/>
      <c r="BA1242" s="151"/>
      <c r="BB1242" s="151"/>
      <c r="BC1242" s="151"/>
      <c r="BD1242" s="151"/>
      <c r="BE1242" s="151"/>
      <c r="BF1242" s="151"/>
      <c r="BG1242" s="151"/>
      <c r="BH1242" s="151"/>
    </row>
    <row r="1243" spans="1:60" outlineLevel="1" x14ac:dyDescent="0.2">
      <c r="A1243" s="158"/>
      <c r="B1243" s="159"/>
      <c r="C1243" s="457"/>
      <c r="D1243" s="458"/>
      <c r="E1243" s="458"/>
      <c r="F1243" s="458"/>
      <c r="G1243" s="458"/>
      <c r="H1243" s="160"/>
      <c r="I1243" s="160"/>
      <c r="J1243" s="160"/>
      <c r="K1243" s="160"/>
      <c r="L1243" s="160"/>
      <c r="M1243" s="160"/>
      <c r="N1243" s="160"/>
      <c r="O1243" s="160"/>
      <c r="P1243" s="160"/>
      <c r="Q1243" s="160"/>
      <c r="R1243" s="160"/>
      <c r="S1243" s="160"/>
      <c r="T1243" s="160"/>
      <c r="U1243" s="160"/>
      <c r="V1243" s="160"/>
      <c r="W1243" s="160"/>
      <c r="X1243" s="151"/>
      <c r="Y1243" s="151"/>
      <c r="Z1243" s="151"/>
      <c r="AA1243" s="151"/>
      <c r="AB1243" s="151"/>
      <c r="AC1243" s="151"/>
      <c r="AD1243" s="151"/>
      <c r="AE1243" s="151"/>
      <c r="AF1243" s="151"/>
      <c r="AG1243" s="151" t="s">
        <v>180</v>
      </c>
      <c r="AH1243" s="151"/>
      <c r="AI1243" s="151"/>
      <c r="AJ1243" s="151"/>
      <c r="AK1243" s="151"/>
      <c r="AL1243" s="151"/>
      <c r="AM1243" s="151"/>
      <c r="AN1243" s="151"/>
      <c r="AO1243" s="151"/>
      <c r="AP1243" s="151"/>
      <c r="AQ1243" s="151"/>
      <c r="AR1243" s="151"/>
      <c r="AS1243" s="151"/>
      <c r="AT1243" s="151"/>
      <c r="AU1243" s="151"/>
      <c r="AV1243" s="151"/>
      <c r="AW1243" s="151"/>
      <c r="AX1243" s="151"/>
      <c r="AY1243" s="151"/>
      <c r="AZ1243" s="151"/>
      <c r="BA1243" s="151"/>
      <c r="BB1243" s="151"/>
      <c r="BC1243" s="151"/>
      <c r="BD1243" s="151"/>
      <c r="BE1243" s="151"/>
      <c r="BF1243" s="151"/>
      <c r="BG1243" s="151"/>
      <c r="BH1243" s="151"/>
    </row>
    <row r="1244" spans="1:60" ht="22.5" outlineLevel="1" x14ac:dyDescent="0.2">
      <c r="A1244" s="174">
        <v>177</v>
      </c>
      <c r="B1244" s="175" t="s">
        <v>990</v>
      </c>
      <c r="C1244" s="184" t="s">
        <v>991</v>
      </c>
      <c r="D1244" s="176" t="s">
        <v>252</v>
      </c>
      <c r="E1244" s="177">
        <v>4</v>
      </c>
      <c r="F1244" s="178">
        <v>0</v>
      </c>
      <c r="G1244" s="179">
        <f>ROUND(E1244*F1244,2)</f>
        <v>0</v>
      </c>
      <c r="H1244" s="178">
        <v>0</v>
      </c>
      <c r="I1244" s="179">
        <f>ROUND(E1244*H1244,2)</f>
        <v>0</v>
      </c>
      <c r="J1244" s="178">
        <v>2550.6</v>
      </c>
      <c r="K1244" s="179">
        <f>ROUND(E1244*J1244,2)</f>
        <v>10202.4</v>
      </c>
      <c r="L1244" s="179">
        <v>21</v>
      </c>
      <c r="M1244" s="179">
        <f>G1244*(1+L1244/100)</f>
        <v>0</v>
      </c>
      <c r="N1244" s="179">
        <v>0</v>
      </c>
      <c r="O1244" s="179">
        <f>ROUND(E1244*N1244,2)</f>
        <v>0</v>
      </c>
      <c r="P1244" s="179">
        <v>0</v>
      </c>
      <c r="Q1244" s="179">
        <f>ROUND(E1244*P1244,2)</f>
        <v>0</v>
      </c>
      <c r="R1244" s="179"/>
      <c r="S1244" s="179" t="s">
        <v>504</v>
      </c>
      <c r="T1244" s="180" t="s">
        <v>505</v>
      </c>
      <c r="U1244" s="160">
        <v>0</v>
      </c>
      <c r="V1244" s="160">
        <f>ROUND(E1244*U1244,2)</f>
        <v>0</v>
      </c>
      <c r="W1244" s="160"/>
      <c r="X1244" s="151"/>
      <c r="Y1244" s="151"/>
      <c r="Z1244" s="151"/>
      <c r="AA1244" s="151"/>
      <c r="AB1244" s="151"/>
      <c r="AC1244" s="151"/>
      <c r="AD1244" s="151"/>
      <c r="AE1244" s="151"/>
      <c r="AF1244" s="151"/>
      <c r="AG1244" s="151" t="s">
        <v>930</v>
      </c>
      <c r="AH1244" s="151"/>
      <c r="AI1244" s="151"/>
      <c r="AJ1244" s="151"/>
      <c r="AK1244" s="151"/>
      <c r="AL1244" s="151"/>
      <c r="AM1244" s="151"/>
      <c r="AN1244" s="151"/>
      <c r="AO1244" s="151"/>
      <c r="AP1244" s="151"/>
      <c r="AQ1244" s="151"/>
      <c r="AR1244" s="151"/>
      <c r="AS1244" s="151"/>
      <c r="AT1244" s="151"/>
      <c r="AU1244" s="151"/>
      <c r="AV1244" s="151"/>
      <c r="AW1244" s="151"/>
      <c r="AX1244" s="151"/>
      <c r="AY1244" s="151"/>
      <c r="AZ1244" s="151"/>
      <c r="BA1244" s="151"/>
      <c r="BB1244" s="151"/>
      <c r="BC1244" s="151"/>
      <c r="BD1244" s="151"/>
      <c r="BE1244" s="151"/>
      <c r="BF1244" s="151"/>
      <c r="BG1244" s="151"/>
      <c r="BH1244" s="151"/>
    </row>
    <row r="1245" spans="1:60" outlineLevel="1" x14ac:dyDescent="0.2">
      <c r="A1245" s="158"/>
      <c r="B1245" s="159"/>
      <c r="C1245" s="457"/>
      <c r="D1245" s="458"/>
      <c r="E1245" s="458"/>
      <c r="F1245" s="458"/>
      <c r="G1245" s="458"/>
      <c r="H1245" s="160"/>
      <c r="I1245" s="160"/>
      <c r="J1245" s="160"/>
      <c r="K1245" s="160"/>
      <c r="L1245" s="160"/>
      <c r="M1245" s="160"/>
      <c r="N1245" s="160"/>
      <c r="O1245" s="160"/>
      <c r="P1245" s="160"/>
      <c r="Q1245" s="160"/>
      <c r="R1245" s="160"/>
      <c r="S1245" s="160"/>
      <c r="T1245" s="160"/>
      <c r="U1245" s="160"/>
      <c r="V1245" s="160"/>
      <c r="W1245" s="160"/>
      <c r="X1245" s="151"/>
      <c r="Y1245" s="151"/>
      <c r="Z1245" s="151"/>
      <c r="AA1245" s="151"/>
      <c r="AB1245" s="151"/>
      <c r="AC1245" s="151"/>
      <c r="AD1245" s="151"/>
      <c r="AE1245" s="151"/>
      <c r="AF1245" s="151"/>
      <c r="AG1245" s="151" t="s">
        <v>180</v>
      </c>
      <c r="AH1245" s="151"/>
      <c r="AI1245" s="151"/>
      <c r="AJ1245" s="151"/>
      <c r="AK1245" s="151"/>
      <c r="AL1245" s="151"/>
      <c r="AM1245" s="151"/>
      <c r="AN1245" s="151"/>
      <c r="AO1245" s="151"/>
      <c r="AP1245" s="151"/>
      <c r="AQ1245" s="151"/>
      <c r="AR1245" s="151"/>
      <c r="AS1245" s="151"/>
      <c r="AT1245" s="151"/>
      <c r="AU1245" s="151"/>
      <c r="AV1245" s="151"/>
      <c r="AW1245" s="151"/>
      <c r="AX1245" s="151"/>
      <c r="AY1245" s="151"/>
      <c r="AZ1245" s="151"/>
      <c r="BA1245" s="151"/>
      <c r="BB1245" s="151"/>
      <c r="BC1245" s="151"/>
      <c r="BD1245" s="151"/>
      <c r="BE1245" s="151"/>
      <c r="BF1245" s="151"/>
      <c r="BG1245" s="151"/>
      <c r="BH1245" s="151"/>
    </row>
    <row r="1246" spans="1:60" x14ac:dyDescent="0.2">
      <c r="A1246" s="168" t="s">
        <v>167</v>
      </c>
      <c r="B1246" s="169" t="s">
        <v>131</v>
      </c>
      <c r="C1246" s="183" t="s">
        <v>132</v>
      </c>
      <c r="D1246" s="170"/>
      <c r="E1246" s="171"/>
      <c r="F1246" s="172"/>
      <c r="G1246" s="172">
        <f>SUMIF(AG1247:AG1252,"&lt;&gt;NOR",G1247:G1252)</f>
        <v>0</v>
      </c>
      <c r="H1246" s="172"/>
      <c r="I1246" s="172">
        <f>SUM(I1247:I1252)</f>
        <v>0</v>
      </c>
      <c r="J1246" s="172"/>
      <c r="K1246" s="172">
        <f>SUM(K1247:K1252)</f>
        <v>11500</v>
      </c>
      <c r="L1246" s="172"/>
      <c r="M1246" s="172">
        <f>SUM(M1247:M1252)</f>
        <v>0</v>
      </c>
      <c r="N1246" s="172"/>
      <c r="O1246" s="172">
        <f>SUM(O1247:O1252)</f>
        <v>0</v>
      </c>
      <c r="P1246" s="172"/>
      <c r="Q1246" s="172">
        <f>SUM(Q1247:Q1252)</f>
        <v>0</v>
      </c>
      <c r="R1246" s="172"/>
      <c r="S1246" s="172"/>
      <c r="T1246" s="173"/>
      <c r="U1246" s="167"/>
      <c r="V1246" s="167">
        <f>SUM(V1247:V1252)</f>
        <v>0</v>
      </c>
      <c r="W1246" s="167"/>
      <c r="AG1246" t="s">
        <v>168</v>
      </c>
    </row>
    <row r="1247" spans="1:60" outlineLevel="1" x14ac:dyDescent="0.2">
      <c r="A1247" s="174">
        <v>178</v>
      </c>
      <c r="B1247" s="175" t="s">
        <v>992</v>
      </c>
      <c r="C1247" s="184" t="s">
        <v>993</v>
      </c>
      <c r="D1247" s="176" t="s">
        <v>252</v>
      </c>
      <c r="E1247" s="177">
        <v>3</v>
      </c>
      <c r="F1247" s="178">
        <v>0</v>
      </c>
      <c r="G1247" s="179">
        <f>ROUND(E1247*F1247,2)</f>
        <v>0</v>
      </c>
      <c r="H1247" s="178">
        <v>0</v>
      </c>
      <c r="I1247" s="179">
        <f>ROUND(E1247*H1247,2)</f>
        <v>0</v>
      </c>
      <c r="J1247" s="178">
        <v>2000</v>
      </c>
      <c r="K1247" s="179">
        <f>ROUND(E1247*J1247,2)</f>
        <v>6000</v>
      </c>
      <c r="L1247" s="179">
        <v>21</v>
      </c>
      <c r="M1247" s="179">
        <f>G1247*(1+L1247/100)</f>
        <v>0</v>
      </c>
      <c r="N1247" s="179">
        <v>0</v>
      </c>
      <c r="O1247" s="179">
        <f>ROUND(E1247*N1247,2)</f>
        <v>0</v>
      </c>
      <c r="P1247" s="179">
        <v>0</v>
      </c>
      <c r="Q1247" s="179">
        <f>ROUND(E1247*P1247,2)</f>
        <v>0</v>
      </c>
      <c r="R1247" s="179"/>
      <c r="S1247" s="179" t="s">
        <v>504</v>
      </c>
      <c r="T1247" s="180" t="s">
        <v>505</v>
      </c>
      <c r="U1247" s="160">
        <v>0</v>
      </c>
      <c r="V1247" s="160">
        <f>ROUND(E1247*U1247,2)</f>
        <v>0</v>
      </c>
      <c r="W1247" s="160"/>
      <c r="X1247" s="151"/>
      <c r="Y1247" s="151"/>
      <c r="Z1247" s="151"/>
      <c r="AA1247" s="151"/>
      <c r="AB1247" s="151"/>
      <c r="AC1247" s="151"/>
      <c r="AD1247" s="151"/>
      <c r="AE1247" s="151"/>
      <c r="AF1247" s="151"/>
      <c r="AG1247" s="151" t="s">
        <v>175</v>
      </c>
      <c r="AH1247" s="151"/>
      <c r="AI1247" s="151"/>
      <c r="AJ1247" s="151"/>
      <c r="AK1247" s="151"/>
      <c r="AL1247" s="151"/>
      <c r="AM1247" s="151"/>
      <c r="AN1247" s="151"/>
      <c r="AO1247" s="151"/>
      <c r="AP1247" s="151"/>
      <c r="AQ1247" s="151"/>
      <c r="AR1247" s="151"/>
      <c r="AS1247" s="151"/>
      <c r="AT1247" s="151"/>
      <c r="AU1247" s="151"/>
      <c r="AV1247" s="151"/>
      <c r="AW1247" s="151"/>
      <c r="AX1247" s="151"/>
      <c r="AY1247" s="151"/>
      <c r="AZ1247" s="151"/>
      <c r="BA1247" s="151"/>
      <c r="BB1247" s="151"/>
      <c r="BC1247" s="151"/>
      <c r="BD1247" s="151"/>
      <c r="BE1247" s="151"/>
      <c r="BF1247" s="151"/>
      <c r="BG1247" s="151"/>
      <c r="BH1247" s="151"/>
    </row>
    <row r="1248" spans="1:60" outlineLevel="1" x14ac:dyDescent="0.2">
      <c r="A1248" s="158"/>
      <c r="B1248" s="159"/>
      <c r="C1248" s="457"/>
      <c r="D1248" s="458"/>
      <c r="E1248" s="458"/>
      <c r="F1248" s="458"/>
      <c r="G1248" s="458"/>
      <c r="H1248" s="160"/>
      <c r="I1248" s="160"/>
      <c r="J1248" s="160"/>
      <c r="K1248" s="160"/>
      <c r="L1248" s="160"/>
      <c r="M1248" s="160"/>
      <c r="N1248" s="160"/>
      <c r="O1248" s="160"/>
      <c r="P1248" s="160"/>
      <c r="Q1248" s="160"/>
      <c r="R1248" s="160"/>
      <c r="S1248" s="160"/>
      <c r="T1248" s="160"/>
      <c r="U1248" s="160"/>
      <c r="V1248" s="160"/>
      <c r="W1248" s="160"/>
      <c r="X1248" s="151"/>
      <c r="Y1248" s="151"/>
      <c r="Z1248" s="151"/>
      <c r="AA1248" s="151"/>
      <c r="AB1248" s="151"/>
      <c r="AC1248" s="151"/>
      <c r="AD1248" s="151"/>
      <c r="AE1248" s="151"/>
      <c r="AF1248" s="151"/>
      <c r="AG1248" s="151" t="s">
        <v>180</v>
      </c>
      <c r="AH1248" s="151"/>
      <c r="AI1248" s="151"/>
      <c r="AJ1248" s="151"/>
      <c r="AK1248" s="151"/>
      <c r="AL1248" s="151"/>
      <c r="AM1248" s="151"/>
      <c r="AN1248" s="151"/>
      <c r="AO1248" s="151"/>
      <c r="AP1248" s="151"/>
      <c r="AQ1248" s="151"/>
      <c r="AR1248" s="151"/>
      <c r="AS1248" s="151"/>
      <c r="AT1248" s="151"/>
      <c r="AU1248" s="151"/>
      <c r="AV1248" s="151"/>
      <c r="AW1248" s="151"/>
      <c r="AX1248" s="151"/>
      <c r="AY1248" s="151"/>
      <c r="AZ1248" s="151"/>
      <c r="BA1248" s="151"/>
      <c r="BB1248" s="151"/>
      <c r="BC1248" s="151"/>
      <c r="BD1248" s="151"/>
      <c r="BE1248" s="151"/>
      <c r="BF1248" s="151"/>
      <c r="BG1248" s="151"/>
      <c r="BH1248" s="151"/>
    </row>
    <row r="1249" spans="1:60" outlineLevel="1" x14ac:dyDescent="0.2">
      <c r="A1249" s="174">
        <v>179</v>
      </c>
      <c r="B1249" s="175" t="s">
        <v>994</v>
      </c>
      <c r="C1249" s="184" t="s">
        <v>995</v>
      </c>
      <c r="D1249" s="176" t="s">
        <v>626</v>
      </c>
      <c r="E1249" s="177">
        <v>1</v>
      </c>
      <c r="F1249" s="178">
        <v>0</v>
      </c>
      <c r="G1249" s="179">
        <f>ROUND(E1249*F1249,2)</f>
        <v>0</v>
      </c>
      <c r="H1249" s="178">
        <v>0</v>
      </c>
      <c r="I1249" s="179">
        <f>ROUND(E1249*H1249,2)</f>
        <v>0</v>
      </c>
      <c r="J1249" s="178">
        <v>1500</v>
      </c>
      <c r="K1249" s="179">
        <f>ROUND(E1249*J1249,2)</f>
        <v>1500</v>
      </c>
      <c r="L1249" s="179">
        <v>21</v>
      </c>
      <c r="M1249" s="179">
        <f>G1249*(1+L1249/100)</f>
        <v>0</v>
      </c>
      <c r="N1249" s="179">
        <v>0</v>
      </c>
      <c r="O1249" s="179">
        <f>ROUND(E1249*N1249,2)</f>
        <v>0</v>
      </c>
      <c r="P1249" s="179">
        <v>0</v>
      </c>
      <c r="Q1249" s="179">
        <f>ROUND(E1249*P1249,2)</f>
        <v>0</v>
      </c>
      <c r="R1249" s="179"/>
      <c r="S1249" s="179" t="s">
        <v>504</v>
      </c>
      <c r="T1249" s="180" t="s">
        <v>505</v>
      </c>
      <c r="U1249" s="160">
        <v>0</v>
      </c>
      <c r="V1249" s="160">
        <f>ROUND(E1249*U1249,2)</f>
        <v>0</v>
      </c>
      <c r="W1249" s="160"/>
      <c r="X1249" s="151"/>
      <c r="Y1249" s="151"/>
      <c r="Z1249" s="151"/>
      <c r="AA1249" s="151"/>
      <c r="AB1249" s="151"/>
      <c r="AC1249" s="151"/>
      <c r="AD1249" s="151"/>
      <c r="AE1249" s="151"/>
      <c r="AF1249" s="151"/>
      <c r="AG1249" s="151" t="s">
        <v>980</v>
      </c>
      <c r="AH1249" s="151"/>
      <c r="AI1249" s="151"/>
      <c r="AJ1249" s="151"/>
      <c r="AK1249" s="151"/>
      <c r="AL1249" s="151"/>
      <c r="AM1249" s="151"/>
      <c r="AN1249" s="151"/>
      <c r="AO1249" s="151"/>
      <c r="AP1249" s="151"/>
      <c r="AQ1249" s="151"/>
      <c r="AR1249" s="151"/>
      <c r="AS1249" s="151"/>
      <c r="AT1249" s="151"/>
      <c r="AU1249" s="151"/>
      <c r="AV1249" s="151"/>
      <c r="AW1249" s="151"/>
      <c r="AX1249" s="151"/>
      <c r="AY1249" s="151"/>
      <c r="AZ1249" s="151"/>
      <c r="BA1249" s="151"/>
      <c r="BB1249" s="151"/>
      <c r="BC1249" s="151"/>
      <c r="BD1249" s="151"/>
      <c r="BE1249" s="151"/>
      <c r="BF1249" s="151"/>
      <c r="BG1249" s="151"/>
      <c r="BH1249" s="151"/>
    </row>
    <row r="1250" spans="1:60" outlineLevel="1" x14ac:dyDescent="0.2">
      <c r="A1250" s="158"/>
      <c r="B1250" s="159"/>
      <c r="C1250" s="457"/>
      <c r="D1250" s="458"/>
      <c r="E1250" s="458"/>
      <c r="F1250" s="458"/>
      <c r="G1250" s="458"/>
      <c r="H1250" s="160"/>
      <c r="I1250" s="160"/>
      <c r="J1250" s="160"/>
      <c r="K1250" s="160"/>
      <c r="L1250" s="160"/>
      <c r="M1250" s="160"/>
      <c r="N1250" s="160"/>
      <c r="O1250" s="160"/>
      <c r="P1250" s="160"/>
      <c r="Q1250" s="160"/>
      <c r="R1250" s="160"/>
      <c r="S1250" s="160"/>
      <c r="T1250" s="160"/>
      <c r="U1250" s="160"/>
      <c r="V1250" s="160"/>
      <c r="W1250" s="160"/>
      <c r="X1250" s="151"/>
      <c r="Y1250" s="151"/>
      <c r="Z1250" s="151"/>
      <c r="AA1250" s="151"/>
      <c r="AB1250" s="151"/>
      <c r="AC1250" s="151"/>
      <c r="AD1250" s="151"/>
      <c r="AE1250" s="151"/>
      <c r="AF1250" s="151"/>
      <c r="AG1250" s="151" t="s">
        <v>180</v>
      </c>
      <c r="AH1250" s="151"/>
      <c r="AI1250" s="151"/>
      <c r="AJ1250" s="151"/>
      <c r="AK1250" s="151"/>
      <c r="AL1250" s="151"/>
      <c r="AM1250" s="151"/>
      <c r="AN1250" s="151"/>
      <c r="AO1250" s="151"/>
      <c r="AP1250" s="151"/>
      <c r="AQ1250" s="151"/>
      <c r="AR1250" s="151"/>
      <c r="AS1250" s="151"/>
      <c r="AT1250" s="151"/>
      <c r="AU1250" s="151"/>
      <c r="AV1250" s="151"/>
      <c r="AW1250" s="151"/>
      <c r="AX1250" s="151"/>
      <c r="AY1250" s="151"/>
      <c r="AZ1250" s="151"/>
      <c r="BA1250" s="151"/>
      <c r="BB1250" s="151"/>
      <c r="BC1250" s="151"/>
      <c r="BD1250" s="151"/>
      <c r="BE1250" s="151"/>
      <c r="BF1250" s="151"/>
      <c r="BG1250" s="151"/>
      <c r="BH1250" s="151"/>
    </row>
    <row r="1251" spans="1:60" outlineLevel="1" x14ac:dyDescent="0.2">
      <c r="A1251" s="174">
        <v>180</v>
      </c>
      <c r="B1251" s="175" t="s">
        <v>996</v>
      </c>
      <c r="C1251" s="184" t="s">
        <v>997</v>
      </c>
      <c r="D1251" s="176" t="s">
        <v>252</v>
      </c>
      <c r="E1251" s="177">
        <v>5</v>
      </c>
      <c r="F1251" s="178">
        <v>0</v>
      </c>
      <c r="G1251" s="179">
        <f>ROUND(E1251*F1251,2)</f>
        <v>0</v>
      </c>
      <c r="H1251" s="178">
        <v>0</v>
      </c>
      <c r="I1251" s="179">
        <f>ROUND(E1251*H1251,2)</f>
        <v>0</v>
      </c>
      <c r="J1251" s="178">
        <v>800</v>
      </c>
      <c r="K1251" s="179">
        <f>ROUND(E1251*J1251,2)</f>
        <v>4000</v>
      </c>
      <c r="L1251" s="179">
        <v>21</v>
      </c>
      <c r="M1251" s="179">
        <f>G1251*(1+L1251/100)</f>
        <v>0</v>
      </c>
      <c r="N1251" s="179">
        <v>0</v>
      </c>
      <c r="O1251" s="179">
        <f>ROUND(E1251*N1251,2)</f>
        <v>0</v>
      </c>
      <c r="P1251" s="179">
        <v>0</v>
      </c>
      <c r="Q1251" s="179">
        <f>ROUND(E1251*P1251,2)</f>
        <v>0</v>
      </c>
      <c r="R1251" s="179"/>
      <c r="S1251" s="179" t="s">
        <v>504</v>
      </c>
      <c r="T1251" s="180" t="s">
        <v>505</v>
      </c>
      <c r="U1251" s="160">
        <v>0</v>
      </c>
      <c r="V1251" s="160">
        <f>ROUND(E1251*U1251,2)</f>
        <v>0</v>
      </c>
      <c r="W1251" s="160"/>
      <c r="X1251" s="151"/>
      <c r="Y1251" s="151"/>
      <c r="Z1251" s="151"/>
      <c r="AA1251" s="151"/>
      <c r="AB1251" s="151"/>
      <c r="AC1251" s="151"/>
      <c r="AD1251" s="151"/>
      <c r="AE1251" s="151"/>
      <c r="AF1251" s="151"/>
      <c r="AG1251" s="151" t="s">
        <v>980</v>
      </c>
      <c r="AH1251" s="151"/>
      <c r="AI1251" s="151"/>
      <c r="AJ1251" s="151"/>
      <c r="AK1251" s="151"/>
      <c r="AL1251" s="151"/>
      <c r="AM1251" s="151"/>
      <c r="AN1251" s="151"/>
      <c r="AO1251" s="151"/>
      <c r="AP1251" s="151"/>
      <c r="AQ1251" s="151"/>
      <c r="AR1251" s="151"/>
      <c r="AS1251" s="151"/>
      <c r="AT1251" s="151"/>
      <c r="AU1251" s="151"/>
      <c r="AV1251" s="151"/>
      <c r="AW1251" s="151"/>
      <c r="AX1251" s="151"/>
      <c r="AY1251" s="151"/>
      <c r="AZ1251" s="151"/>
      <c r="BA1251" s="151"/>
      <c r="BB1251" s="151"/>
      <c r="BC1251" s="151"/>
      <c r="BD1251" s="151"/>
      <c r="BE1251" s="151"/>
      <c r="BF1251" s="151"/>
      <c r="BG1251" s="151"/>
      <c r="BH1251" s="151"/>
    </row>
    <row r="1252" spans="1:60" outlineLevel="1" x14ac:dyDescent="0.2">
      <c r="A1252" s="158"/>
      <c r="B1252" s="159"/>
      <c r="C1252" s="457"/>
      <c r="D1252" s="458"/>
      <c r="E1252" s="458"/>
      <c r="F1252" s="458"/>
      <c r="G1252" s="458"/>
      <c r="H1252" s="160"/>
      <c r="I1252" s="160"/>
      <c r="J1252" s="160"/>
      <c r="K1252" s="160"/>
      <c r="L1252" s="160"/>
      <c r="M1252" s="160"/>
      <c r="N1252" s="160"/>
      <c r="O1252" s="160"/>
      <c r="P1252" s="160"/>
      <c r="Q1252" s="160"/>
      <c r="R1252" s="160"/>
      <c r="S1252" s="160"/>
      <c r="T1252" s="160"/>
      <c r="U1252" s="160"/>
      <c r="V1252" s="160"/>
      <c r="W1252" s="160"/>
      <c r="X1252" s="151"/>
      <c r="Y1252" s="151"/>
      <c r="Z1252" s="151"/>
      <c r="AA1252" s="151"/>
      <c r="AB1252" s="151"/>
      <c r="AC1252" s="151"/>
      <c r="AD1252" s="151"/>
      <c r="AE1252" s="151"/>
      <c r="AF1252" s="151"/>
      <c r="AG1252" s="151" t="s">
        <v>180</v>
      </c>
      <c r="AH1252" s="151"/>
      <c r="AI1252" s="151"/>
      <c r="AJ1252" s="151"/>
      <c r="AK1252" s="151"/>
      <c r="AL1252" s="151"/>
      <c r="AM1252" s="151"/>
      <c r="AN1252" s="151"/>
      <c r="AO1252" s="151"/>
      <c r="AP1252" s="151"/>
      <c r="AQ1252" s="151"/>
      <c r="AR1252" s="151"/>
      <c r="AS1252" s="151"/>
      <c r="AT1252" s="151"/>
      <c r="AU1252" s="151"/>
      <c r="AV1252" s="151"/>
      <c r="AW1252" s="151"/>
      <c r="AX1252" s="151"/>
      <c r="AY1252" s="151"/>
      <c r="AZ1252" s="151"/>
      <c r="BA1252" s="151"/>
      <c r="BB1252" s="151"/>
      <c r="BC1252" s="151"/>
      <c r="BD1252" s="151"/>
      <c r="BE1252" s="151"/>
      <c r="BF1252" s="151"/>
      <c r="BG1252" s="151"/>
      <c r="BH1252" s="151"/>
    </row>
    <row r="1253" spans="1:60" x14ac:dyDescent="0.2">
      <c r="A1253" s="168" t="s">
        <v>167</v>
      </c>
      <c r="B1253" s="169" t="s">
        <v>133</v>
      </c>
      <c r="C1253" s="183" t="s">
        <v>134</v>
      </c>
      <c r="D1253" s="170"/>
      <c r="E1253" s="171"/>
      <c r="F1253" s="172"/>
      <c r="G1253" s="172">
        <f>SUMIF(AG1254:AG1257,"&lt;&gt;NOR",G1254:G1257)</f>
        <v>0</v>
      </c>
      <c r="H1253" s="172"/>
      <c r="I1253" s="172">
        <f>SUM(I1254:I1257)</f>
        <v>0</v>
      </c>
      <c r="J1253" s="172"/>
      <c r="K1253" s="172">
        <f>SUM(K1254:K1257)</f>
        <v>1500</v>
      </c>
      <c r="L1253" s="172"/>
      <c r="M1253" s="172">
        <f>SUM(M1254:M1257)</f>
        <v>0</v>
      </c>
      <c r="N1253" s="172"/>
      <c r="O1253" s="172">
        <f>SUM(O1254:O1257)</f>
        <v>0</v>
      </c>
      <c r="P1253" s="172"/>
      <c r="Q1253" s="172">
        <f>SUM(Q1254:Q1257)</f>
        <v>0</v>
      </c>
      <c r="R1253" s="172"/>
      <c r="S1253" s="172"/>
      <c r="T1253" s="173"/>
      <c r="U1253" s="167"/>
      <c r="V1253" s="167">
        <f>SUM(V1254:V1257)</f>
        <v>0</v>
      </c>
      <c r="W1253" s="167"/>
      <c r="AG1253" t="s">
        <v>168</v>
      </c>
    </row>
    <row r="1254" spans="1:60" outlineLevel="1" x14ac:dyDescent="0.2">
      <c r="A1254" s="174">
        <v>181</v>
      </c>
      <c r="B1254" s="175" t="s">
        <v>998</v>
      </c>
      <c r="C1254" s="184" t="s">
        <v>999</v>
      </c>
      <c r="D1254" s="176" t="s">
        <v>252</v>
      </c>
      <c r="E1254" s="177">
        <v>1</v>
      </c>
      <c r="F1254" s="178">
        <v>0</v>
      </c>
      <c r="G1254" s="179">
        <f>ROUND(E1254*F1254,2)</f>
        <v>0</v>
      </c>
      <c r="H1254" s="178">
        <v>0</v>
      </c>
      <c r="I1254" s="179">
        <f>ROUND(E1254*H1254,2)</f>
        <v>0</v>
      </c>
      <c r="J1254" s="178">
        <v>1500</v>
      </c>
      <c r="K1254" s="179">
        <f>ROUND(E1254*J1254,2)</f>
        <v>1500</v>
      </c>
      <c r="L1254" s="179">
        <v>21</v>
      </c>
      <c r="M1254" s="179">
        <f>G1254*(1+L1254/100)</f>
        <v>0</v>
      </c>
      <c r="N1254" s="179">
        <v>0</v>
      </c>
      <c r="O1254" s="179">
        <f>ROUND(E1254*N1254,2)</f>
        <v>0</v>
      </c>
      <c r="P1254" s="179">
        <v>0</v>
      </c>
      <c r="Q1254" s="179">
        <f>ROUND(E1254*P1254,2)</f>
        <v>0</v>
      </c>
      <c r="R1254" s="179"/>
      <c r="S1254" s="179" t="s">
        <v>504</v>
      </c>
      <c r="T1254" s="180" t="s">
        <v>519</v>
      </c>
      <c r="U1254" s="160">
        <v>0</v>
      </c>
      <c r="V1254" s="160">
        <f>ROUND(E1254*U1254,2)</f>
        <v>0</v>
      </c>
      <c r="W1254" s="160"/>
      <c r="X1254" s="151"/>
      <c r="Y1254" s="151"/>
      <c r="Z1254" s="151"/>
      <c r="AA1254" s="151"/>
      <c r="AB1254" s="151"/>
      <c r="AC1254" s="151"/>
      <c r="AD1254" s="151"/>
      <c r="AE1254" s="151"/>
      <c r="AF1254" s="151"/>
      <c r="AG1254" s="151" t="s">
        <v>930</v>
      </c>
      <c r="AH1254" s="151"/>
      <c r="AI1254" s="151"/>
      <c r="AJ1254" s="151"/>
      <c r="AK1254" s="151"/>
      <c r="AL1254" s="151"/>
      <c r="AM1254" s="151"/>
      <c r="AN1254" s="151"/>
      <c r="AO1254" s="151"/>
      <c r="AP1254" s="151"/>
      <c r="AQ1254" s="151"/>
      <c r="AR1254" s="151"/>
      <c r="AS1254" s="151"/>
      <c r="AT1254" s="151"/>
      <c r="AU1254" s="151"/>
      <c r="AV1254" s="151"/>
      <c r="AW1254" s="151"/>
      <c r="AX1254" s="151"/>
      <c r="AY1254" s="151"/>
      <c r="AZ1254" s="151"/>
      <c r="BA1254" s="151"/>
      <c r="BB1254" s="151"/>
      <c r="BC1254" s="151"/>
      <c r="BD1254" s="151"/>
      <c r="BE1254" s="151"/>
      <c r="BF1254" s="151"/>
      <c r="BG1254" s="151"/>
      <c r="BH1254" s="151"/>
    </row>
    <row r="1255" spans="1:60" outlineLevel="1" x14ac:dyDescent="0.2">
      <c r="A1255" s="158"/>
      <c r="B1255" s="159"/>
      <c r="C1255" s="185" t="s">
        <v>223</v>
      </c>
      <c r="D1255" s="161"/>
      <c r="E1255" s="162"/>
      <c r="F1255" s="160"/>
      <c r="G1255" s="160"/>
      <c r="H1255" s="160"/>
      <c r="I1255" s="160"/>
      <c r="J1255" s="160"/>
      <c r="K1255" s="160"/>
      <c r="L1255" s="160"/>
      <c r="M1255" s="160"/>
      <c r="N1255" s="160"/>
      <c r="O1255" s="160"/>
      <c r="P1255" s="160"/>
      <c r="Q1255" s="160"/>
      <c r="R1255" s="160"/>
      <c r="S1255" s="160"/>
      <c r="T1255" s="160"/>
      <c r="U1255" s="160"/>
      <c r="V1255" s="160"/>
      <c r="W1255" s="160"/>
      <c r="X1255" s="151"/>
      <c r="Y1255" s="151"/>
      <c r="Z1255" s="151"/>
      <c r="AA1255" s="151"/>
      <c r="AB1255" s="151"/>
      <c r="AC1255" s="151"/>
      <c r="AD1255" s="151"/>
      <c r="AE1255" s="151"/>
      <c r="AF1255" s="151"/>
      <c r="AG1255" s="151" t="s">
        <v>179</v>
      </c>
      <c r="AH1255" s="151">
        <v>0</v>
      </c>
      <c r="AI1255" s="151"/>
      <c r="AJ1255" s="151"/>
      <c r="AK1255" s="151"/>
      <c r="AL1255" s="151"/>
      <c r="AM1255" s="151"/>
      <c r="AN1255" s="151"/>
      <c r="AO1255" s="151"/>
      <c r="AP1255" s="151"/>
      <c r="AQ1255" s="151"/>
      <c r="AR1255" s="151"/>
      <c r="AS1255" s="151"/>
      <c r="AT1255" s="151"/>
      <c r="AU1255" s="151"/>
      <c r="AV1255" s="151"/>
      <c r="AW1255" s="151"/>
      <c r="AX1255" s="151"/>
      <c r="AY1255" s="151"/>
      <c r="AZ1255" s="151"/>
      <c r="BA1255" s="151"/>
      <c r="BB1255" s="151"/>
      <c r="BC1255" s="151"/>
      <c r="BD1255" s="151"/>
      <c r="BE1255" s="151"/>
      <c r="BF1255" s="151"/>
      <c r="BG1255" s="151"/>
      <c r="BH1255" s="151"/>
    </row>
    <row r="1256" spans="1:60" outlineLevel="1" x14ac:dyDescent="0.2">
      <c r="A1256" s="158"/>
      <c r="B1256" s="159"/>
      <c r="C1256" s="185" t="s">
        <v>1000</v>
      </c>
      <c r="D1256" s="161"/>
      <c r="E1256" s="162">
        <v>1</v>
      </c>
      <c r="F1256" s="160"/>
      <c r="G1256" s="160"/>
      <c r="H1256" s="160"/>
      <c r="I1256" s="160"/>
      <c r="J1256" s="160"/>
      <c r="K1256" s="160"/>
      <c r="L1256" s="160"/>
      <c r="M1256" s="160"/>
      <c r="N1256" s="160"/>
      <c r="O1256" s="160"/>
      <c r="P1256" s="160"/>
      <c r="Q1256" s="160"/>
      <c r="R1256" s="160"/>
      <c r="S1256" s="160"/>
      <c r="T1256" s="160"/>
      <c r="U1256" s="160"/>
      <c r="V1256" s="160"/>
      <c r="W1256" s="160"/>
      <c r="X1256" s="151"/>
      <c r="Y1256" s="151"/>
      <c r="Z1256" s="151"/>
      <c r="AA1256" s="151"/>
      <c r="AB1256" s="151"/>
      <c r="AC1256" s="151"/>
      <c r="AD1256" s="151"/>
      <c r="AE1256" s="151"/>
      <c r="AF1256" s="151"/>
      <c r="AG1256" s="151" t="s">
        <v>179</v>
      </c>
      <c r="AH1256" s="151">
        <v>0</v>
      </c>
      <c r="AI1256" s="151"/>
      <c r="AJ1256" s="151"/>
      <c r="AK1256" s="151"/>
      <c r="AL1256" s="151"/>
      <c r="AM1256" s="151"/>
      <c r="AN1256" s="151"/>
      <c r="AO1256" s="151"/>
      <c r="AP1256" s="151"/>
      <c r="AQ1256" s="151"/>
      <c r="AR1256" s="151"/>
      <c r="AS1256" s="151"/>
      <c r="AT1256" s="151"/>
      <c r="AU1256" s="151"/>
      <c r="AV1256" s="151"/>
      <c r="AW1256" s="151"/>
      <c r="AX1256" s="151"/>
      <c r="AY1256" s="151"/>
      <c r="AZ1256" s="151"/>
      <c r="BA1256" s="151"/>
      <c r="BB1256" s="151"/>
      <c r="BC1256" s="151"/>
      <c r="BD1256" s="151"/>
      <c r="BE1256" s="151"/>
      <c r="BF1256" s="151"/>
      <c r="BG1256" s="151"/>
      <c r="BH1256" s="151"/>
    </row>
    <row r="1257" spans="1:60" outlineLevel="1" x14ac:dyDescent="0.2">
      <c r="A1257" s="158"/>
      <c r="B1257" s="159"/>
      <c r="C1257" s="453"/>
      <c r="D1257" s="454"/>
      <c r="E1257" s="454"/>
      <c r="F1257" s="454"/>
      <c r="G1257" s="454"/>
      <c r="H1257" s="160"/>
      <c r="I1257" s="160"/>
      <c r="J1257" s="160"/>
      <c r="K1257" s="160"/>
      <c r="L1257" s="160"/>
      <c r="M1257" s="160"/>
      <c r="N1257" s="160"/>
      <c r="O1257" s="160"/>
      <c r="P1257" s="160"/>
      <c r="Q1257" s="160"/>
      <c r="R1257" s="160"/>
      <c r="S1257" s="160"/>
      <c r="T1257" s="160"/>
      <c r="U1257" s="160"/>
      <c r="V1257" s="160"/>
      <c r="W1257" s="160"/>
      <c r="X1257" s="151"/>
      <c r="Y1257" s="151"/>
      <c r="Z1257" s="151"/>
      <c r="AA1257" s="151"/>
      <c r="AB1257" s="151"/>
      <c r="AC1257" s="151"/>
      <c r="AD1257" s="151"/>
      <c r="AE1257" s="151"/>
      <c r="AF1257" s="151"/>
      <c r="AG1257" s="151" t="s">
        <v>180</v>
      </c>
      <c r="AH1257" s="151"/>
      <c r="AI1257" s="151"/>
      <c r="AJ1257" s="151"/>
      <c r="AK1257" s="151"/>
      <c r="AL1257" s="151"/>
      <c r="AM1257" s="151"/>
      <c r="AN1257" s="151"/>
      <c r="AO1257" s="151"/>
      <c r="AP1257" s="151"/>
      <c r="AQ1257" s="151"/>
      <c r="AR1257" s="151"/>
      <c r="AS1257" s="151"/>
      <c r="AT1257" s="151"/>
      <c r="AU1257" s="151"/>
      <c r="AV1257" s="151"/>
      <c r="AW1257" s="151"/>
      <c r="AX1257" s="151"/>
      <c r="AY1257" s="151"/>
      <c r="AZ1257" s="151"/>
      <c r="BA1257" s="151"/>
      <c r="BB1257" s="151"/>
      <c r="BC1257" s="151"/>
      <c r="BD1257" s="151"/>
      <c r="BE1257" s="151"/>
      <c r="BF1257" s="151"/>
      <c r="BG1257" s="151"/>
      <c r="BH1257" s="151"/>
    </row>
    <row r="1258" spans="1:60" x14ac:dyDescent="0.2">
      <c r="A1258" s="168" t="s">
        <v>167</v>
      </c>
      <c r="B1258" s="169" t="s">
        <v>135</v>
      </c>
      <c r="C1258" s="183" t="s">
        <v>136</v>
      </c>
      <c r="D1258" s="170"/>
      <c r="E1258" s="171"/>
      <c r="F1258" s="172"/>
      <c r="G1258" s="172">
        <f>SUMIF(AG1259:AG1264,"&lt;&gt;NOR",G1259:G1264)</f>
        <v>0</v>
      </c>
      <c r="H1258" s="172"/>
      <c r="I1258" s="172">
        <f>SUM(I1259:I1264)</f>
        <v>1100000.01</v>
      </c>
      <c r="J1258" s="172"/>
      <c r="K1258" s="172">
        <f>SUM(K1259:K1264)</f>
        <v>-0.01</v>
      </c>
      <c r="L1258" s="172"/>
      <c r="M1258" s="172">
        <f>SUM(M1259:M1264)</f>
        <v>0</v>
      </c>
      <c r="N1258" s="172"/>
      <c r="O1258" s="172">
        <f>SUM(O1259:O1264)</f>
        <v>1.91</v>
      </c>
      <c r="P1258" s="172"/>
      <c r="Q1258" s="172">
        <f>SUM(Q1259:Q1264)</f>
        <v>0</v>
      </c>
      <c r="R1258" s="172"/>
      <c r="S1258" s="172"/>
      <c r="T1258" s="173"/>
      <c r="U1258" s="167"/>
      <c r="V1258" s="167">
        <f>SUM(V1259:V1264)</f>
        <v>0</v>
      </c>
      <c r="W1258" s="167"/>
      <c r="AG1258" t="s">
        <v>168</v>
      </c>
    </row>
    <row r="1259" spans="1:60" outlineLevel="1" x14ac:dyDescent="0.2">
      <c r="A1259" s="174">
        <v>182</v>
      </c>
      <c r="B1259" s="175" t="s">
        <v>1001</v>
      </c>
      <c r="C1259" s="184" t="s">
        <v>1002</v>
      </c>
      <c r="D1259" s="176" t="s">
        <v>252</v>
      </c>
      <c r="E1259" s="177">
        <v>1</v>
      </c>
      <c r="F1259" s="178">
        <v>0</v>
      </c>
      <c r="G1259" s="179">
        <f>ROUND(E1259*F1259,2)</f>
        <v>0</v>
      </c>
      <c r="H1259" s="178">
        <v>1100000.01</v>
      </c>
      <c r="I1259" s="179">
        <f>ROUND(E1259*H1259,2)</f>
        <v>1100000.01</v>
      </c>
      <c r="J1259" s="178">
        <v>-0.01</v>
      </c>
      <c r="K1259" s="179">
        <f>ROUND(E1259*J1259,2)</f>
        <v>-0.01</v>
      </c>
      <c r="L1259" s="179">
        <v>21</v>
      </c>
      <c r="M1259" s="179">
        <f>G1259*(1+L1259/100)</f>
        <v>0</v>
      </c>
      <c r="N1259" s="179">
        <v>1.91</v>
      </c>
      <c r="O1259" s="179">
        <f>ROUND(E1259*N1259,2)</f>
        <v>1.91</v>
      </c>
      <c r="P1259" s="179">
        <v>0</v>
      </c>
      <c r="Q1259" s="179">
        <f>ROUND(E1259*P1259,2)</f>
        <v>0</v>
      </c>
      <c r="R1259" s="179"/>
      <c r="S1259" s="179" t="s">
        <v>504</v>
      </c>
      <c r="T1259" s="180" t="s">
        <v>519</v>
      </c>
      <c r="U1259" s="160">
        <v>0</v>
      </c>
      <c r="V1259" s="160">
        <f>ROUND(E1259*U1259,2)</f>
        <v>0</v>
      </c>
      <c r="W1259" s="160"/>
      <c r="X1259" s="151"/>
      <c r="Y1259" s="151"/>
      <c r="Z1259" s="151"/>
      <c r="AA1259" s="151"/>
      <c r="AB1259" s="151"/>
      <c r="AC1259" s="151"/>
      <c r="AD1259" s="151"/>
      <c r="AE1259" s="151"/>
      <c r="AF1259" s="151"/>
      <c r="AG1259" s="151" t="s">
        <v>256</v>
      </c>
      <c r="AH1259" s="151"/>
      <c r="AI1259" s="151"/>
      <c r="AJ1259" s="151"/>
      <c r="AK1259" s="151"/>
      <c r="AL1259" s="151"/>
      <c r="AM1259" s="151"/>
      <c r="AN1259" s="151"/>
      <c r="AO1259" s="151"/>
      <c r="AP1259" s="151"/>
      <c r="AQ1259" s="151"/>
      <c r="AR1259" s="151"/>
      <c r="AS1259" s="151"/>
      <c r="AT1259" s="151"/>
      <c r="AU1259" s="151"/>
      <c r="AV1259" s="151"/>
      <c r="AW1259" s="151"/>
      <c r="AX1259" s="151"/>
      <c r="AY1259" s="151"/>
      <c r="AZ1259" s="151"/>
      <c r="BA1259" s="151"/>
      <c r="BB1259" s="151"/>
      <c r="BC1259" s="151"/>
      <c r="BD1259" s="151"/>
      <c r="BE1259" s="151"/>
      <c r="BF1259" s="151"/>
      <c r="BG1259" s="151"/>
      <c r="BH1259" s="151"/>
    </row>
    <row r="1260" spans="1:60" outlineLevel="1" x14ac:dyDescent="0.2">
      <c r="A1260" s="158"/>
      <c r="B1260" s="159"/>
      <c r="C1260" s="185" t="s">
        <v>1003</v>
      </c>
      <c r="D1260" s="161"/>
      <c r="E1260" s="162">
        <v>1</v>
      </c>
      <c r="F1260" s="160"/>
      <c r="G1260" s="160"/>
      <c r="H1260" s="160"/>
      <c r="I1260" s="160"/>
      <c r="J1260" s="160"/>
      <c r="K1260" s="160"/>
      <c r="L1260" s="160"/>
      <c r="M1260" s="160"/>
      <c r="N1260" s="160"/>
      <c r="O1260" s="160"/>
      <c r="P1260" s="160"/>
      <c r="Q1260" s="160"/>
      <c r="R1260" s="160"/>
      <c r="S1260" s="160"/>
      <c r="T1260" s="160"/>
      <c r="U1260" s="160"/>
      <c r="V1260" s="160"/>
      <c r="W1260" s="160"/>
      <c r="X1260" s="151"/>
      <c r="Y1260" s="151"/>
      <c r="Z1260" s="151"/>
      <c r="AA1260" s="151"/>
      <c r="AB1260" s="151"/>
      <c r="AC1260" s="151"/>
      <c r="AD1260" s="151"/>
      <c r="AE1260" s="151"/>
      <c r="AF1260" s="151"/>
      <c r="AG1260" s="151" t="s">
        <v>179</v>
      </c>
      <c r="AH1260" s="151">
        <v>0</v>
      </c>
      <c r="AI1260" s="151"/>
      <c r="AJ1260" s="151"/>
      <c r="AK1260" s="151"/>
      <c r="AL1260" s="151"/>
      <c r="AM1260" s="151"/>
      <c r="AN1260" s="151"/>
      <c r="AO1260" s="151"/>
      <c r="AP1260" s="151"/>
      <c r="AQ1260" s="151"/>
      <c r="AR1260" s="151"/>
      <c r="AS1260" s="151"/>
      <c r="AT1260" s="151"/>
      <c r="AU1260" s="151"/>
      <c r="AV1260" s="151"/>
      <c r="AW1260" s="151"/>
      <c r="AX1260" s="151"/>
      <c r="AY1260" s="151"/>
      <c r="AZ1260" s="151"/>
      <c r="BA1260" s="151"/>
      <c r="BB1260" s="151"/>
      <c r="BC1260" s="151"/>
      <c r="BD1260" s="151"/>
      <c r="BE1260" s="151"/>
      <c r="BF1260" s="151"/>
      <c r="BG1260" s="151"/>
      <c r="BH1260" s="151"/>
    </row>
    <row r="1261" spans="1:60" outlineLevel="1" x14ac:dyDescent="0.2">
      <c r="A1261" s="158"/>
      <c r="B1261" s="159"/>
      <c r="C1261" s="185" t="s">
        <v>1004</v>
      </c>
      <c r="D1261" s="161"/>
      <c r="E1261" s="162"/>
      <c r="F1261" s="160"/>
      <c r="G1261" s="160"/>
      <c r="H1261" s="160"/>
      <c r="I1261" s="160"/>
      <c r="J1261" s="160"/>
      <c r="K1261" s="160"/>
      <c r="L1261" s="160"/>
      <c r="M1261" s="160"/>
      <c r="N1261" s="160"/>
      <c r="O1261" s="160"/>
      <c r="P1261" s="160"/>
      <c r="Q1261" s="160"/>
      <c r="R1261" s="160"/>
      <c r="S1261" s="160"/>
      <c r="T1261" s="160"/>
      <c r="U1261" s="160"/>
      <c r="V1261" s="160"/>
      <c r="W1261" s="160"/>
      <c r="X1261" s="151"/>
      <c r="Y1261" s="151"/>
      <c r="Z1261" s="151"/>
      <c r="AA1261" s="151"/>
      <c r="AB1261" s="151"/>
      <c r="AC1261" s="151"/>
      <c r="AD1261" s="151"/>
      <c r="AE1261" s="151"/>
      <c r="AF1261" s="151"/>
      <c r="AG1261" s="151" t="s">
        <v>179</v>
      </c>
      <c r="AH1261" s="151">
        <v>0</v>
      </c>
      <c r="AI1261" s="151"/>
      <c r="AJ1261" s="151"/>
      <c r="AK1261" s="151"/>
      <c r="AL1261" s="151"/>
      <c r="AM1261" s="151"/>
      <c r="AN1261" s="151"/>
      <c r="AO1261" s="151"/>
      <c r="AP1261" s="151"/>
      <c r="AQ1261" s="151"/>
      <c r="AR1261" s="151"/>
      <c r="AS1261" s="151"/>
      <c r="AT1261" s="151"/>
      <c r="AU1261" s="151"/>
      <c r="AV1261" s="151"/>
      <c r="AW1261" s="151"/>
      <c r="AX1261" s="151"/>
      <c r="AY1261" s="151"/>
      <c r="AZ1261" s="151"/>
      <c r="BA1261" s="151"/>
      <c r="BB1261" s="151"/>
      <c r="BC1261" s="151"/>
      <c r="BD1261" s="151"/>
      <c r="BE1261" s="151"/>
      <c r="BF1261" s="151"/>
      <c r="BG1261" s="151"/>
      <c r="BH1261" s="151"/>
    </row>
    <row r="1262" spans="1:60" outlineLevel="1" x14ac:dyDescent="0.2">
      <c r="A1262" s="158"/>
      <c r="B1262" s="159"/>
      <c r="C1262" s="185" t="s">
        <v>1005</v>
      </c>
      <c r="D1262" s="161"/>
      <c r="E1262" s="162"/>
      <c r="F1262" s="160"/>
      <c r="G1262" s="160"/>
      <c r="H1262" s="160"/>
      <c r="I1262" s="160"/>
      <c r="J1262" s="160"/>
      <c r="K1262" s="160"/>
      <c r="L1262" s="160"/>
      <c r="M1262" s="160"/>
      <c r="N1262" s="160"/>
      <c r="O1262" s="160"/>
      <c r="P1262" s="160"/>
      <c r="Q1262" s="160"/>
      <c r="R1262" s="160"/>
      <c r="S1262" s="160"/>
      <c r="T1262" s="160"/>
      <c r="U1262" s="160"/>
      <c r="V1262" s="160"/>
      <c r="W1262" s="160"/>
      <c r="X1262" s="151"/>
      <c r="Y1262" s="151"/>
      <c r="Z1262" s="151"/>
      <c r="AA1262" s="151"/>
      <c r="AB1262" s="151"/>
      <c r="AC1262" s="151"/>
      <c r="AD1262" s="151"/>
      <c r="AE1262" s="151"/>
      <c r="AF1262" s="151"/>
      <c r="AG1262" s="151" t="s">
        <v>179</v>
      </c>
      <c r="AH1262" s="151">
        <v>0</v>
      </c>
      <c r="AI1262" s="151"/>
      <c r="AJ1262" s="151"/>
      <c r="AK1262" s="151"/>
      <c r="AL1262" s="151"/>
      <c r="AM1262" s="151"/>
      <c r="AN1262" s="151"/>
      <c r="AO1262" s="151"/>
      <c r="AP1262" s="151"/>
      <c r="AQ1262" s="151"/>
      <c r="AR1262" s="151"/>
      <c r="AS1262" s="151"/>
      <c r="AT1262" s="151"/>
      <c r="AU1262" s="151"/>
      <c r="AV1262" s="151"/>
      <c r="AW1262" s="151"/>
      <c r="AX1262" s="151"/>
      <c r="AY1262" s="151"/>
      <c r="AZ1262" s="151"/>
      <c r="BA1262" s="151"/>
      <c r="BB1262" s="151"/>
      <c r="BC1262" s="151"/>
      <c r="BD1262" s="151"/>
      <c r="BE1262" s="151"/>
      <c r="BF1262" s="151"/>
      <c r="BG1262" s="151"/>
      <c r="BH1262" s="151"/>
    </row>
    <row r="1263" spans="1:60" outlineLevel="1" x14ac:dyDescent="0.2">
      <c r="A1263" s="158"/>
      <c r="B1263" s="159"/>
      <c r="C1263" s="185" t="s">
        <v>1006</v>
      </c>
      <c r="D1263" s="161"/>
      <c r="E1263" s="162"/>
      <c r="F1263" s="160"/>
      <c r="G1263" s="160"/>
      <c r="H1263" s="160"/>
      <c r="I1263" s="160"/>
      <c r="J1263" s="160"/>
      <c r="K1263" s="160"/>
      <c r="L1263" s="160"/>
      <c r="M1263" s="160"/>
      <c r="N1263" s="160"/>
      <c r="O1263" s="160"/>
      <c r="P1263" s="160"/>
      <c r="Q1263" s="160"/>
      <c r="R1263" s="160"/>
      <c r="S1263" s="160"/>
      <c r="T1263" s="160"/>
      <c r="U1263" s="160"/>
      <c r="V1263" s="160"/>
      <c r="W1263" s="160"/>
      <c r="X1263" s="151"/>
      <c r="Y1263" s="151"/>
      <c r="Z1263" s="151"/>
      <c r="AA1263" s="151"/>
      <c r="AB1263" s="151"/>
      <c r="AC1263" s="151"/>
      <c r="AD1263" s="151"/>
      <c r="AE1263" s="151"/>
      <c r="AF1263" s="151"/>
      <c r="AG1263" s="151" t="s">
        <v>179</v>
      </c>
      <c r="AH1263" s="151">
        <v>0</v>
      </c>
      <c r="AI1263" s="151"/>
      <c r="AJ1263" s="151"/>
      <c r="AK1263" s="151"/>
      <c r="AL1263" s="151"/>
      <c r="AM1263" s="151"/>
      <c r="AN1263" s="151"/>
      <c r="AO1263" s="151"/>
      <c r="AP1263" s="151"/>
      <c r="AQ1263" s="151"/>
      <c r="AR1263" s="151"/>
      <c r="AS1263" s="151"/>
      <c r="AT1263" s="151"/>
      <c r="AU1263" s="151"/>
      <c r="AV1263" s="151"/>
      <c r="AW1263" s="151"/>
      <c r="AX1263" s="151"/>
      <c r="AY1263" s="151"/>
      <c r="AZ1263" s="151"/>
      <c r="BA1263" s="151"/>
      <c r="BB1263" s="151"/>
      <c r="BC1263" s="151"/>
      <c r="BD1263" s="151"/>
      <c r="BE1263" s="151"/>
      <c r="BF1263" s="151"/>
      <c r="BG1263" s="151"/>
      <c r="BH1263" s="151"/>
    </row>
    <row r="1264" spans="1:60" outlineLevel="1" x14ac:dyDescent="0.2">
      <c r="A1264" s="158"/>
      <c r="B1264" s="159"/>
      <c r="C1264" s="453"/>
      <c r="D1264" s="454"/>
      <c r="E1264" s="454"/>
      <c r="F1264" s="454"/>
      <c r="G1264" s="454"/>
      <c r="H1264" s="160"/>
      <c r="I1264" s="160"/>
      <c r="J1264" s="160"/>
      <c r="K1264" s="160"/>
      <c r="L1264" s="160"/>
      <c r="M1264" s="160"/>
      <c r="N1264" s="160"/>
      <c r="O1264" s="160"/>
      <c r="P1264" s="160"/>
      <c r="Q1264" s="160"/>
      <c r="R1264" s="160"/>
      <c r="S1264" s="160"/>
      <c r="T1264" s="160"/>
      <c r="U1264" s="160"/>
      <c r="V1264" s="160"/>
      <c r="W1264" s="160"/>
      <c r="X1264" s="151"/>
      <c r="Y1264" s="151"/>
      <c r="Z1264" s="151"/>
      <c r="AA1264" s="151"/>
      <c r="AB1264" s="151"/>
      <c r="AC1264" s="151"/>
      <c r="AD1264" s="151"/>
      <c r="AE1264" s="151"/>
      <c r="AF1264" s="151"/>
      <c r="AG1264" s="151" t="s">
        <v>180</v>
      </c>
      <c r="AH1264" s="151"/>
      <c r="AI1264" s="151"/>
      <c r="AJ1264" s="151"/>
      <c r="AK1264" s="151"/>
      <c r="AL1264" s="151"/>
      <c r="AM1264" s="151"/>
      <c r="AN1264" s="151"/>
      <c r="AO1264" s="151"/>
      <c r="AP1264" s="151"/>
      <c r="AQ1264" s="151"/>
      <c r="AR1264" s="151"/>
      <c r="AS1264" s="151"/>
      <c r="AT1264" s="151"/>
      <c r="AU1264" s="151"/>
      <c r="AV1264" s="151"/>
      <c r="AW1264" s="151"/>
      <c r="AX1264" s="151"/>
      <c r="AY1264" s="151"/>
      <c r="AZ1264" s="151"/>
      <c r="BA1264" s="151"/>
      <c r="BB1264" s="151"/>
      <c r="BC1264" s="151"/>
      <c r="BD1264" s="151"/>
      <c r="BE1264" s="151"/>
      <c r="BF1264" s="151"/>
      <c r="BG1264" s="151"/>
      <c r="BH1264" s="151"/>
    </row>
    <row r="1265" spans="1:60" x14ac:dyDescent="0.2">
      <c r="A1265" s="168" t="s">
        <v>167</v>
      </c>
      <c r="B1265" s="169" t="s">
        <v>137</v>
      </c>
      <c r="C1265" s="183" t="s">
        <v>138</v>
      </c>
      <c r="D1265" s="170"/>
      <c r="E1265" s="171"/>
      <c r="F1265" s="172"/>
      <c r="G1265" s="172">
        <f>SUMIF(AG1266:AG1283,"&lt;&gt;NOR",G1266:G1283)</f>
        <v>0</v>
      </c>
      <c r="H1265" s="172"/>
      <c r="I1265" s="172">
        <f>SUM(I1266:I1283)</f>
        <v>151.08000000000001</v>
      </c>
      <c r="J1265" s="172"/>
      <c r="K1265" s="172">
        <f>SUM(K1266:K1283)</f>
        <v>88236.699999999983</v>
      </c>
      <c r="L1265" s="172"/>
      <c r="M1265" s="172">
        <f>SUM(M1266:M1283)</f>
        <v>0</v>
      </c>
      <c r="N1265" s="172"/>
      <c r="O1265" s="172">
        <f>SUM(O1266:O1283)</f>
        <v>0</v>
      </c>
      <c r="P1265" s="172"/>
      <c r="Q1265" s="172">
        <f>SUM(Q1266:Q1283)</f>
        <v>0</v>
      </c>
      <c r="R1265" s="172"/>
      <c r="S1265" s="172"/>
      <c r="T1265" s="173"/>
      <c r="U1265" s="167"/>
      <c r="V1265" s="167">
        <f>SUM(V1266:V1283)</f>
        <v>136.99</v>
      </c>
      <c r="W1265" s="167"/>
      <c r="AG1265" t="s">
        <v>168</v>
      </c>
    </row>
    <row r="1266" spans="1:60" outlineLevel="1" x14ac:dyDescent="0.2">
      <c r="A1266" s="174">
        <v>183</v>
      </c>
      <c r="B1266" s="175" t="s">
        <v>1007</v>
      </c>
      <c r="C1266" s="184" t="s">
        <v>1008</v>
      </c>
      <c r="D1266" s="176" t="s">
        <v>208</v>
      </c>
      <c r="E1266" s="177">
        <v>4.258</v>
      </c>
      <c r="F1266" s="178">
        <v>0</v>
      </c>
      <c r="G1266" s="179">
        <f>ROUND(E1266*F1266,2)</f>
        <v>0</v>
      </c>
      <c r="H1266" s="178">
        <v>0</v>
      </c>
      <c r="I1266" s="179">
        <f>ROUND(E1266*H1266,2)</f>
        <v>0</v>
      </c>
      <c r="J1266" s="178">
        <v>1435</v>
      </c>
      <c r="K1266" s="179">
        <f>ROUND(E1266*J1266,2)</f>
        <v>6110.23</v>
      </c>
      <c r="L1266" s="179">
        <v>21</v>
      </c>
      <c r="M1266" s="179">
        <f>G1266*(1+L1266/100)</f>
        <v>0</v>
      </c>
      <c r="N1266" s="179">
        <v>0</v>
      </c>
      <c r="O1266" s="179">
        <f>ROUND(E1266*N1266,2)</f>
        <v>0</v>
      </c>
      <c r="P1266" s="179">
        <v>0</v>
      </c>
      <c r="Q1266" s="179">
        <f>ROUND(E1266*P1266,2)</f>
        <v>0</v>
      </c>
      <c r="R1266" s="179" t="s">
        <v>648</v>
      </c>
      <c r="S1266" s="179" t="s">
        <v>173</v>
      </c>
      <c r="T1266" s="180" t="s">
        <v>174</v>
      </c>
      <c r="U1266" s="160">
        <v>0</v>
      </c>
      <c r="V1266" s="160">
        <f>ROUND(E1266*U1266,2)</f>
        <v>0</v>
      </c>
      <c r="W1266" s="160"/>
      <c r="X1266" s="151"/>
      <c r="Y1266" s="151"/>
      <c r="Z1266" s="151"/>
      <c r="AA1266" s="151"/>
      <c r="AB1266" s="151"/>
      <c r="AC1266" s="151"/>
      <c r="AD1266" s="151"/>
      <c r="AE1266" s="151"/>
      <c r="AF1266" s="151"/>
      <c r="AG1266" s="151" t="s">
        <v>199</v>
      </c>
      <c r="AH1266" s="151"/>
      <c r="AI1266" s="151"/>
      <c r="AJ1266" s="151"/>
      <c r="AK1266" s="151"/>
      <c r="AL1266" s="151"/>
      <c r="AM1266" s="151"/>
      <c r="AN1266" s="151"/>
      <c r="AO1266" s="151"/>
      <c r="AP1266" s="151"/>
      <c r="AQ1266" s="151"/>
      <c r="AR1266" s="151"/>
      <c r="AS1266" s="151"/>
      <c r="AT1266" s="151"/>
      <c r="AU1266" s="151"/>
      <c r="AV1266" s="151"/>
      <c r="AW1266" s="151"/>
      <c r="AX1266" s="151"/>
      <c r="AY1266" s="151"/>
      <c r="AZ1266" s="151"/>
      <c r="BA1266" s="151"/>
      <c r="BB1266" s="151"/>
      <c r="BC1266" s="151"/>
      <c r="BD1266" s="151"/>
      <c r="BE1266" s="151"/>
      <c r="BF1266" s="151"/>
      <c r="BG1266" s="151"/>
      <c r="BH1266" s="151"/>
    </row>
    <row r="1267" spans="1:60" outlineLevel="1" x14ac:dyDescent="0.2">
      <c r="A1267" s="158"/>
      <c r="B1267" s="159"/>
      <c r="C1267" s="457"/>
      <c r="D1267" s="458"/>
      <c r="E1267" s="458"/>
      <c r="F1267" s="458"/>
      <c r="G1267" s="458"/>
      <c r="H1267" s="160"/>
      <c r="I1267" s="160"/>
      <c r="J1267" s="160"/>
      <c r="K1267" s="160"/>
      <c r="L1267" s="160"/>
      <c r="M1267" s="160"/>
      <c r="N1267" s="160"/>
      <c r="O1267" s="160"/>
      <c r="P1267" s="160"/>
      <c r="Q1267" s="160"/>
      <c r="R1267" s="160"/>
      <c r="S1267" s="160"/>
      <c r="T1267" s="160"/>
      <c r="U1267" s="160"/>
      <c r="V1267" s="160"/>
      <c r="W1267" s="160"/>
      <c r="X1267" s="151"/>
      <c r="Y1267" s="151"/>
      <c r="Z1267" s="151"/>
      <c r="AA1267" s="151"/>
      <c r="AB1267" s="151"/>
      <c r="AC1267" s="151"/>
      <c r="AD1267" s="151"/>
      <c r="AE1267" s="151"/>
      <c r="AF1267" s="151"/>
      <c r="AG1267" s="151" t="s">
        <v>180</v>
      </c>
      <c r="AH1267" s="151"/>
      <c r="AI1267" s="151"/>
      <c r="AJ1267" s="151"/>
      <c r="AK1267" s="151"/>
      <c r="AL1267" s="151"/>
      <c r="AM1267" s="151"/>
      <c r="AN1267" s="151"/>
      <c r="AO1267" s="151"/>
      <c r="AP1267" s="151"/>
      <c r="AQ1267" s="151"/>
      <c r="AR1267" s="151"/>
      <c r="AS1267" s="151"/>
      <c r="AT1267" s="151"/>
      <c r="AU1267" s="151"/>
      <c r="AV1267" s="151"/>
      <c r="AW1267" s="151"/>
      <c r="AX1267" s="151"/>
      <c r="AY1267" s="151"/>
      <c r="AZ1267" s="151"/>
      <c r="BA1267" s="151"/>
      <c r="BB1267" s="151"/>
      <c r="BC1267" s="151"/>
      <c r="BD1267" s="151"/>
      <c r="BE1267" s="151"/>
      <c r="BF1267" s="151"/>
      <c r="BG1267" s="151"/>
      <c r="BH1267" s="151"/>
    </row>
    <row r="1268" spans="1:60" outlineLevel="1" x14ac:dyDescent="0.2">
      <c r="A1268" s="174">
        <v>184</v>
      </c>
      <c r="B1268" s="175" t="s">
        <v>1009</v>
      </c>
      <c r="C1268" s="184" t="s">
        <v>1010</v>
      </c>
      <c r="D1268" s="176" t="s">
        <v>208</v>
      </c>
      <c r="E1268" s="177">
        <v>46.938360000000003</v>
      </c>
      <c r="F1268" s="178">
        <v>0</v>
      </c>
      <c r="G1268" s="179">
        <f>ROUND(E1268*F1268,2)</f>
        <v>0</v>
      </c>
      <c r="H1268" s="178">
        <v>0</v>
      </c>
      <c r="I1268" s="179">
        <f>ROUND(E1268*H1268,2)</f>
        <v>0</v>
      </c>
      <c r="J1268" s="178">
        <v>500</v>
      </c>
      <c r="K1268" s="179">
        <f>ROUND(E1268*J1268,2)</f>
        <v>23469.18</v>
      </c>
      <c r="L1268" s="179">
        <v>21</v>
      </c>
      <c r="M1268" s="179">
        <f>G1268*(1+L1268/100)</f>
        <v>0</v>
      </c>
      <c r="N1268" s="179">
        <v>0</v>
      </c>
      <c r="O1268" s="179">
        <f>ROUND(E1268*N1268,2)</f>
        <v>0</v>
      </c>
      <c r="P1268" s="179">
        <v>0</v>
      </c>
      <c r="Q1268" s="179">
        <f>ROUND(E1268*P1268,2)</f>
        <v>0</v>
      </c>
      <c r="R1268" s="179"/>
      <c r="S1268" s="179" t="s">
        <v>504</v>
      </c>
      <c r="T1268" s="180" t="s">
        <v>505</v>
      </c>
      <c r="U1268" s="160">
        <v>0</v>
      </c>
      <c r="V1268" s="160">
        <f>ROUND(E1268*U1268,2)</f>
        <v>0</v>
      </c>
      <c r="W1268" s="160"/>
      <c r="X1268" s="151"/>
      <c r="Y1268" s="151"/>
      <c r="Z1268" s="151"/>
      <c r="AA1268" s="151"/>
      <c r="AB1268" s="151"/>
      <c r="AC1268" s="151"/>
      <c r="AD1268" s="151"/>
      <c r="AE1268" s="151"/>
      <c r="AF1268" s="151"/>
      <c r="AG1268" s="151" t="s">
        <v>199</v>
      </c>
      <c r="AH1268" s="151"/>
      <c r="AI1268" s="151"/>
      <c r="AJ1268" s="151"/>
      <c r="AK1268" s="151"/>
      <c r="AL1268" s="151"/>
      <c r="AM1268" s="151"/>
      <c r="AN1268" s="151"/>
      <c r="AO1268" s="151"/>
      <c r="AP1268" s="151"/>
      <c r="AQ1268" s="151"/>
      <c r="AR1268" s="151"/>
      <c r="AS1268" s="151"/>
      <c r="AT1268" s="151"/>
      <c r="AU1268" s="151"/>
      <c r="AV1268" s="151"/>
      <c r="AW1268" s="151"/>
      <c r="AX1268" s="151"/>
      <c r="AY1268" s="151"/>
      <c r="AZ1268" s="151"/>
      <c r="BA1268" s="151"/>
      <c r="BB1268" s="151"/>
      <c r="BC1268" s="151"/>
      <c r="BD1268" s="151"/>
      <c r="BE1268" s="151"/>
      <c r="BF1268" s="151"/>
      <c r="BG1268" s="151"/>
      <c r="BH1268" s="151"/>
    </row>
    <row r="1269" spans="1:60" outlineLevel="1" x14ac:dyDescent="0.2">
      <c r="A1269" s="158"/>
      <c r="B1269" s="159"/>
      <c r="C1269" s="185" t="s">
        <v>1011</v>
      </c>
      <c r="D1269" s="161"/>
      <c r="E1269" s="162">
        <v>51.196359999999999</v>
      </c>
      <c r="F1269" s="160"/>
      <c r="G1269" s="160"/>
      <c r="H1269" s="160"/>
      <c r="I1269" s="160"/>
      <c r="J1269" s="160"/>
      <c r="K1269" s="160"/>
      <c r="L1269" s="160"/>
      <c r="M1269" s="160"/>
      <c r="N1269" s="160"/>
      <c r="O1269" s="160"/>
      <c r="P1269" s="160"/>
      <c r="Q1269" s="160"/>
      <c r="R1269" s="160"/>
      <c r="S1269" s="160"/>
      <c r="T1269" s="160"/>
      <c r="U1269" s="160"/>
      <c r="V1269" s="160"/>
      <c r="W1269" s="160"/>
      <c r="X1269" s="151"/>
      <c r="Y1269" s="151"/>
      <c r="Z1269" s="151"/>
      <c r="AA1269" s="151"/>
      <c r="AB1269" s="151"/>
      <c r="AC1269" s="151"/>
      <c r="AD1269" s="151"/>
      <c r="AE1269" s="151"/>
      <c r="AF1269" s="151"/>
      <c r="AG1269" s="151" t="s">
        <v>179</v>
      </c>
      <c r="AH1269" s="151">
        <v>0</v>
      </c>
      <c r="AI1269" s="151"/>
      <c r="AJ1269" s="151"/>
      <c r="AK1269" s="151"/>
      <c r="AL1269" s="151"/>
      <c r="AM1269" s="151"/>
      <c r="AN1269" s="151"/>
      <c r="AO1269" s="151"/>
      <c r="AP1269" s="151"/>
      <c r="AQ1269" s="151"/>
      <c r="AR1269" s="151"/>
      <c r="AS1269" s="151"/>
      <c r="AT1269" s="151"/>
      <c r="AU1269" s="151"/>
      <c r="AV1269" s="151"/>
      <c r="AW1269" s="151"/>
      <c r="AX1269" s="151"/>
      <c r="AY1269" s="151"/>
      <c r="AZ1269" s="151"/>
      <c r="BA1269" s="151"/>
      <c r="BB1269" s="151"/>
      <c r="BC1269" s="151"/>
      <c r="BD1269" s="151"/>
      <c r="BE1269" s="151"/>
      <c r="BF1269" s="151"/>
      <c r="BG1269" s="151"/>
      <c r="BH1269" s="151"/>
    </row>
    <row r="1270" spans="1:60" outlineLevel="1" x14ac:dyDescent="0.2">
      <c r="A1270" s="158"/>
      <c r="B1270" s="159"/>
      <c r="C1270" s="185" t="s">
        <v>1012</v>
      </c>
      <c r="D1270" s="161"/>
      <c r="E1270" s="162">
        <v>-4.258</v>
      </c>
      <c r="F1270" s="160"/>
      <c r="G1270" s="160"/>
      <c r="H1270" s="160"/>
      <c r="I1270" s="160"/>
      <c r="J1270" s="160"/>
      <c r="K1270" s="160"/>
      <c r="L1270" s="160"/>
      <c r="M1270" s="160"/>
      <c r="N1270" s="160"/>
      <c r="O1270" s="160"/>
      <c r="P1270" s="160"/>
      <c r="Q1270" s="160"/>
      <c r="R1270" s="160"/>
      <c r="S1270" s="160"/>
      <c r="T1270" s="160"/>
      <c r="U1270" s="160"/>
      <c r="V1270" s="160"/>
      <c r="W1270" s="160"/>
      <c r="X1270" s="151"/>
      <c r="Y1270" s="151"/>
      <c r="Z1270" s="151"/>
      <c r="AA1270" s="151"/>
      <c r="AB1270" s="151"/>
      <c r="AC1270" s="151"/>
      <c r="AD1270" s="151"/>
      <c r="AE1270" s="151"/>
      <c r="AF1270" s="151"/>
      <c r="AG1270" s="151" t="s">
        <v>179</v>
      </c>
      <c r="AH1270" s="151">
        <v>0</v>
      </c>
      <c r="AI1270" s="151"/>
      <c r="AJ1270" s="151"/>
      <c r="AK1270" s="151"/>
      <c r="AL1270" s="151"/>
      <c r="AM1270" s="151"/>
      <c r="AN1270" s="151"/>
      <c r="AO1270" s="151"/>
      <c r="AP1270" s="151"/>
      <c r="AQ1270" s="151"/>
      <c r="AR1270" s="151"/>
      <c r="AS1270" s="151"/>
      <c r="AT1270" s="151"/>
      <c r="AU1270" s="151"/>
      <c r="AV1270" s="151"/>
      <c r="AW1270" s="151"/>
      <c r="AX1270" s="151"/>
      <c r="AY1270" s="151"/>
      <c r="AZ1270" s="151"/>
      <c r="BA1270" s="151"/>
      <c r="BB1270" s="151"/>
      <c r="BC1270" s="151"/>
      <c r="BD1270" s="151"/>
      <c r="BE1270" s="151"/>
      <c r="BF1270" s="151"/>
      <c r="BG1270" s="151"/>
      <c r="BH1270" s="151"/>
    </row>
    <row r="1271" spans="1:60" outlineLevel="1" x14ac:dyDescent="0.2">
      <c r="A1271" s="158"/>
      <c r="B1271" s="159"/>
      <c r="C1271" s="453"/>
      <c r="D1271" s="454"/>
      <c r="E1271" s="454"/>
      <c r="F1271" s="454"/>
      <c r="G1271" s="454"/>
      <c r="H1271" s="160"/>
      <c r="I1271" s="160"/>
      <c r="J1271" s="160"/>
      <c r="K1271" s="160"/>
      <c r="L1271" s="160"/>
      <c r="M1271" s="160"/>
      <c r="N1271" s="160"/>
      <c r="O1271" s="160"/>
      <c r="P1271" s="160"/>
      <c r="Q1271" s="160"/>
      <c r="R1271" s="160"/>
      <c r="S1271" s="160"/>
      <c r="T1271" s="160"/>
      <c r="U1271" s="160"/>
      <c r="V1271" s="160"/>
      <c r="W1271" s="160"/>
      <c r="X1271" s="151"/>
      <c r="Y1271" s="151"/>
      <c r="Z1271" s="151"/>
      <c r="AA1271" s="151"/>
      <c r="AB1271" s="151"/>
      <c r="AC1271" s="151"/>
      <c r="AD1271" s="151"/>
      <c r="AE1271" s="151"/>
      <c r="AF1271" s="151"/>
      <c r="AG1271" s="151" t="s">
        <v>180</v>
      </c>
      <c r="AH1271" s="151"/>
      <c r="AI1271" s="151"/>
      <c r="AJ1271" s="151"/>
      <c r="AK1271" s="151"/>
      <c r="AL1271" s="151"/>
      <c r="AM1271" s="151"/>
      <c r="AN1271" s="151"/>
      <c r="AO1271" s="151"/>
      <c r="AP1271" s="151"/>
      <c r="AQ1271" s="151"/>
      <c r="AR1271" s="151"/>
      <c r="AS1271" s="151"/>
      <c r="AT1271" s="151"/>
      <c r="AU1271" s="151"/>
      <c r="AV1271" s="151"/>
      <c r="AW1271" s="151"/>
      <c r="AX1271" s="151"/>
      <c r="AY1271" s="151"/>
      <c r="AZ1271" s="151"/>
      <c r="BA1271" s="151"/>
      <c r="BB1271" s="151"/>
      <c r="BC1271" s="151"/>
      <c r="BD1271" s="151"/>
      <c r="BE1271" s="151"/>
      <c r="BF1271" s="151"/>
      <c r="BG1271" s="151"/>
      <c r="BH1271" s="151"/>
    </row>
    <row r="1272" spans="1:60" ht="22.5" outlineLevel="1" x14ac:dyDescent="0.2">
      <c r="A1272" s="174">
        <v>185</v>
      </c>
      <c r="B1272" s="175" t="s">
        <v>1013</v>
      </c>
      <c r="C1272" s="184" t="s">
        <v>1014</v>
      </c>
      <c r="D1272" s="176" t="s">
        <v>208</v>
      </c>
      <c r="E1272" s="177">
        <v>51.213430000000002</v>
      </c>
      <c r="F1272" s="178">
        <v>0</v>
      </c>
      <c r="G1272" s="179">
        <f>ROUND(E1272*F1272,2)</f>
        <v>0</v>
      </c>
      <c r="H1272" s="178">
        <v>0</v>
      </c>
      <c r="I1272" s="179">
        <f>ROUND(E1272*H1272,2)</f>
        <v>0</v>
      </c>
      <c r="J1272" s="178">
        <v>282.5</v>
      </c>
      <c r="K1272" s="179">
        <f>ROUND(E1272*J1272,2)</f>
        <v>14467.79</v>
      </c>
      <c r="L1272" s="179">
        <v>21</v>
      </c>
      <c r="M1272" s="179">
        <f>G1272*(1+L1272/100)</f>
        <v>0</v>
      </c>
      <c r="N1272" s="179">
        <v>0</v>
      </c>
      <c r="O1272" s="179">
        <f>ROUND(E1272*N1272,2)</f>
        <v>0</v>
      </c>
      <c r="P1272" s="179">
        <v>0</v>
      </c>
      <c r="Q1272" s="179">
        <f>ROUND(E1272*P1272,2)</f>
        <v>0</v>
      </c>
      <c r="R1272" s="179" t="s">
        <v>648</v>
      </c>
      <c r="S1272" s="179" t="s">
        <v>173</v>
      </c>
      <c r="T1272" s="180" t="s">
        <v>174</v>
      </c>
      <c r="U1272" s="160">
        <v>0.93300000000000005</v>
      </c>
      <c r="V1272" s="160">
        <f>ROUND(E1272*U1272,2)</f>
        <v>47.78</v>
      </c>
      <c r="W1272" s="160"/>
      <c r="X1272" s="151"/>
      <c r="Y1272" s="151"/>
      <c r="Z1272" s="151"/>
      <c r="AA1272" s="151"/>
      <c r="AB1272" s="151"/>
      <c r="AC1272" s="151"/>
      <c r="AD1272" s="151"/>
      <c r="AE1272" s="151"/>
      <c r="AF1272" s="151"/>
      <c r="AG1272" s="151" t="s">
        <v>1015</v>
      </c>
      <c r="AH1272" s="151"/>
      <c r="AI1272" s="151"/>
      <c r="AJ1272" s="151"/>
      <c r="AK1272" s="151"/>
      <c r="AL1272" s="151"/>
      <c r="AM1272" s="151"/>
      <c r="AN1272" s="151"/>
      <c r="AO1272" s="151"/>
      <c r="AP1272" s="151"/>
      <c r="AQ1272" s="151"/>
      <c r="AR1272" s="151"/>
      <c r="AS1272" s="151"/>
      <c r="AT1272" s="151"/>
      <c r="AU1272" s="151"/>
      <c r="AV1272" s="151"/>
      <c r="AW1272" s="151"/>
      <c r="AX1272" s="151"/>
      <c r="AY1272" s="151"/>
      <c r="AZ1272" s="151"/>
      <c r="BA1272" s="151"/>
      <c r="BB1272" s="151"/>
      <c r="BC1272" s="151"/>
      <c r="BD1272" s="151"/>
      <c r="BE1272" s="151"/>
      <c r="BF1272" s="151"/>
      <c r="BG1272" s="151"/>
      <c r="BH1272" s="151"/>
    </row>
    <row r="1273" spans="1:60" outlineLevel="1" x14ac:dyDescent="0.2">
      <c r="A1273" s="158"/>
      <c r="B1273" s="159"/>
      <c r="C1273" s="457"/>
      <c r="D1273" s="458"/>
      <c r="E1273" s="458"/>
      <c r="F1273" s="458"/>
      <c r="G1273" s="458"/>
      <c r="H1273" s="160"/>
      <c r="I1273" s="160"/>
      <c r="J1273" s="160"/>
      <c r="K1273" s="160"/>
      <c r="L1273" s="160"/>
      <c r="M1273" s="160"/>
      <c r="N1273" s="160"/>
      <c r="O1273" s="160"/>
      <c r="P1273" s="160"/>
      <c r="Q1273" s="160"/>
      <c r="R1273" s="160"/>
      <c r="S1273" s="160"/>
      <c r="T1273" s="160"/>
      <c r="U1273" s="160"/>
      <c r="V1273" s="160"/>
      <c r="W1273" s="160"/>
      <c r="X1273" s="151"/>
      <c r="Y1273" s="151"/>
      <c r="Z1273" s="151"/>
      <c r="AA1273" s="151"/>
      <c r="AB1273" s="151"/>
      <c r="AC1273" s="151"/>
      <c r="AD1273" s="151"/>
      <c r="AE1273" s="151"/>
      <c r="AF1273" s="151"/>
      <c r="AG1273" s="151" t="s">
        <v>180</v>
      </c>
      <c r="AH1273" s="151"/>
      <c r="AI1273" s="151"/>
      <c r="AJ1273" s="151"/>
      <c r="AK1273" s="151"/>
      <c r="AL1273" s="151"/>
      <c r="AM1273" s="151"/>
      <c r="AN1273" s="151"/>
      <c r="AO1273" s="151"/>
      <c r="AP1273" s="151"/>
      <c r="AQ1273" s="151"/>
      <c r="AR1273" s="151"/>
      <c r="AS1273" s="151"/>
      <c r="AT1273" s="151"/>
      <c r="AU1273" s="151"/>
      <c r="AV1273" s="151"/>
      <c r="AW1273" s="151"/>
      <c r="AX1273" s="151"/>
      <c r="AY1273" s="151"/>
      <c r="AZ1273" s="151"/>
      <c r="BA1273" s="151"/>
      <c r="BB1273" s="151"/>
      <c r="BC1273" s="151"/>
      <c r="BD1273" s="151"/>
      <c r="BE1273" s="151"/>
      <c r="BF1273" s="151"/>
      <c r="BG1273" s="151"/>
      <c r="BH1273" s="151"/>
    </row>
    <row r="1274" spans="1:60" outlineLevel="1" x14ac:dyDescent="0.2">
      <c r="A1274" s="174">
        <v>186</v>
      </c>
      <c r="B1274" s="175" t="s">
        <v>1016</v>
      </c>
      <c r="C1274" s="184" t="s">
        <v>1017</v>
      </c>
      <c r="D1274" s="176" t="s">
        <v>208</v>
      </c>
      <c r="E1274" s="177">
        <v>51.213430000000002</v>
      </c>
      <c r="F1274" s="178">
        <v>0</v>
      </c>
      <c r="G1274" s="179">
        <f>ROUND(E1274*F1274,2)</f>
        <v>0</v>
      </c>
      <c r="H1274" s="178">
        <v>0</v>
      </c>
      <c r="I1274" s="179">
        <f>ROUND(E1274*H1274,2)</f>
        <v>0</v>
      </c>
      <c r="J1274" s="178">
        <v>173</v>
      </c>
      <c r="K1274" s="179">
        <f>ROUND(E1274*J1274,2)</f>
        <v>8859.92</v>
      </c>
      <c r="L1274" s="179">
        <v>21</v>
      </c>
      <c r="M1274" s="179">
        <f>G1274*(1+L1274/100)</f>
        <v>0</v>
      </c>
      <c r="N1274" s="179">
        <v>0</v>
      </c>
      <c r="O1274" s="179">
        <f>ROUND(E1274*N1274,2)</f>
        <v>0</v>
      </c>
      <c r="P1274" s="179">
        <v>0</v>
      </c>
      <c r="Q1274" s="179">
        <f>ROUND(E1274*P1274,2)</f>
        <v>0</v>
      </c>
      <c r="R1274" s="179" t="s">
        <v>648</v>
      </c>
      <c r="S1274" s="179" t="s">
        <v>173</v>
      </c>
      <c r="T1274" s="180" t="s">
        <v>174</v>
      </c>
      <c r="U1274" s="160">
        <v>0.65300000000000002</v>
      </c>
      <c r="V1274" s="160">
        <f>ROUND(E1274*U1274,2)</f>
        <v>33.44</v>
      </c>
      <c r="W1274" s="160"/>
      <c r="X1274" s="151"/>
      <c r="Y1274" s="151"/>
      <c r="Z1274" s="151"/>
      <c r="AA1274" s="151"/>
      <c r="AB1274" s="151"/>
      <c r="AC1274" s="151"/>
      <c r="AD1274" s="151"/>
      <c r="AE1274" s="151"/>
      <c r="AF1274" s="151"/>
      <c r="AG1274" s="151" t="s">
        <v>1015</v>
      </c>
      <c r="AH1274" s="151"/>
      <c r="AI1274" s="151"/>
      <c r="AJ1274" s="151"/>
      <c r="AK1274" s="151"/>
      <c r="AL1274" s="151"/>
      <c r="AM1274" s="151"/>
      <c r="AN1274" s="151"/>
      <c r="AO1274" s="151"/>
      <c r="AP1274" s="151"/>
      <c r="AQ1274" s="151"/>
      <c r="AR1274" s="151"/>
      <c r="AS1274" s="151"/>
      <c r="AT1274" s="151"/>
      <c r="AU1274" s="151"/>
      <c r="AV1274" s="151"/>
      <c r="AW1274" s="151"/>
      <c r="AX1274" s="151"/>
      <c r="AY1274" s="151"/>
      <c r="AZ1274" s="151"/>
      <c r="BA1274" s="151"/>
      <c r="BB1274" s="151"/>
      <c r="BC1274" s="151"/>
      <c r="BD1274" s="151"/>
      <c r="BE1274" s="151"/>
      <c r="BF1274" s="151"/>
      <c r="BG1274" s="151"/>
      <c r="BH1274" s="151"/>
    </row>
    <row r="1275" spans="1:60" outlineLevel="1" x14ac:dyDescent="0.2">
      <c r="A1275" s="158"/>
      <c r="B1275" s="159"/>
      <c r="C1275" s="457"/>
      <c r="D1275" s="458"/>
      <c r="E1275" s="458"/>
      <c r="F1275" s="458"/>
      <c r="G1275" s="458"/>
      <c r="H1275" s="160"/>
      <c r="I1275" s="160"/>
      <c r="J1275" s="160"/>
      <c r="K1275" s="160"/>
      <c r="L1275" s="160"/>
      <c r="M1275" s="160"/>
      <c r="N1275" s="160"/>
      <c r="O1275" s="160"/>
      <c r="P1275" s="160"/>
      <c r="Q1275" s="160"/>
      <c r="R1275" s="160"/>
      <c r="S1275" s="160"/>
      <c r="T1275" s="160"/>
      <c r="U1275" s="160"/>
      <c r="V1275" s="160"/>
      <c r="W1275" s="160"/>
      <c r="X1275" s="151"/>
      <c r="Y1275" s="151"/>
      <c r="Z1275" s="151"/>
      <c r="AA1275" s="151"/>
      <c r="AB1275" s="151"/>
      <c r="AC1275" s="151"/>
      <c r="AD1275" s="151"/>
      <c r="AE1275" s="151"/>
      <c r="AF1275" s="151"/>
      <c r="AG1275" s="151" t="s">
        <v>180</v>
      </c>
      <c r="AH1275" s="151"/>
      <c r="AI1275" s="151"/>
      <c r="AJ1275" s="151"/>
      <c r="AK1275" s="151"/>
      <c r="AL1275" s="151"/>
      <c r="AM1275" s="151"/>
      <c r="AN1275" s="151"/>
      <c r="AO1275" s="151"/>
      <c r="AP1275" s="151"/>
      <c r="AQ1275" s="151"/>
      <c r="AR1275" s="151"/>
      <c r="AS1275" s="151"/>
      <c r="AT1275" s="151"/>
      <c r="AU1275" s="151"/>
      <c r="AV1275" s="151"/>
      <c r="AW1275" s="151"/>
      <c r="AX1275" s="151"/>
      <c r="AY1275" s="151"/>
      <c r="AZ1275" s="151"/>
      <c r="BA1275" s="151"/>
      <c r="BB1275" s="151"/>
      <c r="BC1275" s="151"/>
      <c r="BD1275" s="151"/>
      <c r="BE1275" s="151"/>
      <c r="BF1275" s="151"/>
      <c r="BG1275" s="151"/>
      <c r="BH1275" s="151"/>
    </row>
    <row r="1276" spans="1:60" outlineLevel="1" x14ac:dyDescent="0.2">
      <c r="A1276" s="174">
        <v>187</v>
      </c>
      <c r="B1276" s="175" t="s">
        <v>1018</v>
      </c>
      <c r="C1276" s="184" t="s">
        <v>1019</v>
      </c>
      <c r="D1276" s="176" t="s">
        <v>208</v>
      </c>
      <c r="E1276" s="177">
        <v>51.213430000000002</v>
      </c>
      <c r="F1276" s="178">
        <v>0</v>
      </c>
      <c r="G1276" s="179">
        <f>ROUND(E1276*F1276,2)</f>
        <v>0</v>
      </c>
      <c r="H1276" s="178">
        <v>0</v>
      </c>
      <c r="I1276" s="179">
        <f>ROUND(E1276*H1276,2)</f>
        <v>0</v>
      </c>
      <c r="J1276" s="178">
        <v>249.5</v>
      </c>
      <c r="K1276" s="179">
        <f>ROUND(E1276*J1276,2)</f>
        <v>12777.75</v>
      </c>
      <c r="L1276" s="179">
        <v>21</v>
      </c>
      <c r="M1276" s="179">
        <f>G1276*(1+L1276/100)</f>
        <v>0</v>
      </c>
      <c r="N1276" s="179">
        <v>0</v>
      </c>
      <c r="O1276" s="179">
        <f>ROUND(E1276*N1276,2)</f>
        <v>0</v>
      </c>
      <c r="P1276" s="179">
        <v>0</v>
      </c>
      <c r="Q1276" s="179">
        <f>ROUND(E1276*P1276,2)</f>
        <v>0</v>
      </c>
      <c r="R1276" s="179" t="s">
        <v>648</v>
      </c>
      <c r="S1276" s="179" t="s">
        <v>173</v>
      </c>
      <c r="T1276" s="180" t="s">
        <v>174</v>
      </c>
      <c r="U1276" s="160">
        <v>0.94199999999999995</v>
      </c>
      <c r="V1276" s="160">
        <f>ROUND(E1276*U1276,2)</f>
        <v>48.24</v>
      </c>
      <c r="W1276" s="160"/>
      <c r="X1276" s="151"/>
      <c r="Y1276" s="151"/>
      <c r="Z1276" s="151"/>
      <c r="AA1276" s="151"/>
      <c r="AB1276" s="151"/>
      <c r="AC1276" s="151"/>
      <c r="AD1276" s="151"/>
      <c r="AE1276" s="151"/>
      <c r="AF1276" s="151"/>
      <c r="AG1276" s="151" t="s">
        <v>1015</v>
      </c>
      <c r="AH1276" s="151"/>
      <c r="AI1276" s="151"/>
      <c r="AJ1276" s="151"/>
      <c r="AK1276" s="151"/>
      <c r="AL1276" s="151"/>
      <c r="AM1276" s="151"/>
      <c r="AN1276" s="151"/>
      <c r="AO1276" s="151"/>
      <c r="AP1276" s="151"/>
      <c r="AQ1276" s="151"/>
      <c r="AR1276" s="151"/>
      <c r="AS1276" s="151"/>
      <c r="AT1276" s="151"/>
      <c r="AU1276" s="151"/>
      <c r="AV1276" s="151"/>
      <c r="AW1276" s="151"/>
      <c r="AX1276" s="151"/>
      <c r="AY1276" s="151"/>
      <c r="AZ1276" s="151"/>
      <c r="BA1276" s="151"/>
      <c r="BB1276" s="151"/>
      <c r="BC1276" s="151"/>
      <c r="BD1276" s="151"/>
      <c r="BE1276" s="151"/>
      <c r="BF1276" s="151"/>
      <c r="BG1276" s="151"/>
      <c r="BH1276" s="151"/>
    </row>
    <row r="1277" spans="1:60" outlineLevel="1" x14ac:dyDescent="0.2">
      <c r="A1277" s="158"/>
      <c r="B1277" s="159"/>
      <c r="C1277" s="457"/>
      <c r="D1277" s="458"/>
      <c r="E1277" s="458"/>
      <c r="F1277" s="458"/>
      <c r="G1277" s="458"/>
      <c r="H1277" s="160"/>
      <c r="I1277" s="160"/>
      <c r="J1277" s="160"/>
      <c r="K1277" s="160"/>
      <c r="L1277" s="160"/>
      <c r="M1277" s="160"/>
      <c r="N1277" s="160"/>
      <c r="O1277" s="160"/>
      <c r="P1277" s="160"/>
      <c r="Q1277" s="160"/>
      <c r="R1277" s="160"/>
      <c r="S1277" s="160"/>
      <c r="T1277" s="160"/>
      <c r="U1277" s="160"/>
      <c r="V1277" s="160"/>
      <c r="W1277" s="160"/>
      <c r="X1277" s="151"/>
      <c r="Y1277" s="151"/>
      <c r="Z1277" s="151"/>
      <c r="AA1277" s="151"/>
      <c r="AB1277" s="151"/>
      <c r="AC1277" s="151"/>
      <c r="AD1277" s="151"/>
      <c r="AE1277" s="151"/>
      <c r="AF1277" s="151"/>
      <c r="AG1277" s="151" t="s">
        <v>180</v>
      </c>
      <c r="AH1277" s="151"/>
      <c r="AI1277" s="151"/>
      <c r="AJ1277" s="151"/>
      <c r="AK1277" s="151"/>
      <c r="AL1277" s="151"/>
      <c r="AM1277" s="151"/>
      <c r="AN1277" s="151"/>
      <c r="AO1277" s="151"/>
      <c r="AP1277" s="151"/>
      <c r="AQ1277" s="151"/>
      <c r="AR1277" s="151"/>
      <c r="AS1277" s="151"/>
      <c r="AT1277" s="151"/>
      <c r="AU1277" s="151"/>
      <c r="AV1277" s="151"/>
      <c r="AW1277" s="151"/>
      <c r="AX1277" s="151"/>
      <c r="AY1277" s="151"/>
      <c r="AZ1277" s="151"/>
      <c r="BA1277" s="151"/>
      <c r="BB1277" s="151"/>
      <c r="BC1277" s="151"/>
      <c r="BD1277" s="151"/>
      <c r="BE1277" s="151"/>
      <c r="BF1277" s="151"/>
      <c r="BG1277" s="151"/>
      <c r="BH1277" s="151"/>
    </row>
    <row r="1278" spans="1:60" ht="22.5" outlineLevel="1" x14ac:dyDescent="0.2">
      <c r="A1278" s="174">
        <v>188</v>
      </c>
      <c r="B1278" s="175" t="s">
        <v>1020</v>
      </c>
      <c r="C1278" s="184" t="s">
        <v>1021</v>
      </c>
      <c r="D1278" s="176" t="s">
        <v>208</v>
      </c>
      <c r="E1278" s="177">
        <v>51.213430000000002</v>
      </c>
      <c r="F1278" s="178">
        <v>0</v>
      </c>
      <c r="G1278" s="179">
        <f>ROUND(E1278*F1278,2)</f>
        <v>0</v>
      </c>
      <c r="H1278" s="178">
        <v>0</v>
      </c>
      <c r="I1278" s="179">
        <f>ROUND(E1278*H1278,2)</f>
        <v>0</v>
      </c>
      <c r="J1278" s="178">
        <v>27.8</v>
      </c>
      <c r="K1278" s="179">
        <f>ROUND(E1278*J1278,2)</f>
        <v>1423.73</v>
      </c>
      <c r="L1278" s="179">
        <v>21</v>
      </c>
      <c r="M1278" s="179">
        <f>G1278*(1+L1278/100)</f>
        <v>0</v>
      </c>
      <c r="N1278" s="179">
        <v>0</v>
      </c>
      <c r="O1278" s="179">
        <f>ROUND(E1278*N1278,2)</f>
        <v>0</v>
      </c>
      <c r="P1278" s="179">
        <v>0</v>
      </c>
      <c r="Q1278" s="179">
        <f>ROUND(E1278*P1278,2)</f>
        <v>0</v>
      </c>
      <c r="R1278" s="179" t="s">
        <v>648</v>
      </c>
      <c r="S1278" s="179" t="s">
        <v>173</v>
      </c>
      <c r="T1278" s="180" t="s">
        <v>174</v>
      </c>
      <c r="U1278" s="160">
        <v>0.105</v>
      </c>
      <c r="V1278" s="160">
        <f>ROUND(E1278*U1278,2)</f>
        <v>5.38</v>
      </c>
      <c r="W1278" s="160"/>
      <c r="X1278" s="151"/>
      <c r="Y1278" s="151"/>
      <c r="Z1278" s="151"/>
      <c r="AA1278" s="151"/>
      <c r="AB1278" s="151"/>
      <c r="AC1278" s="151"/>
      <c r="AD1278" s="151"/>
      <c r="AE1278" s="151"/>
      <c r="AF1278" s="151"/>
      <c r="AG1278" s="151" t="s">
        <v>1015</v>
      </c>
      <c r="AH1278" s="151"/>
      <c r="AI1278" s="151"/>
      <c r="AJ1278" s="151"/>
      <c r="AK1278" s="151"/>
      <c r="AL1278" s="151"/>
      <c r="AM1278" s="151"/>
      <c r="AN1278" s="151"/>
      <c r="AO1278" s="151"/>
      <c r="AP1278" s="151"/>
      <c r="AQ1278" s="151"/>
      <c r="AR1278" s="151"/>
      <c r="AS1278" s="151"/>
      <c r="AT1278" s="151"/>
      <c r="AU1278" s="151"/>
      <c r="AV1278" s="151"/>
      <c r="AW1278" s="151"/>
      <c r="AX1278" s="151"/>
      <c r="AY1278" s="151"/>
      <c r="AZ1278" s="151"/>
      <c r="BA1278" s="151"/>
      <c r="BB1278" s="151"/>
      <c r="BC1278" s="151"/>
      <c r="BD1278" s="151"/>
      <c r="BE1278" s="151"/>
      <c r="BF1278" s="151"/>
      <c r="BG1278" s="151"/>
      <c r="BH1278" s="151"/>
    </row>
    <row r="1279" spans="1:60" outlineLevel="1" x14ac:dyDescent="0.2">
      <c r="A1279" s="158"/>
      <c r="B1279" s="159"/>
      <c r="C1279" s="457"/>
      <c r="D1279" s="458"/>
      <c r="E1279" s="458"/>
      <c r="F1279" s="458"/>
      <c r="G1279" s="458"/>
      <c r="H1279" s="160"/>
      <c r="I1279" s="160"/>
      <c r="J1279" s="160"/>
      <c r="K1279" s="160"/>
      <c r="L1279" s="160"/>
      <c r="M1279" s="160"/>
      <c r="N1279" s="160"/>
      <c r="O1279" s="160"/>
      <c r="P1279" s="160"/>
      <c r="Q1279" s="160"/>
      <c r="R1279" s="160"/>
      <c r="S1279" s="160"/>
      <c r="T1279" s="160"/>
      <c r="U1279" s="160"/>
      <c r="V1279" s="160"/>
      <c r="W1279" s="160"/>
      <c r="X1279" s="151"/>
      <c r="Y1279" s="151"/>
      <c r="Z1279" s="151"/>
      <c r="AA1279" s="151"/>
      <c r="AB1279" s="151"/>
      <c r="AC1279" s="151"/>
      <c r="AD1279" s="151"/>
      <c r="AE1279" s="151"/>
      <c r="AF1279" s="151"/>
      <c r="AG1279" s="151" t="s">
        <v>180</v>
      </c>
      <c r="AH1279" s="151"/>
      <c r="AI1279" s="151"/>
      <c r="AJ1279" s="151"/>
      <c r="AK1279" s="151"/>
      <c r="AL1279" s="151"/>
      <c r="AM1279" s="151"/>
      <c r="AN1279" s="151"/>
      <c r="AO1279" s="151"/>
      <c r="AP1279" s="151"/>
      <c r="AQ1279" s="151"/>
      <c r="AR1279" s="151"/>
      <c r="AS1279" s="151"/>
      <c r="AT1279" s="151"/>
      <c r="AU1279" s="151"/>
      <c r="AV1279" s="151"/>
      <c r="AW1279" s="151"/>
      <c r="AX1279" s="151"/>
      <c r="AY1279" s="151"/>
      <c r="AZ1279" s="151"/>
      <c r="BA1279" s="151"/>
      <c r="BB1279" s="151"/>
      <c r="BC1279" s="151"/>
      <c r="BD1279" s="151"/>
      <c r="BE1279" s="151"/>
      <c r="BF1279" s="151"/>
      <c r="BG1279" s="151"/>
      <c r="BH1279" s="151"/>
    </row>
    <row r="1280" spans="1:60" outlineLevel="1" x14ac:dyDescent="0.2">
      <c r="A1280" s="174">
        <v>189</v>
      </c>
      <c r="B1280" s="175" t="s">
        <v>1022</v>
      </c>
      <c r="C1280" s="184" t="s">
        <v>1023</v>
      </c>
      <c r="D1280" s="176" t="s">
        <v>208</v>
      </c>
      <c r="E1280" s="177">
        <v>51.213430000000002</v>
      </c>
      <c r="F1280" s="178">
        <v>0</v>
      </c>
      <c r="G1280" s="179">
        <f>ROUND(E1280*F1280,2)</f>
        <v>0</v>
      </c>
      <c r="H1280" s="178">
        <v>2.95</v>
      </c>
      <c r="I1280" s="179">
        <f>ROUND(E1280*H1280,2)</f>
        <v>151.08000000000001</v>
      </c>
      <c r="J1280" s="178">
        <v>312.55</v>
      </c>
      <c r="K1280" s="179">
        <f>ROUND(E1280*J1280,2)</f>
        <v>16006.76</v>
      </c>
      <c r="L1280" s="179">
        <v>21</v>
      </c>
      <c r="M1280" s="179">
        <f>G1280*(1+L1280/100)</f>
        <v>0</v>
      </c>
      <c r="N1280" s="179">
        <v>0</v>
      </c>
      <c r="O1280" s="179">
        <f>ROUND(E1280*N1280,2)</f>
        <v>0</v>
      </c>
      <c r="P1280" s="179">
        <v>0</v>
      </c>
      <c r="Q1280" s="179">
        <f>ROUND(E1280*P1280,2)</f>
        <v>0</v>
      </c>
      <c r="R1280" s="179"/>
      <c r="S1280" s="179" t="s">
        <v>173</v>
      </c>
      <c r="T1280" s="180" t="s">
        <v>174</v>
      </c>
      <c r="U1280" s="160">
        <v>4.2000000000000003E-2</v>
      </c>
      <c r="V1280" s="160">
        <f>ROUND(E1280*U1280,2)</f>
        <v>2.15</v>
      </c>
      <c r="W1280" s="160"/>
      <c r="X1280" s="151"/>
      <c r="Y1280" s="151"/>
      <c r="Z1280" s="151"/>
      <c r="AA1280" s="151"/>
      <c r="AB1280" s="151"/>
      <c r="AC1280" s="151"/>
      <c r="AD1280" s="151"/>
      <c r="AE1280" s="151"/>
      <c r="AF1280" s="151"/>
      <c r="AG1280" s="151" t="s">
        <v>1015</v>
      </c>
      <c r="AH1280" s="151"/>
      <c r="AI1280" s="151"/>
      <c r="AJ1280" s="151"/>
      <c r="AK1280" s="151"/>
      <c r="AL1280" s="151"/>
      <c r="AM1280" s="151"/>
      <c r="AN1280" s="151"/>
      <c r="AO1280" s="151"/>
      <c r="AP1280" s="151"/>
      <c r="AQ1280" s="151"/>
      <c r="AR1280" s="151"/>
      <c r="AS1280" s="151"/>
      <c r="AT1280" s="151"/>
      <c r="AU1280" s="151"/>
      <c r="AV1280" s="151"/>
      <c r="AW1280" s="151"/>
      <c r="AX1280" s="151"/>
      <c r="AY1280" s="151"/>
      <c r="AZ1280" s="151"/>
      <c r="BA1280" s="151"/>
      <c r="BB1280" s="151"/>
      <c r="BC1280" s="151"/>
      <c r="BD1280" s="151"/>
      <c r="BE1280" s="151"/>
      <c r="BF1280" s="151"/>
      <c r="BG1280" s="151"/>
      <c r="BH1280" s="151"/>
    </row>
    <row r="1281" spans="1:60" outlineLevel="1" x14ac:dyDescent="0.2">
      <c r="A1281" s="158"/>
      <c r="B1281" s="159"/>
      <c r="C1281" s="457"/>
      <c r="D1281" s="458"/>
      <c r="E1281" s="458"/>
      <c r="F1281" s="458"/>
      <c r="G1281" s="458"/>
      <c r="H1281" s="160"/>
      <c r="I1281" s="160"/>
      <c r="J1281" s="160"/>
      <c r="K1281" s="160"/>
      <c r="L1281" s="160"/>
      <c r="M1281" s="160"/>
      <c r="N1281" s="160"/>
      <c r="O1281" s="160"/>
      <c r="P1281" s="160"/>
      <c r="Q1281" s="160"/>
      <c r="R1281" s="160"/>
      <c r="S1281" s="160"/>
      <c r="T1281" s="160"/>
      <c r="U1281" s="160"/>
      <c r="V1281" s="160"/>
      <c r="W1281" s="160"/>
      <c r="X1281" s="151"/>
      <c r="Y1281" s="151"/>
      <c r="Z1281" s="151"/>
      <c r="AA1281" s="151"/>
      <c r="AB1281" s="151"/>
      <c r="AC1281" s="151"/>
      <c r="AD1281" s="151"/>
      <c r="AE1281" s="151"/>
      <c r="AF1281" s="151"/>
      <c r="AG1281" s="151" t="s">
        <v>180</v>
      </c>
      <c r="AH1281" s="151"/>
      <c r="AI1281" s="151"/>
      <c r="AJ1281" s="151"/>
      <c r="AK1281" s="151"/>
      <c r="AL1281" s="151"/>
      <c r="AM1281" s="151"/>
      <c r="AN1281" s="151"/>
      <c r="AO1281" s="151"/>
      <c r="AP1281" s="151"/>
      <c r="AQ1281" s="151"/>
      <c r="AR1281" s="151"/>
      <c r="AS1281" s="151"/>
      <c r="AT1281" s="151"/>
      <c r="AU1281" s="151"/>
      <c r="AV1281" s="151"/>
      <c r="AW1281" s="151"/>
      <c r="AX1281" s="151"/>
      <c r="AY1281" s="151"/>
      <c r="AZ1281" s="151"/>
      <c r="BA1281" s="151"/>
      <c r="BB1281" s="151"/>
      <c r="BC1281" s="151"/>
      <c r="BD1281" s="151"/>
      <c r="BE1281" s="151"/>
      <c r="BF1281" s="151"/>
      <c r="BG1281" s="151"/>
      <c r="BH1281" s="151"/>
    </row>
    <row r="1282" spans="1:60" outlineLevel="1" x14ac:dyDescent="0.2">
      <c r="A1282" s="174">
        <v>190</v>
      </c>
      <c r="B1282" s="175" t="s">
        <v>1024</v>
      </c>
      <c r="C1282" s="184" t="s">
        <v>1025</v>
      </c>
      <c r="D1282" s="176" t="s">
        <v>208</v>
      </c>
      <c r="E1282" s="177">
        <v>204.85371000000001</v>
      </c>
      <c r="F1282" s="178">
        <v>0</v>
      </c>
      <c r="G1282" s="179">
        <f>ROUND(E1282*F1282,2)</f>
        <v>0</v>
      </c>
      <c r="H1282" s="178">
        <v>0</v>
      </c>
      <c r="I1282" s="179">
        <f>ROUND(E1282*H1282,2)</f>
        <v>0</v>
      </c>
      <c r="J1282" s="178">
        <v>25</v>
      </c>
      <c r="K1282" s="179">
        <f>ROUND(E1282*J1282,2)</f>
        <v>5121.34</v>
      </c>
      <c r="L1282" s="179">
        <v>21</v>
      </c>
      <c r="M1282" s="179">
        <f>G1282*(1+L1282/100)</f>
        <v>0</v>
      </c>
      <c r="N1282" s="179">
        <v>0</v>
      </c>
      <c r="O1282" s="179">
        <f>ROUND(E1282*N1282,2)</f>
        <v>0</v>
      </c>
      <c r="P1282" s="179">
        <v>0</v>
      </c>
      <c r="Q1282" s="179">
        <f>ROUND(E1282*P1282,2)</f>
        <v>0</v>
      </c>
      <c r="R1282" s="179"/>
      <c r="S1282" s="179" t="s">
        <v>173</v>
      </c>
      <c r="T1282" s="180" t="s">
        <v>174</v>
      </c>
      <c r="U1282" s="160">
        <v>0</v>
      </c>
      <c r="V1282" s="160">
        <f>ROUND(E1282*U1282,2)</f>
        <v>0</v>
      </c>
      <c r="W1282" s="160"/>
      <c r="X1282" s="151"/>
      <c r="Y1282" s="151"/>
      <c r="Z1282" s="151"/>
      <c r="AA1282" s="151"/>
      <c r="AB1282" s="151"/>
      <c r="AC1282" s="151"/>
      <c r="AD1282" s="151"/>
      <c r="AE1282" s="151"/>
      <c r="AF1282" s="151"/>
      <c r="AG1282" s="151" t="s">
        <v>1015</v>
      </c>
      <c r="AH1282" s="151"/>
      <c r="AI1282" s="151"/>
      <c r="AJ1282" s="151"/>
      <c r="AK1282" s="151"/>
      <c r="AL1282" s="151"/>
      <c r="AM1282" s="151"/>
      <c r="AN1282" s="151"/>
      <c r="AO1282" s="151"/>
      <c r="AP1282" s="151"/>
      <c r="AQ1282" s="151"/>
      <c r="AR1282" s="151"/>
      <c r="AS1282" s="151"/>
      <c r="AT1282" s="151"/>
      <c r="AU1282" s="151"/>
      <c r="AV1282" s="151"/>
      <c r="AW1282" s="151"/>
      <c r="AX1282" s="151"/>
      <c r="AY1282" s="151"/>
      <c r="AZ1282" s="151"/>
      <c r="BA1282" s="151"/>
      <c r="BB1282" s="151"/>
      <c r="BC1282" s="151"/>
      <c r="BD1282" s="151"/>
      <c r="BE1282" s="151"/>
      <c r="BF1282" s="151"/>
      <c r="BG1282" s="151"/>
      <c r="BH1282" s="151"/>
    </row>
    <row r="1283" spans="1:60" outlineLevel="1" x14ac:dyDescent="0.2">
      <c r="A1283" s="158"/>
      <c r="B1283" s="159"/>
      <c r="C1283" s="457"/>
      <c r="D1283" s="458"/>
      <c r="E1283" s="458"/>
      <c r="F1283" s="458"/>
      <c r="G1283" s="458"/>
      <c r="H1283" s="160"/>
      <c r="I1283" s="160"/>
      <c r="J1283" s="160"/>
      <c r="K1283" s="160"/>
      <c r="L1283" s="160"/>
      <c r="M1283" s="160"/>
      <c r="N1283" s="160"/>
      <c r="O1283" s="160"/>
      <c r="P1283" s="160"/>
      <c r="Q1283" s="160"/>
      <c r="R1283" s="160"/>
      <c r="S1283" s="160"/>
      <c r="T1283" s="160"/>
      <c r="U1283" s="160"/>
      <c r="V1283" s="160"/>
      <c r="W1283" s="160"/>
      <c r="X1283" s="151"/>
      <c r="Y1283" s="151"/>
      <c r="Z1283" s="151"/>
      <c r="AA1283" s="151"/>
      <c r="AB1283" s="151"/>
      <c r="AC1283" s="151"/>
      <c r="AD1283" s="151"/>
      <c r="AE1283" s="151"/>
      <c r="AF1283" s="151"/>
      <c r="AG1283" s="151" t="s">
        <v>180</v>
      </c>
      <c r="AH1283" s="151"/>
      <c r="AI1283" s="151"/>
      <c r="AJ1283" s="151"/>
      <c r="AK1283" s="151"/>
      <c r="AL1283" s="151"/>
      <c r="AM1283" s="151"/>
      <c r="AN1283" s="151"/>
      <c r="AO1283" s="151"/>
      <c r="AP1283" s="151"/>
      <c r="AQ1283" s="151"/>
      <c r="AR1283" s="151"/>
      <c r="AS1283" s="151"/>
      <c r="AT1283" s="151"/>
      <c r="AU1283" s="151"/>
      <c r="AV1283" s="151"/>
      <c r="AW1283" s="151"/>
      <c r="AX1283" s="151"/>
      <c r="AY1283" s="151"/>
      <c r="AZ1283" s="151"/>
      <c r="BA1283" s="151"/>
      <c r="BB1283" s="151"/>
      <c r="BC1283" s="151"/>
      <c r="BD1283" s="151"/>
      <c r="BE1283" s="151"/>
      <c r="BF1283" s="151"/>
      <c r="BG1283" s="151"/>
      <c r="BH1283" s="151"/>
    </row>
    <row r="1284" spans="1:60" x14ac:dyDescent="0.2">
      <c r="A1284" s="168" t="s">
        <v>167</v>
      </c>
      <c r="B1284" s="169" t="s">
        <v>140</v>
      </c>
      <c r="C1284" s="183" t="s">
        <v>28</v>
      </c>
      <c r="D1284" s="170"/>
      <c r="E1284" s="171"/>
      <c r="F1284" s="172"/>
      <c r="G1284" s="172">
        <f>SUMIF(AG1285:AG1302,"&lt;&gt;NOR",G1285:G1302)</f>
        <v>0</v>
      </c>
      <c r="H1284" s="172"/>
      <c r="I1284" s="172">
        <f>SUM(I1285:I1302)</f>
        <v>0</v>
      </c>
      <c r="J1284" s="172"/>
      <c r="K1284" s="172">
        <f>SUM(K1285:K1302)</f>
        <v>165000</v>
      </c>
      <c r="L1284" s="172"/>
      <c r="M1284" s="172">
        <f>SUM(M1285:M1302)</f>
        <v>0</v>
      </c>
      <c r="N1284" s="172"/>
      <c r="O1284" s="172">
        <f>SUM(O1285:O1302)</f>
        <v>0</v>
      </c>
      <c r="P1284" s="172"/>
      <c r="Q1284" s="172">
        <f>SUM(Q1285:Q1302)</f>
        <v>0</v>
      </c>
      <c r="R1284" s="172"/>
      <c r="S1284" s="172"/>
      <c r="T1284" s="173"/>
      <c r="U1284" s="167"/>
      <c r="V1284" s="167">
        <f>SUM(V1285:V1302)</f>
        <v>0</v>
      </c>
      <c r="W1284" s="167"/>
      <c r="AG1284" t="s">
        <v>168</v>
      </c>
    </row>
    <row r="1285" spans="1:60" outlineLevel="1" x14ac:dyDescent="0.2">
      <c r="A1285" s="174">
        <v>191</v>
      </c>
      <c r="B1285" s="175" t="s">
        <v>1026</v>
      </c>
      <c r="C1285" s="184" t="s">
        <v>1027</v>
      </c>
      <c r="D1285" s="176" t="s">
        <v>1028</v>
      </c>
      <c r="E1285" s="177">
        <v>1</v>
      </c>
      <c r="F1285" s="178">
        <v>0</v>
      </c>
      <c r="G1285" s="179">
        <f>ROUND(E1285*F1285,2)</f>
        <v>0</v>
      </c>
      <c r="H1285" s="178">
        <v>0</v>
      </c>
      <c r="I1285" s="179">
        <f>ROUND(E1285*H1285,2)</f>
        <v>0</v>
      </c>
      <c r="J1285" s="178">
        <v>5000</v>
      </c>
      <c r="K1285" s="179">
        <f>ROUND(E1285*J1285,2)</f>
        <v>5000</v>
      </c>
      <c r="L1285" s="179">
        <v>21</v>
      </c>
      <c r="M1285" s="179">
        <f>G1285*(1+L1285/100)</f>
        <v>0</v>
      </c>
      <c r="N1285" s="179">
        <v>0</v>
      </c>
      <c r="O1285" s="179">
        <f>ROUND(E1285*N1285,2)</f>
        <v>0</v>
      </c>
      <c r="P1285" s="179">
        <v>0</v>
      </c>
      <c r="Q1285" s="179">
        <f>ROUND(E1285*P1285,2)</f>
        <v>0</v>
      </c>
      <c r="R1285" s="179"/>
      <c r="S1285" s="179" t="s">
        <v>173</v>
      </c>
      <c r="T1285" s="180" t="s">
        <v>519</v>
      </c>
      <c r="U1285" s="160">
        <v>0</v>
      </c>
      <c r="V1285" s="160">
        <f>ROUND(E1285*U1285,2)</f>
        <v>0</v>
      </c>
      <c r="W1285" s="160"/>
      <c r="X1285" s="151"/>
      <c r="Y1285" s="151"/>
      <c r="Z1285" s="151"/>
      <c r="AA1285" s="151"/>
      <c r="AB1285" s="151"/>
      <c r="AC1285" s="151"/>
      <c r="AD1285" s="151"/>
      <c r="AE1285" s="151"/>
      <c r="AF1285" s="151"/>
      <c r="AG1285" s="151" t="s">
        <v>1029</v>
      </c>
      <c r="AH1285" s="151"/>
      <c r="AI1285" s="151"/>
      <c r="AJ1285" s="151"/>
      <c r="AK1285" s="151"/>
      <c r="AL1285" s="151"/>
      <c r="AM1285" s="151"/>
      <c r="AN1285" s="151"/>
      <c r="AO1285" s="151"/>
      <c r="AP1285" s="151"/>
      <c r="AQ1285" s="151"/>
      <c r="AR1285" s="151"/>
      <c r="AS1285" s="151"/>
      <c r="AT1285" s="151"/>
      <c r="AU1285" s="151"/>
      <c r="AV1285" s="151"/>
      <c r="AW1285" s="151"/>
      <c r="AX1285" s="151"/>
      <c r="AY1285" s="151"/>
      <c r="AZ1285" s="151"/>
      <c r="BA1285" s="151"/>
      <c r="BB1285" s="151"/>
      <c r="BC1285" s="151"/>
      <c r="BD1285" s="151"/>
      <c r="BE1285" s="151"/>
      <c r="BF1285" s="151"/>
      <c r="BG1285" s="151"/>
      <c r="BH1285" s="151"/>
    </row>
    <row r="1286" spans="1:60" outlineLevel="1" x14ac:dyDescent="0.2">
      <c r="A1286" s="158"/>
      <c r="B1286" s="159"/>
      <c r="C1286" s="459" t="s">
        <v>1030</v>
      </c>
      <c r="D1286" s="460"/>
      <c r="E1286" s="460"/>
      <c r="F1286" s="460"/>
      <c r="G1286" s="460"/>
      <c r="H1286" s="160"/>
      <c r="I1286" s="160"/>
      <c r="J1286" s="160"/>
      <c r="K1286" s="160"/>
      <c r="L1286" s="160"/>
      <c r="M1286" s="160"/>
      <c r="N1286" s="160"/>
      <c r="O1286" s="160"/>
      <c r="P1286" s="160"/>
      <c r="Q1286" s="160"/>
      <c r="R1286" s="160"/>
      <c r="S1286" s="160"/>
      <c r="T1286" s="160"/>
      <c r="U1286" s="160"/>
      <c r="V1286" s="160"/>
      <c r="W1286" s="160"/>
      <c r="X1286" s="151"/>
      <c r="Y1286" s="151"/>
      <c r="Z1286" s="151"/>
      <c r="AA1286" s="151"/>
      <c r="AB1286" s="151"/>
      <c r="AC1286" s="151"/>
      <c r="AD1286" s="151"/>
      <c r="AE1286" s="151"/>
      <c r="AF1286" s="151"/>
      <c r="AG1286" s="151" t="s">
        <v>194</v>
      </c>
      <c r="AH1286" s="151"/>
      <c r="AI1286" s="151"/>
      <c r="AJ1286" s="151"/>
      <c r="AK1286" s="151"/>
      <c r="AL1286" s="151"/>
      <c r="AM1286" s="151"/>
      <c r="AN1286" s="151"/>
      <c r="AO1286" s="151"/>
      <c r="AP1286" s="151"/>
      <c r="AQ1286" s="151"/>
      <c r="AR1286" s="151"/>
      <c r="AS1286" s="151"/>
      <c r="AT1286" s="151"/>
      <c r="AU1286" s="151"/>
      <c r="AV1286" s="151"/>
      <c r="AW1286" s="151"/>
      <c r="AX1286" s="151"/>
      <c r="AY1286" s="151"/>
      <c r="AZ1286" s="151"/>
      <c r="BA1286" s="151"/>
      <c r="BB1286" s="151"/>
      <c r="BC1286" s="151"/>
      <c r="BD1286" s="151"/>
      <c r="BE1286" s="151"/>
      <c r="BF1286" s="151"/>
      <c r="BG1286" s="151"/>
      <c r="BH1286" s="151"/>
    </row>
    <row r="1287" spans="1:60" outlineLevel="1" x14ac:dyDescent="0.2">
      <c r="A1287" s="158"/>
      <c r="B1287" s="159"/>
      <c r="C1287" s="453"/>
      <c r="D1287" s="454"/>
      <c r="E1287" s="454"/>
      <c r="F1287" s="454"/>
      <c r="G1287" s="454"/>
      <c r="H1287" s="160"/>
      <c r="I1287" s="160"/>
      <c r="J1287" s="160"/>
      <c r="K1287" s="160"/>
      <c r="L1287" s="160"/>
      <c r="M1287" s="160"/>
      <c r="N1287" s="160"/>
      <c r="O1287" s="160"/>
      <c r="P1287" s="160"/>
      <c r="Q1287" s="160"/>
      <c r="R1287" s="160"/>
      <c r="S1287" s="160"/>
      <c r="T1287" s="160"/>
      <c r="U1287" s="160"/>
      <c r="V1287" s="160"/>
      <c r="W1287" s="160"/>
      <c r="X1287" s="151"/>
      <c r="Y1287" s="151"/>
      <c r="Z1287" s="151"/>
      <c r="AA1287" s="151"/>
      <c r="AB1287" s="151"/>
      <c r="AC1287" s="151"/>
      <c r="AD1287" s="151"/>
      <c r="AE1287" s="151"/>
      <c r="AF1287" s="151"/>
      <c r="AG1287" s="151" t="s">
        <v>180</v>
      </c>
      <c r="AH1287" s="151"/>
      <c r="AI1287" s="151"/>
      <c r="AJ1287" s="151"/>
      <c r="AK1287" s="151"/>
      <c r="AL1287" s="151"/>
      <c r="AM1287" s="151"/>
      <c r="AN1287" s="151"/>
      <c r="AO1287" s="151"/>
      <c r="AP1287" s="151"/>
      <c r="AQ1287" s="151"/>
      <c r="AR1287" s="151"/>
      <c r="AS1287" s="151"/>
      <c r="AT1287" s="151"/>
      <c r="AU1287" s="151"/>
      <c r="AV1287" s="151"/>
      <c r="AW1287" s="151"/>
      <c r="AX1287" s="151"/>
      <c r="AY1287" s="151"/>
      <c r="AZ1287" s="151"/>
      <c r="BA1287" s="151"/>
      <c r="BB1287" s="151"/>
      <c r="BC1287" s="151"/>
      <c r="BD1287" s="151"/>
      <c r="BE1287" s="151"/>
      <c r="BF1287" s="151"/>
      <c r="BG1287" s="151"/>
      <c r="BH1287" s="151"/>
    </row>
    <row r="1288" spans="1:60" outlineLevel="1" x14ac:dyDescent="0.2">
      <c r="A1288" s="174">
        <v>192</v>
      </c>
      <c r="B1288" s="175" t="s">
        <v>1031</v>
      </c>
      <c r="C1288" s="184" t="s">
        <v>1032</v>
      </c>
      <c r="D1288" s="176" t="s">
        <v>1028</v>
      </c>
      <c r="E1288" s="177">
        <v>1</v>
      </c>
      <c r="F1288" s="178">
        <v>0</v>
      </c>
      <c r="G1288" s="179">
        <f>ROUND(E1288*F1288,2)</f>
        <v>0</v>
      </c>
      <c r="H1288" s="178">
        <v>0</v>
      </c>
      <c r="I1288" s="179">
        <f>ROUND(E1288*H1288,2)</f>
        <v>0</v>
      </c>
      <c r="J1288" s="178">
        <v>50000</v>
      </c>
      <c r="K1288" s="179">
        <f>ROUND(E1288*J1288,2)</f>
        <v>50000</v>
      </c>
      <c r="L1288" s="179">
        <v>21</v>
      </c>
      <c r="M1288" s="179">
        <f>G1288*(1+L1288/100)</f>
        <v>0</v>
      </c>
      <c r="N1288" s="179">
        <v>0</v>
      </c>
      <c r="O1288" s="179">
        <f>ROUND(E1288*N1288,2)</f>
        <v>0</v>
      </c>
      <c r="P1288" s="179">
        <v>0</v>
      </c>
      <c r="Q1288" s="179">
        <f>ROUND(E1288*P1288,2)</f>
        <v>0</v>
      </c>
      <c r="R1288" s="179"/>
      <c r="S1288" s="179" t="s">
        <v>173</v>
      </c>
      <c r="T1288" s="180" t="s">
        <v>519</v>
      </c>
      <c r="U1288" s="160">
        <v>0</v>
      </c>
      <c r="V1288" s="160">
        <f>ROUND(E1288*U1288,2)</f>
        <v>0</v>
      </c>
      <c r="W1288" s="160"/>
      <c r="X1288" s="151"/>
      <c r="Y1288" s="151"/>
      <c r="Z1288" s="151"/>
      <c r="AA1288" s="151"/>
      <c r="AB1288" s="151"/>
      <c r="AC1288" s="151"/>
      <c r="AD1288" s="151"/>
      <c r="AE1288" s="151"/>
      <c r="AF1288" s="151"/>
      <c r="AG1288" s="151" t="s">
        <v>1029</v>
      </c>
      <c r="AH1288" s="151"/>
      <c r="AI1288" s="151"/>
      <c r="AJ1288" s="151"/>
      <c r="AK1288" s="151"/>
      <c r="AL1288" s="151"/>
      <c r="AM1288" s="151"/>
      <c r="AN1288" s="151"/>
      <c r="AO1288" s="151"/>
      <c r="AP1288" s="151"/>
      <c r="AQ1288" s="151"/>
      <c r="AR1288" s="151"/>
      <c r="AS1288" s="151"/>
      <c r="AT1288" s="151"/>
      <c r="AU1288" s="151"/>
      <c r="AV1288" s="151"/>
      <c r="AW1288" s="151"/>
      <c r="AX1288" s="151"/>
      <c r="AY1288" s="151"/>
      <c r="AZ1288" s="151"/>
      <c r="BA1288" s="151"/>
      <c r="BB1288" s="151"/>
      <c r="BC1288" s="151"/>
      <c r="BD1288" s="151"/>
      <c r="BE1288" s="151"/>
      <c r="BF1288" s="151"/>
      <c r="BG1288" s="151"/>
      <c r="BH1288" s="151"/>
    </row>
    <row r="1289" spans="1:60" ht="22.5" outlineLevel="1" x14ac:dyDescent="0.2">
      <c r="A1289" s="158"/>
      <c r="B1289" s="159"/>
      <c r="C1289" s="459" t="s">
        <v>1033</v>
      </c>
      <c r="D1289" s="460"/>
      <c r="E1289" s="460"/>
      <c r="F1289" s="460"/>
      <c r="G1289" s="460"/>
      <c r="H1289" s="160"/>
      <c r="I1289" s="160"/>
      <c r="J1289" s="160"/>
      <c r="K1289" s="160"/>
      <c r="L1289" s="160"/>
      <c r="M1289" s="160"/>
      <c r="N1289" s="160"/>
      <c r="O1289" s="160"/>
      <c r="P1289" s="160"/>
      <c r="Q1289" s="160"/>
      <c r="R1289" s="160"/>
      <c r="S1289" s="160"/>
      <c r="T1289" s="160"/>
      <c r="U1289" s="160"/>
      <c r="V1289" s="160"/>
      <c r="W1289" s="160"/>
      <c r="X1289" s="151"/>
      <c r="Y1289" s="151"/>
      <c r="Z1289" s="151"/>
      <c r="AA1289" s="151"/>
      <c r="AB1289" s="151"/>
      <c r="AC1289" s="151"/>
      <c r="AD1289" s="151"/>
      <c r="AE1289" s="151"/>
      <c r="AF1289" s="151"/>
      <c r="AG1289" s="151" t="s">
        <v>194</v>
      </c>
      <c r="AH1289" s="151"/>
      <c r="AI1289" s="151"/>
      <c r="AJ1289" s="151"/>
      <c r="AK1289" s="151"/>
      <c r="AL1289" s="151"/>
      <c r="AM1289" s="151"/>
      <c r="AN1289" s="151"/>
      <c r="AO1289" s="151"/>
      <c r="AP1289" s="151"/>
      <c r="AQ1289" s="151"/>
      <c r="AR1289" s="151"/>
      <c r="AS1289" s="151"/>
      <c r="AT1289" s="151"/>
      <c r="AU1289" s="151"/>
      <c r="AV1289" s="151"/>
      <c r="AW1289" s="151"/>
      <c r="AX1289" s="151"/>
      <c r="AY1289" s="151"/>
      <c r="AZ1289" s="151"/>
      <c r="BA1289" s="181" t="str">
        <f>C1289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289" s="151"/>
      <c r="BC1289" s="151"/>
      <c r="BD1289" s="151"/>
      <c r="BE1289" s="151"/>
      <c r="BF1289" s="151"/>
      <c r="BG1289" s="151"/>
      <c r="BH1289" s="151"/>
    </row>
    <row r="1290" spans="1:60" outlineLevel="1" x14ac:dyDescent="0.2">
      <c r="A1290" s="158"/>
      <c r="B1290" s="159"/>
      <c r="C1290" s="453"/>
      <c r="D1290" s="454"/>
      <c r="E1290" s="454"/>
      <c r="F1290" s="454"/>
      <c r="G1290" s="454"/>
      <c r="H1290" s="160"/>
      <c r="I1290" s="160"/>
      <c r="J1290" s="160"/>
      <c r="K1290" s="160"/>
      <c r="L1290" s="160"/>
      <c r="M1290" s="160"/>
      <c r="N1290" s="160"/>
      <c r="O1290" s="160"/>
      <c r="P1290" s="160"/>
      <c r="Q1290" s="160"/>
      <c r="R1290" s="160"/>
      <c r="S1290" s="160"/>
      <c r="T1290" s="160"/>
      <c r="U1290" s="160"/>
      <c r="V1290" s="160"/>
      <c r="W1290" s="160"/>
      <c r="X1290" s="151"/>
      <c r="Y1290" s="151"/>
      <c r="Z1290" s="151"/>
      <c r="AA1290" s="151"/>
      <c r="AB1290" s="151"/>
      <c r="AC1290" s="151"/>
      <c r="AD1290" s="151"/>
      <c r="AE1290" s="151"/>
      <c r="AF1290" s="151"/>
      <c r="AG1290" s="151" t="s">
        <v>180</v>
      </c>
      <c r="AH1290" s="151"/>
      <c r="AI1290" s="151"/>
      <c r="AJ1290" s="151"/>
      <c r="AK1290" s="151"/>
      <c r="AL1290" s="151"/>
      <c r="AM1290" s="151"/>
      <c r="AN1290" s="151"/>
      <c r="AO1290" s="151"/>
      <c r="AP1290" s="151"/>
      <c r="AQ1290" s="151"/>
      <c r="AR1290" s="151"/>
      <c r="AS1290" s="151"/>
      <c r="AT1290" s="151"/>
      <c r="AU1290" s="151"/>
      <c r="AV1290" s="151"/>
      <c r="AW1290" s="151"/>
      <c r="AX1290" s="151"/>
      <c r="AY1290" s="151"/>
      <c r="AZ1290" s="151"/>
      <c r="BA1290" s="151"/>
      <c r="BB1290" s="151"/>
      <c r="BC1290" s="151"/>
      <c r="BD1290" s="151"/>
      <c r="BE1290" s="151"/>
      <c r="BF1290" s="151"/>
      <c r="BG1290" s="151"/>
      <c r="BH1290" s="151"/>
    </row>
    <row r="1291" spans="1:60" outlineLevel="1" x14ac:dyDescent="0.2">
      <c r="A1291" s="174">
        <v>193</v>
      </c>
      <c r="B1291" s="175" t="s">
        <v>1034</v>
      </c>
      <c r="C1291" s="184" t="s">
        <v>1035</v>
      </c>
      <c r="D1291" s="176" t="s">
        <v>1028</v>
      </c>
      <c r="E1291" s="177">
        <v>1</v>
      </c>
      <c r="F1291" s="178">
        <v>0</v>
      </c>
      <c r="G1291" s="179">
        <f>ROUND(E1291*F1291,2)</f>
        <v>0</v>
      </c>
      <c r="H1291" s="178">
        <v>0</v>
      </c>
      <c r="I1291" s="179">
        <f>ROUND(E1291*H1291,2)</f>
        <v>0</v>
      </c>
      <c r="J1291" s="178">
        <v>20000</v>
      </c>
      <c r="K1291" s="179">
        <f>ROUND(E1291*J1291,2)</f>
        <v>20000</v>
      </c>
      <c r="L1291" s="179">
        <v>21</v>
      </c>
      <c r="M1291" s="179">
        <f>G1291*(1+L1291/100)</f>
        <v>0</v>
      </c>
      <c r="N1291" s="179">
        <v>0</v>
      </c>
      <c r="O1291" s="179">
        <f>ROUND(E1291*N1291,2)</f>
        <v>0</v>
      </c>
      <c r="P1291" s="179">
        <v>0</v>
      </c>
      <c r="Q1291" s="179">
        <f>ROUND(E1291*P1291,2)</f>
        <v>0</v>
      </c>
      <c r="R1291" s="179"/>
      <c r="S1291" s="179" t="s">
        <v>173</v>
      </c>
      <c r="T1291" s="180" t="s">
        <v>519</v>
      </c>
      <c r="U1291" s="160">
        <v>0</v>
      </c>
      <c r="V1291" s="160">
        <f>ROUND(E1291*U1291,2)</f>
        <v>0</v>
      </c>
      <c r="W1291" s="160"/>
      <c r="X1291" s="151"/>
      <c r="Y1291" s="151"/>
      <c r="Z1291" s="151"/>
      <c r="AA1291" s="151"/>
      <c r="AB1291" s="151"/>
      <c r="AC1291" s="151"/>
      <c r="AD1291" s="151"/>
      <c r="AE1291" s="151"/>
      <c r="AF1291" s="151"/>
      <c r="AG1291" s="151" t="s">
        <v>1029</v>
      </c>
      <c r="AH1291" s="151"/>
      <c r="AI1291" s="151"/>
      <c r="AJ1291" s="151"/>
      <c r="AK1291" s="151"/>
      <c r="AL1291" s="151"/>
      <c r="AM1291" s="151"/>
      <c r="AN1291" s="151"/>
      <c r="AO1291" s="151"/>
      <c r="AP1291" s="151"/>
      <c r="AQ1291" s="151"/>
      <c r="AR1291" s="151"/>
      <c r="AS1291" s="151"/>
      <c r="AT1291" s="151"/>
      <c r="AU1291" s="151"/>
      <c r="AV1291" s="151"/>
      <c r="AW1291" s="151"/>
      <c r="AX1291" s="151"/>
      <c r="AY1291" s="151"/>
      <c r="AZ1291" s="151"/>
      <c r="BA1291" s="151"/>
      <c r="BB1291" s="151"/>
      <c r="BC1291" s="151"/>
      <c r="BD1291" s="151"/>
      <c r="BE1291" s="151"/>
      <c r="BF1291" s="151"/>
      <c r="BG1291" s="151"/>
      <c r="BH1291" s="151"/>
    </row>
    <row r="1292" spans="1:60" ht="33.75" outlineLevel="1" x14ac:dyDescent="0.2">
      <c r="A1292" s="158"/>
      <c r="B1292" s="159"/>
      <c r="C1292" s="459" t="s">
        <v>1036</v>
      </c>
      <c r="D1292" s="460"/>
      <c r="E1292" s="460"/>
      <c r="F1292" s="460"/>
      <c r="G1292" s="460"/>
      <c r="H1292" s="160"/>
      <c r="I1292" s="160"/>
      <c r="J1292" s="160"/>
      <c r="K1292" s="160"/>
      <c r="L1292" s="160"/>
      <c r="M1292" s="160"/>
      <c r="N1292" s="160"/>
      <c r="O1292" s="160"/>
      <c r="P1292" s="160"/>
      <c r="Q1292" s="160"/>
      <c r="R1292" s="160"/>
      <c r="S1292" s="160"/>
      <c r="T1292" s="160"/>
      <c r="U1292" s="160"/>
      <c r="V1292" s="160"/>
      <c r="W1292" s="160"/>
      <c r="X1292" s="151"/>
      <c r="Y1292" s="151"/>
      <c r="Z1292" s="151"/>
      <c r="AA1292" s="151"/>
      <c r="AB1292" s="151"/>
      <c r="AC1292" s="151"/>
      <c r="AD1292" s="151"/>
      <c r="AE1292" s="151"/>
      <c r="AF1292" s="151"/>
      <c r="AG1292" s="151" t="s">
        <v>194</v>
      </c>
      <c r="AH1292" s="151"/>
      <c r="AI1292" s="151"/>
      <c r="AJ1292" s="151"/>
      <c r="AK1292" s="151"/>
      <c r="AL1292" s="151"/>
      <c r="AM1292" s="151"/>
      <c r="AN1292" s="151"/>
      <c r="AO1292" s="151"/>
      <c r="AP1292" s="151"/>
      <c r="AQ1292" s="151"/>
      <c r="AR1292" s="151"/>
      <c r="AS1292" s="151"/>
      <c r="AT1292" s="151"/>
      <c r="AU1292" s="151"/>
      <c r="AV1292" s="151"/>
      <c r="AW1292" s="151"/>
      <c r="AX1292" s="151"/>
      <c r="AY1292" s="151"/>
      <c r="AZ1292" s="151"/>
      <c r="BA1292" s="181" t="str">
        <f>C1292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292" s="151"/>
      <c r="BC1292" s="151"/>
      <c r="BD1292" s="151"/>
      <c r="BE1292" s="151"/>
      <c r="BF1292" s="151"/>
      <c r="BG1292" s="151"/>
      <c r="BH1292" s="151"/>
    </row>
    <row r="1293" spans="1:60" outlineLevel="1" x14ac:dyDescent="0.2">
      <c r="A1293" s="158"/>
      <c r="B1293" s="159"/>
      <c r="C1293" s="453"/>
      <c r="D1293" s="454"/>
      <c r="E1293" s="454"/>
      <c r="F1293" s="454"/>
      <c r="G1293" s="454"/>
      <c r="H1293" s="160"/>
      <c r="I1293" s="160"/>
      <c r="J1293" s="160"/>
      <c r="K1293" s="160"/>
      <c r="L1293" s="160"/>
      <c r="M1293" s="160"/>
      <c r="N1293" s="160"/>
      <c r="O1293" s="160"/>
      <c r="P1293" s="160"/>
      <c r="Q1293" s="160"/>
      <c r="R1293" s="160"/>
      <c r="S1293" s="160"/>
      <c r="T1293" s="160"/>
      <c r="U1293" s="160"/>
      <c r="V1293" s="160"/>
      <c r="W1293" s="160"/>
      <c r="X1293" s="151"/>
      <c r="Y1293" s="151"/>
      <c r="Z1293" s="151"/>
      <c r="AA1293" s="151"/>
      <c r="AB1293" s="151"/>
      <c r="AC1293" s="151"/>
      <c r="AD1293" s="151"/>
      <c r="AE1293" s="151"/>
      <c r="AF1293" s="151"/>
      <c r="AG1293" s="151" t="s">
        <v>180</v>
      </c>
      <c r="AH1293" s="151"/>
      <c r="AI1293" s="151"/>
      <c r="AJ1293" s="151"/>
      <c r="AK1293" s="151"/>
      <c r="AL1293" s="151"/>
      <c r="AM1293" s="151"/>
      <c r="AN1293" s="151"/>
      <c r="AO1293" s="151"/>
      <c r="AP1293" s="151"/>
      <c r="AQ1293" s="151"/>
      <c r="AR1293" s="151"/>
      <c r="AS1293" s="151"/>
      <c r="AT1293" s="151"/>
      <c r="AU1293" s="151"/>
      <c r="AV1293" s="151"/>
      <c r="AW1293" s="151"/>
      <c r="AX1293" s="151"/>
      <c r="AY1293" s="151"/>
      <c r="AZ1293" s="151"/>
      <c r="BA1293" s="151"/>
      <c r="BB1293" s="151"/>
      <c r="BC1293" s="151"/>
      <c r="BD1293" s="151"/>
      <c r="BE1293" s="151"/>
      <c r="BF1293" s="151"/>
      <c r="BG1293" s="151"/>
      <c r="BH1293" s="151"/>
    </row>
    <row r="1294" spans="1:60" outlineLevel="1" x14ac:dyDescent="0.2">
      <c r="A1294" s="174">
        <v>194</v>
      </c>
      <c r="B1294" s="175" t="s">
        <v>1037</v>
      </c>
      <c r="C1294" s="184" t="s">
        <v>1038</v>
      </c>
      <c r="D1294" s="176" t="s">
        <v>1028</v>
      </c>
      <c r="E1294" s="177">
        <v>1</v>
      </c>
      <c r="F1294" s="178">
        <v>0</v>
      </c>
      <c r="G1294" s="179">
        <f>ROUND(E1294*F1294,2)</f>
        <v>0</v>
      </c>
      <c r="H1294" s="178">
        <v>0</v>
      </c>
      <c r="I1294" s="179">
        <f>ROUND(E1294*H1294,2)</f>
        <v>0</v>
      </c>
      <c r="J1294" s="178">
        <v>10000</v>
      </c>
      <c r="K1294" s="179">
        <f>ROUND(E1294*J1294,2)</f>
        <v>10000</v>
      </c>
      <c r="L1294" s="179">
        <v>21</v>
      </c>
      <c r="M1294" s="179">
        <f>G1294*(1+L1294/100)</f>
        <v>0</v>
      </c>
      <c r="N1294" s="179">
        <v>0</v>
      </c>
      <c r="O1294" s="179">
        <f>ROUND(E1294*N1294,2)</f>
        <v>0</v>
      </c>
      <c r="P1294" s="179">
        <v>0</v>
      </c>
      <c r="Q1294" s="179">
        <f>ROUND(E1294*P1294,2)</f>
        <v>0</v>
      </c>
      <c r="R1294" s="179"/>
      <c r="S1294" s="179" t="s">
        <v>173</v>
      </c>
      <c r="T1294" s="180" t="s">
        <v>519</v>
      </c>
      <c r="U1294" s="160">
        <v>0</v>
      </c>
      <c r="V1294" s="160">
        <f>ROUND(E1294*U1294,2)</f>
        <v>0</v>
      </c>
      <c r="W1294" s="160"/>
      <c r="X1294" s="151"/>
      <c r="Y1294" s="151"/>
      <c r="Z1294" s="151"/>
      <c r="AA1294" s="151"/>
      <c r="AB1294" s="151"/>
      <c r="AC1294" s="151"/>
      <c r="AD1294" s="151"/>
      <c r="AE1294" s="151"/>
      <c r="AF1294" s="151"/>
      <c r="AG1294" s="151" t="s">
        <v>1029</v>
      </c>
      <c r="AH1294" s="151"/>
      <c r="AI1294" s="151"/>
      <c r="AJ1294" s="151"/>
      <c r="AK1294" s="151"/>
      <c r="AL1294" s="151"/>
      <c r="AM1294" s="151"/>
      <c r="AN1294" s="151"/>
      <c r="AO1294" s="151"/>
      <c r="AP1294" s="151"/>
      <c r="AQ1294" s="151"/>
      <c r="AR1294" s="151"/>
      <c r="AS1294" s="151"/>
      <c r="AT1294" s="151"/>
      <c r="AU1294" s="151"/>
      <c r="AV1294" s="151"/>
      <c r="AW1294" s="151"/>
      <c r="AX1294" s="151"/>
      <c r="AY1294" s="151"/>
      <c r="AZ1294" s="151"/>
      <c r="BA1294" s="151"/>
      <c r="BB1294" s="151"/>
      <c r="BC1294" s="151"/>
      <c r="BD1294" s="151"/>
      <c r="BE1294" s="151"/>
      <c r="BF1294" s="151"/>
      <c r="BG1294" s="151"/>
      <c r="BH1294" s="151"/>
    </row>
    <row r="1295" spans="1:60" ht="22.5" outlineLevel="1" x14ac:dyDescent="0.2">
      <c r="A1295" s="158"/>
      <c r="B1295" s="159"/>
      <c r="C1295" s="459" t="s">
        <v>1039</v>
      </c>
      <c r="D1295" s="460"/>
      <c r="E1295" s="460"/>
      <c r="F1295" s="460"/>
      <c r="G1295" s="460"/>
      <c r="H1295" s="160"/>
      <c r="I1295" s="160"/>
      <c r="J1295" s="160"/>
      <c r="K1295" s="160"/>
      <c r="L1295" s="160"/>
      <c r="M1295" s="160"/>
      <c r="N1295" s="160"/>
      <c r="O1295" s="160"/>
      <c r="P1295" s="160"/>
      <c r="Q1295" s="160"/>
      <c r="R1295" s="160"/>
      <c r="S1295" s="160"/>
      <c r="T1295" s="160"/>
      <c r="U1295" s="160"/>
      <c r="V1295" s="160"/>
      <c r="W1295" s="160"/>
      <c r="X1295" s="151"/>
      <c r="Y1295" s="151"/>
      <c r="Z1295" s="151"/>
      <c r="AA1295" s="151"/>
      <c r="AB1295" s="151"/>
      <c r="AC1295" s="151"/>
      <c r="AD1295" s="151"/>
      <c r="AE1295" s="151"/>
      <c r="AF1295" s="151"/>
      <c r="AG1295" s="151" t="s">
        <v>194</v>
      </c>
      <c r="AH1295" s="151"/>
      <c r="AI1295" s="151"/>
      <c r="AJ1295" s="151"/>
      <c r="AK1295" s="151"/>
      <c r="AL1295" s="151"/>
      <c r="AM1295" s="151"/>
      <c r="AN1295" s="151"/>
      <c r="AO1295" s="151"/>
      <c r="AP1295" s="151"/>
      <c r="AQ1295" s="151"/>
      <c r="AR1295" s="151"/>
      <c r="AS1295" s="151"/>
      <c r="AT1295" s="151"/>
      <c r="AU1295" s="151"/>
      <c r="AV1295" s="151"/>
      <c r="AW1295" s="151"/>
      <c r="AX1295" s="151"/>
      <c r="AY1295" s="151"/>
      <c r="AZ1295" s="151"/>
      <c r="BA1295" s="181" t="str">
        <f>C1295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295" s="151"/>
      <c r="BC1295" s="151"/>
      <c r="BD1295" s="151"/>
      <c r="BE1295" s="151"/>
      <c r="BF1295" s="151"/>
      <c r="BG1295" s="151"/>
      <c r="BH1295" s="151"/>
    </row>
    <row r="1296" spans="1:60" outlineLevel="1" x14ac:dyDescent="0.2">
      <c r="A1296" s="158"/>
      <c r="B1296" s="159"/>
      <c r="C1296" s="453"/>
      <c r="D1296" s="454"/>
      <c r="E1296" s="454"/>
      <c r="F1296" s="454"/>
      <c r="G1296" s="454"/>
      <c r="H1296" s="160"/>
      <c r="I1296" s="160"/>
      <c r="J1296" s="160"/>
      <c r="K1296" s="160"/>
      <c r="L1296" s="160"/>
      <c r="M1296" s="160"/>
      <c r="N1296" s="160"/>
      <c r="O1296" s="160"/>
      <c r="P1296" s="160"/>
      <c r="Q1296" s="160"/>
      <c r="R1296" s="160"/>
      <c r="S1296" s="160"/>
      <c r="T1296" s="160"/>
      <c r="U1296" s="160"/>
      <c r="V1296" s="160"/>
      <c r="W1296" s="160"/>
      <c r="X1296" s="151"/>
      <c r="Y1296" s="151"/>
      <c r="Z1296" s="151"/>
      <c r="AA1296" s="151"/>
      <c r="AB1296" s="151"/>
      <c r="AC1296" s="151"/>
      <c r="AD1296" s="151"/>
      <c r="AE1296" s="151"/>
      <c r="AF1296" s="151"/>
      <c r="AG1296" s="151" t="s">
        <v>180</v>
      </c>
      <c r="AH1296" s="151"/>
      <c r="AI1296" s="151"/>
      <c r="AJ1296" s="151"/>
      <c r="AK1296" s="151"/>
      <c r="AL1296" s="151"/>
      <c r="AM1296" s="151"/>
      <c r="AN1296" s="151"/>
      <c r="AO1296" s="151"/>
      <c r="AP1296" s="151"/>
      <c r="AQ1296" s="151"/>
      <c r="AR1296" s="151"/>
      <c r="AS1296" s="151"/>
      <c r="AT1296" s="151"/>
      <c r="AU1296" s="151"/>
      <c r="AV1296" s="151"/>
      <c r="AW1296" s="151"/>
      <c r="AX1296" s="151"/>
      <c r="AY1296" s="151"/>
      <c r="AZ1296" s="151"/>
      <c r="BA1296" s="151"/>
      <c r="BB1296" s="151"/>
      <c r="BC1296" s="151"/>
      <c r="BD1296" s="151"/>
      <c r="BE1296" s="151"/>
      <c r="BF1296" s="151"/>
      <c r="BG1296" s="151"/>
      <c r="BH1296" s="151"/>
    </row>
    <row r="1297" spans="1:60" outlineLevel="1" x14ac:dyDescent="0.2">
      <c r="A1297" s="174">
        <v>195</v>
      </c>
      <c r="B1297" s="175" t="s">
        <v>1040</v>
      </c>
      <c r="C1297" s="184" t="s">
        <v>1041</v>
      </c>
      <c r="D1297" s="176" t="s">
        <v>1028</v>
      </c>
      <c r="E1297" s="177">
        <v>1</v>
      </c>
      <c r="F1297" s="178">
        <v>0</v>
      </c>
      <c r="G1297" s="179">
        <f>ROUND(E1297*F1297,2)</f>
        <v>0</v>
      </c>
      <c r="H1297" s="178">
        <v>0</v>
      </c>
      <c r="I1297" s="179">
        <f>ROUND(E1297*H1297,2)</f>
        <v>0</v>
      </c>
      <c r="J1297" s="178">
        <v>30000</v>
      </c>
      <c r="K1297" s="179">
        <f>ROUND(E1297*J1297,2)</f>
        <v>30000</v>
      </c>
      <c r="L1297" s="179">
        <v>21</v>
      </c>
      <c r="M1297" s="179">
        <f>G1297*(1+L1297/100)</f>
        <v>0</v>
      </c>
      <c r="N1297" s="179">
        <v>0</v>
      </c>
      <c r="O1297" s="179">
        <f>ROUND(E1297*N1297,2)</f>
        <v>0</v>
      </c>
      <c r="P1297" s="179">
        <v>0</v>
      </c>
      <c r="Q1297" s="179">
        <f>ROUND(E1297*P1297,2)</f>
        <v>0</v>
      </c>
      <c r="R1297" s="179"/>
      <c r="S1297" s="179" t="s">
        <v>173</v>
      </c>
      <c r="T1297" s="180" t="s">
        <v>519</v>
      </c>
      <c r="U1297" s="160">
        <v>0</v>
      </c>
      <c r="V1297" s="160">
        <f>ROUND(E1297*U1297,2)</f>
        <v>0</v>
      </c>
      <c r="W1297" s="160"/>
      <c r="X1297" s="151"/>
      <c r="Y1297" s="151"/>
      <c r="Z1297" s="151"/>
      <c r="AA1297" s="151"/>
      <c r="AB1297" s="151"/>
      <c r="AC1297" s="151"/>
      <c r="AD1297" s="151"/>
      <c r="AE1297" s="151"/>
      <c r="AF1297" s="151"/>
      <c r="AG1297" s="151" t="s">
        <v>1029</v>
      </c>
      <c r="AH1297" s="151"/>
      <c r="AI1297" s="151"/>
      <c r="AJ1297" s="151"/>
      <c r="AK1297" s="151"/>
      <c r="AL1297" s="151"/>
      <c r="AM1297" s="151"/>
      <c r="AN1297" s="151"/>
      <c r="AO1297" s="151"/>
      <c r="AP1297" s="151"/>
      <c r="AQ1297" s="151"/>
      <c r="AR1297" s="151"/>
      <c r="AS1297" s="151"/>
      <c r="AT1297" s="151"/>
      <c r="AU1297" s="151"/>
      <c r="AV1297" s="151"/>
      <c r="AW1297" s="151"/>
      <c r="AX1297" s="151"/>
      <c r="AY1297" s="151"/>
      <c r="AZ1297" s="151"/>
      <c r="BA1297" s="151"/>
      <c r="BB1297" s="151"/>
      <c r="BC1297" s="151"/>
      <c r="BD1297" s="151"/>
      <c r="BE1297" s="151"/>
      <c r="BF1297" s="151"/>
      <c r="BG1297" s="151"/>
      <c r="BH1297" s="151"/>
    </row>
    <row r="1298" spans="1:60" ht="22.5" outlineLevel="1" x14ac:dyDescent="0.2">
      <c r="A1298" s="158"/>
      <c r="B1298" s="159"/>
      <c r="C1298" s="459" t="s">
        <v>1042</v>
      </c>
      <c r="D1298" s="460"/>
      <c r="E1298" s="460"/>
      <c r="F1298" s="460"/>
      <c r="G1298" s="460"/>
      <c r="H1298" s="160"/>
      <c r="I1298" s="160"/>
      <c r="J1298" s="160"/>
      <c r="K1298" s="160"/>
      <c r="L1298" s="160"/>
      <c r="M1298" s="160"/>
      <c r="N1298" s="160"/>
      <c r="O1298" s="160"/>
      <c r="P1298" s="160"/>
      <c r="Q1298" s="160"/>
      <c r="R1298" s="160"/>
      <c r="S1298" s="160"/>
      <c r="T1298" s="160"/>
      <c r="U1298" s="160"/>
      <c r="V1298" s="160"/>
      <c r="W1298" s="160"/>
      <c r="X1298" s="151"/>
      <c r="Y1298" s="151"/>
      <c r="Z1298" s="151"/>
      <c r="AA1298" s="151"/>
      <c r="AB1298" s="151"/>
      <c r="AC1298" s="151"/>
      <c r="AD1298" s="151"/>
      <c r="AE1298" s="151"/>
      <c r="AF1298" s="151"/>
      <c r="AG1298" s="151" t="s">
        <v>194</v>
      </c>
      <c r="AH1298" s="151"/>
      <c r="AI1298" s="151"/>
      <c r="AJ1298" s="151"/>
      <c r="AK1298" s="151"/>
      <c r="AL1298" s="151"/>
      <c r="AM1298" s="151"/>
      <c r="AN1298" s="151"/>
      <c r="AO1298" s="151"/>
      <c r="AP1298" s="151"/>
      <c r="AQ1298" s="151"/>
      <c r="AR1298" s="151"/>
      <c r="AS1298" s="151"/>
      <c r="AT1298" s="151"/>
      <c r="AU1298" s="151"/>
      <c r="AV1298" s="151"/>
      <c r="AW1298" s="151"/>
      <c r="AX1298" s="151"/>
      <c r="AY1298" s="151"/>
      <c r="AZ1298" s="151"/>
      <c r="BA1298" s="181" t="str">
        <f>C1298</f>
        <v>Náklady na ztížené provádění stavebních prací v důsledku nepřerušeného provozu na staveništi nebo v případech nepřerušeného provozu v objektech v nichž se stavební práce provádí.</v>
      </c>
      <c r="BB1298" s="151"/>
      <c r="BC1298" s="151"/>
      <c r="BD1298" s="151"/>
      <c r="BE1298" s="151"/>
      <c r="BF1298" s="151"/>
      <c r="BG1298" s="151"/>
      <c r="BH1298" s="151"/>
    </row>
    <row r="1299" spans="1:60" outlineLevel="1" x14ac:dyDescent="0.2">
      <c r="A1299" s="158"/>
      <c r="B1299" s="159"/>
      <c r="C1299" s="453"/>
      <c r="D1299" s="454"/>
      <c r="E1299" s="454"/>
      <c r="F1299" s="454"/>
      <c r="G1299" s="454"/>
      <c r="H1299" s="160"/>
      <c r="I1299" s="160"/>
      <c r="J1299" s="160"/>
      <c r="K1299" s="160"/>
      <c r="L1299" s="160"/>
      <c r="M1299" s="160"/>
      <c r="N1299" s="160"/>
      <c r="O1299" s="160"/>
      <c r="P1299" s="160"/>
      <c r="Q1299" s="160"/>
      <c r="R1299" s="160"/>
      <c r="S1299" s="160"/>
      <c r="T1299" s="160"/>
      <c r="U1299" s="160"/>
      <c r="V1299" s="160"/>
      <c r="W1299" s="160"/>
      <c r="X1299" s="151"/>
      <c r="Y1299" s="151"/>
      <c r="Z1299" s="151"/>
      <c r="AA1299" s="151"/>
      <c r="AB1299" s="151"/>
      <c r="AC1299" s="151"/>
      <c r="AD1299" s="151"/>
      <c r="AE1299" s="151"/>
      <c r="AF1299" s="151"/>
      <c r="AG1299" s="151" t="s">
        <v>180</v>
      </c>
      <c r="AH1299" s="151"/>
      <c r="AI1299" s="151"/>
      <c r="AJ1299" s="151"/>
      <c r="AK1299" s="151"/>
      <c r="AL1299" s="151"/>
      <c r="AM1299" s="151"/>
      <c r="AN1299" s="151"/>
      <c r="AO1299" s="151"/>
      <c r="AP1299" s="151"/>
      <c r="AQ1299" s="151"/>
      <c r="AR1299" s="151"/>
      <c r="AS1299" s="151"/>
      <c r="AT1299" s="151"/>
      <c r="AU1299" s="151"/>
      <c r="AV1299" s="151"/>
      <c r="AW1299" s="151"/>
      <c r="AX1299" s="151"/>
      <c r="AY1299" s="151"/>
      <c r="AZ1299" s="151"/>
      <c r="BA1299" s="151"/>
      <c r="BB1299" s="151"/>
      <c r="BC1299" s="151"/>
      <c r="BD1299" s="151"/>
      <c r="BE1299" s="151"/>
      <c r="BF1299" s="151"/>
      <c r="BG1299" s="151"/>
      <c r="BH1299" s="151"/>
    </row>
    <row r="1300" spans="1:60" outlineLevel="1" x14ac:dyDescent="0.2">
      <c r="A1300" s="174">
        <v>196</v>
      </c>
      <c r="B1300" s="175" t="s">
        <v>1043</v>
      </c>
      <c r="C1300" s="184" t="s">
        <v>1044</v>
      </c>
      <c r="D1300" s="176" t="s">
        <v>1028</v>
      </c>
      <c r="E1300" s="177">
        <v>1</v>
      </c>
      <c r="F1300" s="178">
        <v>0</v>
      </c>
      <c r="G1300" s="179">
        <f>ROUND(E1300*F1300,2)</f>
        <v>0</v>
      </c>
      <c r="H1300" s="178">
        <v>0</v>
      </c>
      <c r="I1300" s="179">
        <f>ROUND(E1300*H1300,2)</f>
        <v>0</v>
      </c>
      <c r="J1300" s="178">
        <v>50000</v>
      </c>
      <c r="K1300" s="179">
        <f>ROUND(E1300*J1300,2)</f>
        <v>50000</v>
      </c>
      <c r="L1300" s="179">
        <v>21</v>
      </c>
      <c r="M1300" s="179">
        <f>G1300*(1+L1300/100)</f>
        <v>0</v>
      </c>
      <c r="N1300" s="179">
        <v>0</v>
      </c>
      <c r="O1300" s="179">
        <f>ROUND(E1300*N1300,2)</f>
        <v>0</v>
      </c>
      <c r="P1300" s="179">
        <v>0</v>
      </c>
      <c r="Q1300" s="179">
        <f>ROUND(E1300*P1300,2)</f>
        <v>0</v>
      </c>
      <c r="R1300" s="179"/>
      <c r="S1300" s="179" t="s">
        <v>173</v>
      </c>
      <c r="T1300" s="180" t="s">
        <v>519</v>
      </c>
      <c r="U1300" s="160">
        <v>0</v>
      </c>
      <c r="V1300" s="160">
        <f>ROUND(E1300*U1300,2)</f>
        <v>0</v>
      </c>
      <c r="W1300" s="160"/>
      <c r="X1300" s="151"/>
      <c r="Y1300" s="151"/>
      <c r="Z1300" s="151"/>
      <c r="AA1300" s="151"/>
      <c r="AB1300" s="151"/>
      <c r="AC1300" s="151"/>
      <c r="AD1300" s="151"/>
      <c r="AE1300" s="151"/>
      <c r="AF1300" s="151"/>
      <c r="AG1300" s="151" t="s">
        <v>1029</v>
      </c>
      <c r="AH1300" s="151"/>
      <c r="AI1300" s="151"/>
      <c r="AJ1300" s="151"/>
      <c r="AK1300" s="151"/>
      <c r="AL1300" s="151"/>
      <c r="AM1300" s="151"/>
      <c r="AN1300" s="151"/>
      <c r="AO1300" s="151"/>
      <c r="AP1300" s="151"/>
      <c r="AQ1300" s="151"/>
      <c r="AR1300" s="151"/>
      <c r="AS1300" s="151"/>
      <c r="AT1300" s="151"/>
      <c r="AU1300" s="151"/>
      <c r="AV1300" s="151"/>
      <c r="AW1300" s="151"/>
      <c r="AX1300" s="151"/>
      <c r="AY1300" s="151"/>
      <c r="AZ1300" s="151"/>
      <c r="BA1300" s="151"/>
      <c r="BB1300" s="151"/>
      <c r="BC1300" s="151"/>
      <c r="BD1300" s="151"/>
      <c r="BE1300" s="151"/>
      <c r="BF1300" s="151"/>
      <c r="BG1300" s="151"/>
      <c r="BH1300" s="151"/>
    </row>
    <row r="1301" spans="1:60" outlineLevel="1" x14ac:dyDescent="0.2">
      <c r="A1301" s="158"/>
      <c r="B1301" s="159"/>
      <c r="C1301" s="459" t="s">
        <v>1045</v>
      </c>
      <c r="D1301" s="460"/>
      <c r="E1301" s="460"/>
      <c r="F1301" s="460"/>
      <c r="G1301" s="460"/>
      <c r="H1301" s="160"/>
      <c r="I1301" s="160"/>
      <c r="J1301" s="160"/>
      <c r="K1301" s="160"/>
      <c r="L1301" s="160"/>
      <c r="M1301" s="160"/>
      <c r="N1301" s="160"/>
      <c r="O1301" s="160"/>
      <c r="P1301" s="160"/>
      <c r="Q1301" s="160"/>
      <c r="R1301" s="160"/>
      <c r="S1301" s="160"/>
      <c r="T1301" s="160"/>
      <c r="U1301" s="160"/>
      <c r="V1301" s="160"/>
      <c r="W1301" s="160"/>
      <c r="X1301" s="151"/>
      <c r="Y1301" s="151"/>
      <c r="Z1301" s="151"/>
      <c r="AA1301" s="151"/>
      <c r="AB1301" s="151"/>
      <c r="AC1301" s="151"/>
      <c r="AD1301" s="151"/>
      <c r="AE1301" s="151"/>
      <c r="AF1301" s="151"/>
      <c r="AG1301" s="151" t="s">
        <v>194</v>
      </c>
      <c r="AH1301" s="151"/>
      <c r="AI1301" s="151"/>
      <c r="AJ1301" s="151"/>
      <c r="AK1301" s="151"/>
      <c r="AL1301" s="151"/>
      <c r="AM1301" s="151"/>
      <c r="AN1301" s="151"/>
      <c r="AO1301" s="151"/>
      <c r="AP1301" s="151"/>
      <c r="AQ1301" s="151"/>
      <c r="AR1301" s="151"/>
      <c r="AS1301" s="151"/>
      <c r="AT1301" s="151"/>
      <c r="AU1301" s="151"/>
      <c r="AV1301" s="151"/>
      <c r="AW1301" s="151"/>
      <c r="AX1301" s="151"/>
      <c r="AY1301" s="151"/>
      <c r="AZ1301" s="151"/>
      <c r="BA1301" s="151"/>
      <c r="BB1301" s="151"/>
      <c r="BC1301" s="151"/>
      <c r="BD1301" s="151"/>
      <c r="BE1301" s="151"/>
      <c r="BF1301" s="151"/>
      <c r="BG1301" s="151"/>
      <c r="BH1301" s="151"/>
    </row>
    <row r="1302" spans="1:60" outlineLevel="1" x14ac:dyDescent="0.2">
      <c r="A1302" s="158"/>
      <c r="B1302" s="159"/>
      <c r="C1302" s="453"/>
      <c r="D1302" s="454"/>
      <c r="E1302" s="454"/>
      <c r="F1302" s="454"/>
      <c r="G1302" s="454"/>
      <c r="H1302" s="160"/>
      <c r="I1302" s="160"/>
      <c r="J1302" s="160"/>
      <c r="K1302" s="160"/>
      <c r="L1302" s="160"/>
      <c r="M1302" s="160"/>
      <c r="N1302" s="160"/>
      <c r="O1302" s="160"/>
      <c r="P1302" s="160"/>
      <c r="Q1302" s="160"/>
      <c r="R1302" s="160"/>
      <c r="S1302" s="160"/>
      <c r="T1302" s="160"/>
      <c r="U1302" s="160"/>
      <c r="V1302" s="160"/>
      <c r="W1302" s="160"/>
      <c r="X1302" s="151"/>
      <c r="Y1302" s="151"/>
      <c r="Z1302" s="151"/>
      <c r="AA1302" s="151"/>
      <c r="AB1302" s="151"/>
      <c r="AC1302" s="151"/>
      <c r="AD1302" s="151"/>
      <c r="AE1302" s="151"/>
      <c r="AF1302" s="151"/>
      <c r="AG1302" s="151" t="s">
        <v>180</v>
      </c>
      <c r="AH1302" s="151"/>
      <c r="AI1302" s="151"/>
      <c r="AJ1302" s="151"/>
      <c r="AK1302" s="151"/>
      <c r="AL1302" s="151"/>
      <c r="AM1302" s="151"/>
      <c r="AN1302" s="151"/>
      <c r="AO1302" s="151"/>
      <c r="AP1302" s="151"/>
      <c r="AQ1302" s="151"/>
      <c r="AR1302" s="151"/>
      <c r="AS1302" s="151"/>
      <c r="AT1302" s="151"/>
      <c r="AU1302" s="151"/>
      <c r="AV1302" s="151"/>
      <c r="AW1302" s="151"/>
      <c r="AX1302" s="151"/>
      <c r="AY1302" s="151"/>
      <c r="AZ1302" s="151"/>
      <c r="BA1302" s="151"/>
      <c r="BB1302" s="151"/>
      <c r="BC1302" s="151"/>
      <c r="BD1302" s="151"/>
      <c r="BE1302" s="151"/>
      <c r="BF1302" s="151"/>
      <c r="BG1302" s="151"/>
      <c r="BH1302" s="151"/>
    </row>
    <row r="1303" spans="1:60" x14ac:dyDescent="0.2">
      <c r="A1303" s="168" t="s">
        <v>167</v>
      </c>
      <c r="B1303" s="169" t="s">
        <v>141</v>
      </c>
      <c r="C1303" s="183" t="s">
        <v>29</v>
      </c>
      <c r="D1303" s="170"/>
      <c r="E1303" s="171"/>
      <c r="F1303" s="172"/>
      <c r="G1303" s="172">
        <f>SUMIF(AG1304:AG1321,"&lt;&gt;NOR",G1304:G1321)</f>
        <v>0</v>
      </c>
      <c r="H1303" s="172"/>
      <c r="I1303" s="172">
        <f>SUM(I1304:I1321)</f>
        <v>0</v>
      </c>
      <c r="J1303" s="172"/>
      <c r="K1303" s="172">
        <f>SUM(K1304:K1321)</f>
        <v>43500</v>
      </c>
      <c r="L1303" s="172"/>
      <c r="M1303" s="172">
        <f>SUM(M1304:M1321)</f>
        <v>0</v>
      </c>
      <c r="N1303" s="172"/>
      <c r="O1303" s="172">
        <f>SUM(O1304:O1321)</f>
        <v>0</v>
      </c>
      <c r="P1303" s="172"/>
      <c r="Q1303" s="172">
        <f>SUM(Q1304:Q1321)</f>
        <v>0</v>
      </c>
      <c r="R1303" s="172"/>
      <c r="S1303" s="172"/>
      <c r="T1303" s="173"/>
      <c r="U1303" s="167"/>
      <c r="V1303" s="167">
        <f>SUM(V1304:V1321)</f>
        <v>0</v>
      </c>
      <c r="W1303" s="167"/>
      <c r="AG1303" t="s">
        <v>168</v>
      </c>
    </row>
    <row r="1304" spans="1:60" outlineLevel="1" x14ac:dyDescent="0.2">
      <c r="A1304" s="174">
        <v>197</v>
      </c>
      <c r="B1304" s="175" t="s">
        <v>1046</v>
      </c>
      <c r="C1304" s="184" t="s">
        <v>1047</v>
      </c>
      <c r="D1304" s="176" t="s">
        <v>1028</v>
      </c>
      <c r="E1304" s="177">
        <v>1</v>
      </c>
      <c r="F1304" s="178">
        <v>0</v>
      </c>
      <c r="G1304" s="179">
        <f>ROUND(E1304*F1304,2)</f>
        <v>0</v>
      </c>
      <c r="H1304" s="178">
        <v>0</v>
      </c>
      <c r="I1304" s="179">
        <f>ROUND(E1304*H1304,2)</f>
        <v>0</v>
      </c>
      <c r="J1304" s="178">
        <v>10000</v>
      </c>
      <c r="K1304" s="179">
        <f>ROUND(E1304*J1304,2)</f>
        <v>10000</v>
      </c>
      <c r="L1304" s="179">
        <v>21</v>
      </c>
      <c r="M1304" s="179">
        <f>G1304*(1+L1304/100)</f>
        <v>0</v>
      </c>
      <c r="N1304" s="179">
        <v>0</v>
      </c>
      <c r="O1304" s="179">
        <f>ROUND(E1304*N1304,2)</f>
        <v>0</v>
      </c>
      <c r="P1304" s="179">
        <v>0</v>
      </c>
      <c r="Q1304" s="179">
        <f>ROUND(E1304*P1304,2)</f>
        <v>0</v>
      </c>
      <c r="R1304" s="179"/>
      <c r="S1304" s="179" t="s">
        <v>173</v>
      </c>
      <c r="T1304" s="180" t="s">
        <v>519</v>
      </c>
      <c r="U1304" s="160">
        <v>0</v>
      </c>
      <c r="V1304" s="160">
        <f>ROUND(E1304*U1304,2)</f>
        <v>0</v>
      </c>
      <c r="W1304" s="160"/>
      <c r="X1304" s="151"/>
      <c r="Y1304" s="151"/>
      <c r="Z1304" s="151"/>
      <c r="AA1304" s="151"/>
      <c r="AB1304" s="151"/>
      <c r="AC1304" s="151"/>
      <c r="AD1304" s="151"/>
      <c r="AE1304" s="151"/>
      <c r="AF1304" s="151"/>
      <c r="AG1304" s="151" t="s">
        <v>1029</v>
      </c>
      <c r="AH1304" s="151"/>
      <c r="AI1304" s="151"/>
      <c r="AJ1304" s="151"/>
      <c r="AK1304" s="151"/>
      <c r="AL1304" s="151"/>
      <c r="AM1304" s="151"/>
      <c r="AN1304" s="151"/>
      <c r="AO1304" s="151"/>
      <c r="AP1304" s="151"/>
      <c r="AQ1304" s="151"/>
      <c r="AR1304" s="151"/>
      <c r="AS1304" s="151"/>
      <c r="AT1304" s="151"/>
      <c r="AU1304" s="151"/>
      <c r="AV1304" s="151"/>
      <c r="AW1304" s="151"/>
      <c r="AX1304" s="151"/>
      <c r="AY1304" s="151"/>
      <c r="AZ1304" s="151"/>
      <c r="BA1304" s="151"/>
      <c r="BB1304" s="151"/>
      <c r="BC1304" s="151"/>
      <c r="BD1304" s="151"/>
      <c r="BE1304" s="151"/>
      <c r="BF1304" s="151"/>
      <c r="BG1304" s="151"/>
      <c r="BH1304" s="151"/>
    </row>
    <row r="1305" spans="1:60" ht="33.75" outlineLevel="1" x14ac:dyDescent="0.2">
      <c r="A1305" s="158"/>
      <c r="B1305" s="159"/>
      <c r="C1305" s="459" t="s">
        <v>1048</v>
      </c>
      <c r="D1305" s="460"/>
      <c r="E1305" s="460"/>
      <c r="F1305" s="460"/>
      <c r="G1305" s="460"/>
      <c r="H1305" s="160"/>
      <c r="I1305" s="160"/>
      <c r="J1305" s="160"/>
      <c r="K1305" s="160"/>
      <c r="L1305" s="160"/>
      <c r="M1305" s="160"/>
      <c r="N1305" s="160"/>
      <c r="O1305" s="160"/>
      <c r="P1305" s="160"/>
      <c r="Q1305" s="160"/>
      <c r="R1305" s="160"/>
      <c r="S1305" s="160"/>
      <c r="T1305" s="160"/>
      <c r="U1305" s="160"/>
      <c r="V1305" s="160"/>
      <c r="W1305" s="160"/>
      <c r="X1305" s="151"/>
      <c r="Y1305" s="151"/>
      <c r="Z1305" s="151"/>
      <c r="AA1305" s="151"/>
      <c r="AB1305" s="151"/>
      <c r="AC1305" s="151"/>
      <c r="AD1305" s="151"/>
      <c r="AE1305" s="151"/>
      <c r="AF1305" s="151"/>
      <c r="AG1305" s="151" t="s">
        <v>194</v>
      </c>
      <c r="AH1305" s="151"/>
      <c r="AI1305" s="151"/>
      <c r="AJ1305" s="151"/>
      <c r="AK1305" s="151"/>
      <c r="AL1305" s="151"/>
      <c r="AM1305" s="151"/>
      <c r="AN1305" s="151"/>
      <c r="AO1305" s="151"/>
      <c r="AP1305" s="151"/>
      <c r="AQ1305" s="151"/>
      <c r="AR1305" s="151"/>
      <c r="AS1305" s="151"/>
      <c r="AT1305" s="151"/>
      <c r="AU1305" s="151"/>
      <c r="AV1305" s="151"/>
      <c r="AW1305" s="151"/>
      <c r="AX1305" s="151"/>
      <c r="AY1305" s="151"/>
      <c r="AZ1305" s="151"/>
      <c r="BA1305" s="181" t="str">
        <f>C1305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1305" s="151"/>
      <c r="BC1305" s="151"/>
      <c r="BD1305" s="151"/>
      <c r="BE1305" s="151"/>
      <c r="BF1305" s="151"/>
      <c r="BG1305" s="151"/>
      <c r="BH1305" s="151"/>
    </row>
    <row r="1306" spans="1:60" outlineLevel="1" x14ac:dyDescent="0.2">
      <c r="A1306" s="158"/>
      <c r="B1306" s="159"/>
      <c r="C1306" s="453"/>
      <c r="D1306" s="454"/>
      <c r="E1306" s="454"/>
      <c r="F1306" s="454"/>
      <c r="G1306" s="454"/>
      <c r="H1306" s="160"/>
      <c r="I1306" s="160"/>
      <c r="J1306" s="160"/>
      <c r="K1306" s="160"/>
      <c r="L1306" s="160"/>
      <c r="M1306" s="160"/>
      <c r="N1306" s="160"/>
      <c r="O1306" s="160"/>
      <c r="P1306" s="160"/>
      <c r="Q1306" s="160"/>
      <c r="R1306" s="160"/>
      <c r="S1306" s="160"/>
      <c r="T1306" s="160"/>
      <c r="U1306" s="160"/>
      <c r="V1306" s="160"/>
      <c r="W1306" s="160"/>
      <c r="X1306" s="151"/>
      <c r="Y1306" s="151"/>
      <c r="Z1306" s="151"/>
      <c r="AA1306" s="151"/>
      <c r="AB1306" s="151"/>
      <c r="AC1306" s="151"/>
      <c r="AD1306" s="151"/>
      <c r="AE1306" s="151"/>
      <c r="AF1306" s="151"/>
      <c r="AG1306" s="151" t="s">
        <v>180</v>
      </c>
      <c r="AH1306" s="151"/>
      <c r="AI1306" s="151"/>
      <c r="AJ1306" s="151"/>
      <c r="AK1306" s="151"/>
      <c r="AL1306" s="151"/>
      <c r="AM1306" s="151"/>
      <c r="AN1306" s="151"/>
      <c r="AO1306" s="151"/>
      <c r="AP1306" s="151"/>
      <c r="AQ1306" s="151"/>
      <c r="AR1306" s="151"/>
      <c r="AS1306" s="151"/>
      <c r="AT1306" s="151"/>
      <c r="AU1306" s="151"/>
      <c r="AV1306" s="151"/>
      <c r="AW1306" s="151"/>
      <c r="AX1306" s="151"/>
      <c r="AY1306" s="151"/>
      <c r="AZ1306" s="151"/>
      <c r="BA1306" s="151"/>
      <c r="BB1306" s="151"/>
      <c r="BC1306" s="151"/>
      <c r="BD1306" s="151"/>
      <c r="BE1306" s="151"/>
      <c r="BF1306" s="151"/>
      <c r="BG1306" s="151"/>
      <c r="BH1306" s="151"/>
    </row>
    <row r="1307" spans="1:60" outlineLevel="1" x14ac:dyDescent="0.2">
      <c r="A1307" s="174">
        <v>198</v>
      </c>
      <c r="B1307" s="175" t="s">
        <v>1049</v>
      </c>
      <c r="C1307" s="184" t="s">
        <v>1050</v>
      </c>
      <c r="D1307" s="176" t="s">
        <v>1028</v>
      </c>
      <c r="E1307" s="177">
        <v>1</v>
      </c>
      <c r="F1307" s="178">
        <v>0</v>
      </c>
      <c r="G1307" s="179">
        <f>ROUND(E1307*F1307,2)</f>
        <v>0</v>
      </c>
      <c r="H1307" s="178">
        <v>0</v>
      </c>
      <c r="I1307" s="179">
        <f>ROUND(E1307*H1307,2)</f>
        <v>0</v>
      </c>
      <c r="J1307" s="178">
        <v>10000</v>
      </c>
      <c r="K1307" s="179">
        <f>ROUND(E1307*J1307,2)</f>
        <v>10000</v>
      </c>
      <c r="L1307" s="179">
        <v>21</v>
      </c>
      <c r="M1307" s="179">
        <f>G1307*(1+L1307/100)</f>
        <v>0</v>
      </c>
      <c r="N1307" s="179">
        <v>0</v>
      </c>
      <c r="O1307" s="179">
        <f>ROUND(E1307*N1307,2)</f>
        <v>0</v>
      </c>
      <c r="P1307" s="179">
        <v>0</v>
      </c>
      <c r="Q1307" s="179">
        <f>ROUND(E1307*P1307,2)</f>
        <v>0</v>
      </c>
      <c r="R1307" s="179"/>
      <c r="S1307" s="179" t="s">
        <v>173</v>
      </c>
      <c r="T1307" s="180" t="s">
        <v>519</v>
      </c>
      <c r="U1307" s="160">
        <v>0</v>
      </c>
      <c r="V1307" s="160">
        <f>ROUND(E1307*U1307,2)</f>
        <v>0</v>
      </c>
      <c r="W1307" s="160"/>
      <c r="X1307" s="151"/>
      <c r="Y1307" s="151"/>
      <c r="Z1307" s="151"/>
      <c r="AA1307" s="151"/>
      <c r="AB1307" s="151"/>
      <c r="AC1307" s="151"/>
      <c r="AD1307" s="151"/>
      <c r="AE1307" s="151"/>
      <c r="AF1307" s="151"/>
      <c r="AG1307" s="151" t="s">
        <v>1029</v>
      </c>
      <c r="AH1307" s="151"/>
      <c r="AI1307" s="151"/>
      <c r="AJ1307" s="151"/>
      <c r="AK1307" s="151"/>
      <c r="AL1307" s="151"/>
      <c r="AM1307" s="151"/>
      <c r="AN1307" s="151"/>
      <c r="AO1307" s="151"/>
      <c r="AP1307" s="151"/>
      <c r="AQ1307" s="151"/>
      <c r="AR1307" s="151"/>
      <c r="AS1307" s="151"/>
      <c r="AT1307" s="151"/>
      <c r="AU1307" s="151"/>
      <c r="AV1307" s="151"/>
      <c r="AW1307" s="151"/>
      <c r="AX1307" s="151"/>
      <c r="AY1307" s="151"/>
      <c r="AZ1307" s="151"/>
      <c r="BA1307" s="151"/>
      <c r="BB1307" s="151"/>
      <c r="BC1307" s="151"/>
      <c r="BD1307" s="151"/>
      <c r="BE1307" s="151"/>
      <c r="BF1307" s="151"/>
      <c r="BG1307" s="151"/>
      <c r="BH1307" s="151"/>
    </row>
    <row r="1308" spans="1:60" ht="22.5" outlineLevel="1" x14ac:dyDescent="0.2">
      <c r="A1308" s="158"/>
      <c r="B1308" s="159"/>
      <c r="C1308" s="459" t="s">
        <v>1051</v>
      </c>
      <c r="D1308" s="460"/>
      <c r="E1308" s="460"/>
      <c r="F1308" s="460"/>
      <c r="G1308" s="460"/>
      <c r="H1308" s="160"/>
      <c r="I1308" s="160"/>
      <c r="J1308" s="160"/>
      <c r="K1308" s="160"/>
      <c r="L1308" s="160"/>
      <c r="M1308" s="160"/>
      <c r="N1308" s="160"/>
      <c r="O1308" s="160"/>
      <c r="P1308" s="160"/>
      <c r="Q1308" s="160"/>
      <c r="R1308" s="160"/>
      <c r="S1308" s="160"/>
      <c r="T1308" s="160"/>
      <c r="U1308" s="160"/>
      <c r="V1308" s="160"/>
      <c r="W1308" s="160"/>
      <c r="X1308" s="151"/>
      <c r="Y1308" s="151"/>
      <c r="Z1308" s="151"/>
      <c r="AA1308" s="151"/>
      <c r="AB1308" s="151"/>
      <c r="AC1308" s="151"/>
      <c r="AD1308" s="151"/>
      <c r="AE1308" s="151"/>
      <c r="AF1308" s="151"/>
      <c r="AG1308" s="151" t="s">
        <v>194</v>
      </c>
      <c r="AH1308" s="151"/>
      <c r="AI1308" s="151"/>
      <c r="AJ1308" s="151"/>
      <c r="AK1308" s="151"/>
      <c r="AL1308" s="151"/>
      <c r="AM1308" s="151"/>
      <c r="AN1308" s="151"/>
      <c r="AO1308" s="151"/>
      <c r="AP1308" s="151"/>
      <c r="AQ1308" s="151"/>
      <c r="AR1308" s="151"/>
      <c r="AS1308" s="151"/>
      <c r="AT1308" s="151"/>
      <c r="AU1308" s="151"/>
      <c r="AV1308" s="151"/>
      <c r="AW1308" s="151"/>
      <c r="AX1308" s="151"/>
      <c r="AY1308" s="151"/>
      <c r="AZ1308" s="151"/>
      <c r="BA1308" s="181" t="str">
        <f>C1308</f>
        <v>Náklady zhotovitele, související s prováděním zkoušek a revizí předepsaných technickými normami nebo objednatelem a které jsou pro provedení díla nezbytné.</v>
      </c>
      <c r="BB1308" s="151"/>
      <c r="BC1308" s="151"/>
      <c r="BD1308" s="151"/>
      <c r="BE1308" s="151"/>
      <c r="BF1308" s="151"/>
      <c r="BG1308" s="151"/>
      <c r="BH1308" s="151"/>
    </row>
    <row r="1309" spans="1:60" outlineLevel="1" x14ac:dyDescent="0.2">
      <c r="A1309" s="158"/>
      <c r="B1309" s="159"/>
      <c r="C1309" s="453"/>
      <c r="D1309" s="454"/>
      <c r="E1309" s="454"/>
      <c r="F1309" s="454"/>
      <c r="G1309" s="454"/>
      <c r="H1309" s="160"/>
      <c r="I1309" s="160"/>
      <c r="J1309" s="160"/>
      <c r="K1309" s="160"/>
      <c r="L1309" s="160"/>
      <c r="M1309" s="160"/>
      <c r="N1309" s="160"/>
      <c r="O1309" s="160"/>
      <c r="P1309" s="160"/>
      <c r="Q1309" s="160"/>
      <c r="R1309" s="160"/>
      <c r="S1309" s="160"/>
      <c r="T1309" s="160"/>
      <c r="U1309" s="160"/>
      <c r="V1309" s="160"/>
      <c r="W1309" s="160"/>
      <c r="X1309" s="151"/>
      <c r="Y1309" s="151"/>
      <c r="Z1309" s="151"/>
      <c r="AA1309" s="151"/>
      <c r="AB1309" s="151"/>
      <c r="AC1309" s="151"/>
      <c r="AD1309" s="151"/>
      <c r="AE1309" s="151"/>
      <c r="AF1309" s="151"/>
      <c r="AG1309" s="151" t="s">
        <v>180</v>
      </c>
      <c r="AH1309" s="151"/>
      <c r="AI1309" s="151"/>
      <c r="AJ1309" s="151"/>
      <c r="AK1309" s="151"/>
      <c r="AL1309" s="151"/>
      <c r="AM1309" s="151"/>
      <c r="AN1309" s="151"/>
      <c r="AO1309" s="151"/>
      <c r="AP1309" s="151"/>
      <c r="AQ1309" s="151"/>
      <c r="AR1309" s="151"/>
      <c r="AS1309" s="151"/>
      <c r="AT1309" s="151"/>
      <c r="AU1309" s="151"/>
      <c r="AV1309" s="151"/>
      <c r="AW1309" s="151"/>
      <c r="AX1309" s="151"/>
      <c r="AY1309" s="151"/>
      <c r="AZ1309" s="151"/>
      <c r="BA1309" s="151"/>
      <c r="BB1309" s="151"/>
      <c r="BC1309" s="151"/>
      <c r="BD1309" s="151"/>
      <c r="BE1309" s="151"/>
      <c r="BF1309" s="151"/>
      <c r="BG1309" s="151"/>
      <c r="BH1309" s="151"/>
    </row>
    <row r="1310" spans="1:60" outlineLevel="1" x14ac:dyDescent="0.2">
      <c r="A1310" s="174">
        <v>199</v>
      </c>
      <c r="B1310" s="175" t="s">
        <v>1052</v>
      </c>
      <c r="C1310" s="184" t="s">
        <v>1053</v>
      </c>
      <c r="D1310" s="176" t="s">
        <v>1028</v>
      </c>
      <c r="E1310" s="177">
        <v>1</v>
      </c>
      <c r="F1310" s="178">
        <v>0</v>
      </c>
      <c r="G1310" s="179">
        <f>ROUND(E1310*F1310,2)</f>
        <v>0</v>
      </c>
      <c r="H1310" s="178">
        <v>0</v>
      </c>
      <c r="I1310" s="179">
        <f>ROUND(E1310*H1310,2)</f>
        <v>0</v>
      </c>
      <c r="J1310" s="178">
        <v>5000</v>
      </c>
      <c r="K1310" s="179">
        <f>ROUND(E1310*J1310,2)</f>
        <v>5000</v>
      </c>
      <c r="L1310" s="179">
        <v>21</v>
      </c>
      <c r="M1310" s="179">
        <f>G1310*(1+L1310/100)</f>
        <v>0</v>
      </c>
      <c r="N1310" s="179">
        <v>0</v>
      </c>
      <c r="O1310" s="179">
        <f>ROUND(E1310*N1310,2)</f>
        <v>0</v>
      </c>
      <c r="P1310" s="179">
        <v>0</v>
      </c>
      <c r="Q1310" s="179">
        <f>ROUND(E1310*P1310,2)</f>
        <v>0</v>
      </c>
      <c r="R1310" s="179"/>
      <c r="S1310" s="179" t="s">
        <v>173</v>
      </c>
      <c r="T1310" s="180" t="s">
        <v>519</v>
      </c>
      <c r="U1310" s="160">
        <v>0</v>
      </c>
      <c r="V1310" s="160">
        <f>ROUND(E1310*U1310,2)</f>
        <v>0</v>
      </c>
      <c r="W1310" s="160"/>
      <c r="X1310" s="151"/>
      <c r="Y1310" s="151"/>
      <c r="Z1310" s="151"/>
      <c r="AA1310" s="151"/>
      <c r="AB1310" s="151"/>
      <c r="AC1310" s="151"/>
      <c r="AD1310" s="151"/>
      <c r="AE1310" s="151"/>
      <c r="AF1310" s="151"/>
      <c r="AG1310" s="151" t="s">
        <v>1029</v>
      </c>
      <c r="AH1310" s="151"/>
      <c r="AI1310" s="151"/>
      <c r="AJ1310" s="151"/>
      <c r="AK1310" s="151"/>
      <c r="AL1310" s="151"/>
      <c r="AM1310" s="151"/>
      <c r="AN1310" s="151"/>
      <c r="AO1310" s="151"/>
      <c r="AP1310" s="151"/>
      <c r="AQ1310" s="151"/>
      <c r="AR1310" s="151"/>
      <c r="AS1310" s="151"/>
      <c r="AT1310" s="151"/>
      <c r="AU1310" s="151"/>
      <c r="AV1310" s="151"/>
      <c r="AW1310" s="151"/>
      <c r="AX1310" s="151"/>
      <c r="AY1310" s="151"/>
      <c r="AZ1310" s="151"/>
      <c r="BA1310" s="151"/>
      <c r="BB1310" s="151"/>
      <c r="BC1310" s="151"/>
      <c r="BD1310" s="151"/>
      <c r="BE1310" s="151"/>
      <c r="BF1310" s="151"/>
      <c r="BG1310" s="151"/>
      <c r="BH1310" s="151"/>
    </row>
    <row r="1311" spans="1:60" ht="22.5" outlineLevel="1" x14ac:dyDescent="0.2">
      <c r="A1311" s="158"/>
      <c r="B1311" s="159"/>
      <c r="C1311" s="459" t="s">
        <v>1054</v>
      </c>
      <c r="D1311" s="460"/>
      <c r="E1311" s="460"/>
      <c r="F1311" s="460"/>
      <c r="G1311" s="460"/>
      <c r="H1311" s="160"/>
      <c r="I1311" s="160"/>
      <c r="J1311" s="160"/>
      <c r="K1311" s="160"/>
      <c r="L1311" s="160"/>
      <c r="M1311" s="160"/>
      <c r="N1311" s="160"/>
      <c r="O1311" s="160"/>
      <c r="P1311" s="160"/>
      <c r="Q1311" s="160"/>
      <c r="R1311" s="160"/>
      <c r="S1311" s="160"/>
      <c r="T1311" s="160"/>
      <c r="U1311" s="160"/>
      <c r="V1311" s="160"/>
      <c r="W1311" s="160"/>
      <c r="X1311" s="151"/>
      <c r="Y1311" s="151"/>
      <c r="Z1311" s="151"/>
      <c r="AA1311" s="151"/>
      <c r="AB1311" s="151"/>
      <c r="AC1311" s="151"/>
      <c r="AD1311" s="151"/>
      <c r="AE1311" s="151"/>
      <c r="AF1311" s="151"/>
      <c r="AG1311" s="151" t="s">
        <v>194</v>
      </c>
      <c r="AH1311" s="151"/>
      <c r="AI1311" s="151"/>
      <c r="AJ1311" s="151"/>
      <c r="AK1311" s="151"/>
      <c r="AL1311" s="151"/>
      <c r="AM1311" s="151"/>
      <c r="AN1311" s="151"/>
      <c r="AO1311" s="151"/>
      <c r="AP1311" s="151"/>
      <c r="AQ1311" s="151"/>
      <c r="AR1311" s="151"/>
      <c r="AS1311" s="151"/>
      <c r="AT1311" s="151"/>
      <c r="AU1311" s="151"/>
      <c r="AV1311" s="151"/>
      <c r="AW1311" s="151"/>
      <c r="AX1311" s="151"/>
      <c r="AY1311" s="151"/>
      <c r="AZ1311" s="151"/>
      <c r="BA1311" s="181" t="str">
        <f>C1311</f>
        <v>Náklady zhotovitele na vypracování provozních řádů pro zkušební či trvalý provoz včetně nákladů na předání všech návodů k obsluze a údržbě pro technologická zařízení a včetně zaškolení obsluhy objednatele.</v>
      </c>
      <c r="BB1311" s="151"/>
      <c r="BC1311" s="151"/>
      <c r="BD1311" s="151"/>
      <c r="BE1311" s="151"/>
      <c r="BF1311" s="151"/>
      <c r="BG1311" s="151"/>
      <c r="BH1311" s="151"/>
    </row>
    <row r="1312" spans="1:60" outlineLevel="1" x14ac:dyDescent="0.2">
      <c r="A1312" s="158"/>
      <c r="B1312" s="159"/>
      <c r="C1312" s="453"/>
      <c r="D1312" s="454"/>
      <c r="E1312" s="454"/>
      <c r="F1312" s="454"/>
      <c r="G1312" s="454"/>
      <c r="H1312" s="160"/>
      <c r="I1312" s="160"/>
      <c r="J1312" s="160"/>
      <c r="K1312" s="160"/>
      <c r="L1312" s="160"/>
      <c r="M1312" s="160"/>
      <c r="N1312" s="160"/>
      <c r="O1312" s="160"/>
      <c r="P1312" s="160"/>
      <c r="Q1312" s="160"/>
      <c r="R1312" s="160"/>
      <c r="S1312" s="160"/>
      <c r="T1312" s="160"/>
      <c r="U1312" s="160"/>
      <c r="V1312" s="160"/>
      <c r="W1312" s="160"/>
      <c r="X1312" s="151"/>
      <c r="Y1312" s="151"/>
      <c r="Z1312" s="151"/>
      <c r="AA1312" s="151"/>
      <c r="AB1312" s="151"/>
      <c r="AC1312" s="151"/>
      <c r="AD1312" s="151"/>
      <c r="AE1312" s="151"/>
      <c r="AF1312" s="151"/>
      <c r="AG1312" s="151" t="s">
        <v>180</v>
      </c>
      <c r="AH1312" s="151"/>
      <c r="AI1312" s="151"/>
      <c r="AJ1312" s="151"/>
      <c r="AK1312" s="151"/>
      <c r="AL1312" s="151"/>
      <c r="AM1312" s="151"/>
      <c r="AN1312" s="151"/>
      <c r="AO1312" s="151"/>
      <c r="AP1312" s="151"/>
      <c r="AQ1312" s="151"/>
      <c r="AR1312" s="151"/>
      <c r="AS1312" s="151"/>
      <c r="AT1312" s="151"/>
      <c r="AU1312" s="151"/>
      <c r="AV1312" s="151"/>
      <c r="AW1312" s="151"/>
      <c r="AX1312" s="151"/>
      <c r="AY1312" s="151"/>
      <c r="AZ1312" s="151"/>
      <c r="BA1312" s="151"/>
      <c r="BB1312" s="151"/>
      <c r="BC1312" s="151"/>
      <c r="BD1312" s="151"/>
      <c r="BE1312" s="151"/>
      <c r="BF1312" s="151"/>
      <c r="BG1312" s="151"/>
      <c r="BH1312" s="151"/>
    </row>
    <row r="1313" spans="1:60" outlineLevel="1" x14ac:dyDescent="0.2">
      <c r="A1313" s="174">
        <v>200</v>
      </c>
      <c r="B1313" s="175" t="s">
        <v>1055</v>
      </c>
      <c r="C1313" s="184" t="s">
        <v>1056</v>
      </c>
      <c r="D1313" s="176" t="s">
        <v>1028</v>
      </c>
      <c r="E1313" s="177">
        <v>1</v>
      </c>
      <c r="F1313" s="178">
        <v>0</v>
      </c>
      <c r="G1313" s="179">
        <f>ROUND(E1313*F1313,2)</f>
        <v>0</v>
      </c>
      <c r="H1313" s="178">
        <v>0</v>
      </c>
      <c r="I1313" s="179">
        <f>ROUND(E1313*H1313,2)</f>
        <v>0</v>
      </c>
      <c r="J1313" s="178">
        <v>3500</v>
      </c>
      <c r="K1313" s="179">
        <f>ROUND(E1313*J1313,2)</f>
        <v>3500</v>
      </c>
      <c r="L1313" s="179">
        <v>21</v>
      </c>
      <c r="M1313" s="179">
        <f>G1313*(1+L1313/100)</f>
        <v>0</v>
      </c>
      <c r="N1313" s="179">
        <v>0</v>
      </c>
      <c r="O1313" s="179">
        <f>ROUND(E1313*N1313,2)</f>
        <v>0</v>
      </c>
      <c r="P1313" s="179">
        <v>0</v>
      </c>
      <c r="Q1313" s="179">
        <f>ROUND(E1313*P1313,2)</f>
        <v>0</v>
      </c>
      <c r="R1313" s="179"/>
      <c r="S1313" s="179" t="s">
        <v>173</v>
      </c>
      <c r="T1313" s="180" t="s">
        <v>519</v>
      </c>
      <c r="U1313" s="160">
        <v>0</v>
      </c>
      <c r="V1313" s="160">
        <f>ROUND(E1313*U1313,2)</f>
        <v>0</v>
      </c>
      <c r="W1313" s="160"/>
      <c r="X1313" s="151"/>
      <c r="Y1313" s="151"/>
      <c r="Z1313" s="151"/>
      <c r="AA1313" s="151"/>
      <c r="AB1313" s="151"/>
      <c r="AC1313" s="151"/>
      <c r="AD1313" s="151"/>
      <c r="AE1313" s="151"/>
      <c r="AF1313" s="151"/>
      <c r="AG1313" s="151" t="s">
        <v>1029</v>
      </c>
      <c r="AH1313" s="151"/>
      <c r="AI1313" s="151"/>
      <c r="AJ1313" s="151"/>
      <c r="AK1313" s="151"/>
      <c r="AL1313" s="151"/>
      <c r="AM1313" s="151"/>
      <c r="AN1313" s="151"/>
      <c r="AO1313" s="151"/>
      <c r="AP1313" s="151"/>
      <c r="AQ1313" s="151"/>
      <c r="AR1313" s="151"/>
      <c r="AS1313" s="151"/>
      <c r="AT1313" s="151"/>
      <c r="AU1313" s="151"/>
      <c r="AV1313" s="151"/>
      <c r="AW1313" s="151"/>
      <c r="AX1313" s="151"/>
      <c r="AY1313" s="151"/>
      <c r="AZ1313" s="151"/>
      <c r="BA1313" s="151"/>
      <c r="BB1313" s="151"/>
      <c r="BC1313" s="151"/>
      <c r="BD1313" s="151"/>
      <c r="BE1313" s="151"/>
      <c r="BF1313" s="151"/>
      <c r="BG1313" s="151"/>
      <c r="BH1313" s="151"/>
    </row>
    <row r="1314" spans="1:60" outlineLevel="1" x14ac:dyDescent="0.2">
      <c r="A1314" s="158"/>
      <c r="B1314" s="159"/>
      <c r="C1314" s="459" t="s">
        <v>1057</v>
      </c>
      <c r="D1314" s="460"/>
      <c r="E1314" s="460"/>
      <c r="F1314" s="460"/>
      <c r="G1314" s="460"/>
      <c r="H1314" s="160"/>
      <c r="I1314" s="160"/>
      <c r="J1314" s="160"/>
      <c r="K1314" s="160"/>
      <c r="L1314" s="160"/>
      <c r="M1314" s="160"/>
      <c r="N1314" s="160"/>
      <c r="O1314" s="160"/>
      <c r="P1314" s="160"/>
      <c r="Q1314" s="160"/>
      <c r="R1314" s="160"/>
      <c r="S1314" s="160"/>
      <c r="T1314" s="160"/>
      <c r="U1314" s="160"/>
      <c r="V1314" s="160"/>
      <c r="W1314" s="160"/>
      <c r="X1314" s="151"/>
      <c r="Y1314" s="151"/>
      <c r="Z1314" s="151"/>
      <c r="AA1314" s="151"/>
      <c r="AB1314" s="151"/>
      <c r="AC1314" s="151"/>
      <c r="AD1314" s="151"/>
      <c r="AE1314" s="151"/>
      <c r="AF1314" s="151"/>
      <c r="AG1314" s="151" t="s">
        <v>194</v>
      </c>
      <c r="AH1314" s="151"/>
      <c r="AI1314" s="151"/>
      <c r="AJ1314" s="151"/>
      <c r="AK1314" s="151"/>
      <c r="AL1314" s="151"/>
      <c r="AM1314" s="151"/>
      <c r="AN1314" s="151"/>
      <c r="AO1314" s="151"/>
      <c r="AP1314" s="151"/>
      <c r="AQ1314" s="151"/>
      <c r="AR1314" s="151"/>
      <c r="AS1314" s="151"/>
      <c r="AT1314" s="151"/>
      <c r="AU1314" s="151"/>
      <c r="AV1314" s="151"/>
      <c r="AW1314" s="151"/>
      <c r="AX1314" s="151"/>
      <c r="AY1314" s="151"/>
      <c r="AZ1314" s="151"/>
      <c r="BA1314" s="151"/>
      <c r="BB1314" s="151"/>
      <c r="BC1314" s="151"/>
      <c r="BD1314" s="151"/>
      <c r="BE1314" s="151"/>
      <c r="BF1314" s="151"/>
      <c r="BG1314" s="151"/>
      <c r="BH1314" s="151"/>
    </row>
    <row r="1315" spans="1:60" outlineLevel="1" x14ac:dyDescent="0.2">
      <c r="A1315" s="158"/>
      <c r="B1315" s="159"/>
      <c r="C1315" s="453"/>
      <c r="D1315" s="454"/>
      <c r="E1315" s="454"/>
      <c r="F1315" s="454"/>
      <c r="G1315" s="454"/>
      <c r="H1315" s="160"/>
      <c r="I1315" s="160"/>
      <c r="J1315" s="160"/>
      <c r="K1315" s="160"/>
      <c r="L1315" s="160"/>
      <c r="M1315" s="160"/>
      <c r="N1315" s="160"/>
      <c r="O1315" s="160"/>
      <c r="P1315" s="160"/>
      <c r="Q1315" s="160"/>
      <c r="R1315" s="160"/>
      <c r="S1315" s="160"/>
      <c r="T1315" s="160"/>
      <c r="U1315" s="160"/>
      <c r="V1315" s="160"/>
      <c r="W1315" s="160"/>
      <c r="X1315" s="151"/>
      <c r="Y1315" s="151"/>
      <c r="Z1315" s="151"/>
      <c r="AA1315" s="151"/>
      <c r="AB1315" s="151"/>
      <c r="AC1315" s="151"/>
      <c r="AD1315" s="151"/>
      <c r="AE1315" s="151"/>
      <c r="AF1315" s="151"/>
      <c r="AG1315" s="151" t="s">
        <v>180</v>
      </c>
      <c r="AH1315" s="151"/>
      <c r="AI1315" s="151"/>
      <c r="AJ1315" s="151"/>
      <c r="AK1315" s="151"/>
      <c r="AL1315" s="151"/>
      <c r="AM1315" s="151"/>
      <c r="AN1315" s="151"/>
      <c r="AO1315" s="151"/>
      <c r="AP1315" s="151"/>
      <c r="AQ1315" s="151"/>
      <c r="AR1315" s="151"/>
      <c r="AS1315" s="151"/>
      <c r="AT1315" s="151"/>
      <c r="AU1315" s="151"/>
      <c r="AV1315" s="151"/>
      <c r="AW1315" s="151"/>
      <c r="AX1315" s="151"/>
      <c r="AY1315" s="151"/>
      <c r="AZ1315" s="151"/>
      <c r="BA1315" s="151"/>
      <c r="BB1315" s="151"/>
      <c r="BC1315" s="151"/>
      <c r="BD1315" s="151"/>
      <c r="BE1315" s="151"/>
      <c r="BF1315" s="151"/>
      <c r="BG1315" s="151"/>
      <c r="BH1315" s="151"/>
    </row>
    <row r="1316" spans="1:60" outlineLevel="1" x14ac:dyDescent="0.2">
      <c r="A1316" s="174">
        <v>201</v>
      </c>
      <c r="B1316" s="175" t="s">
        <v>1058</v>
      </c>
      <c r="C1316" s="184" t="s">
        <v>1059</v>
      </c>
      <c r="D1316" s="176" t="s">
        <v>1028</v>
      </c>
      <c r="E1316" s="177">
        <v>1</v>
      </c>
      <c r="F1316" s="178">
        <v>0</v>
      </c>
      <c r="G1316" s="179">
        <f>ROUND(E1316*F1316,2)</f>
        <v>0</v>
      </c>
      <c r="H1316" s="178">
        <v>0</v>
      </c>
      <c r="I1316" s="179">
        <f>ROUND(E1316*H1316,2)</f>
        <v>0</v>
      </c>
      <c r="J1316" s="178">
        <v>10000</v>
      </c>
      <c r="K1316" s="179">
        <f>ROUND(E1316*J1316,2)</f>
        <v>10000</v>
      </c>
      <c r="L1316" s="179">
        <v>21</v>
      </c>
      <c r="M1316" s="179">
        <f>G1316*(1+L1316/100)</f>
        <v>0</v>
      </c>
      <c r="N1316" s="179">
        <v>0</v>
      </c>
      <c r="O1316" s="179">
        <f>ROUND(E1316*N1316,2)</f>
        <v>0</v>
      </c>
      <c r="P1316" s="179">
        <v>0</v>
      </c>
      <c r="Q1316" s="179">
        <f>ROUND(E1316*P1316,2)</f>
        <v>0</v>
      </c>
      <c r="R1316" s="179"/>
      <c r="S1316" s="179" t="s">
        <v>173</v>
      </c>
      <c r="T1316" s="180" t="s">
        <v>519</v>
      </c>
      <c r="U1316" s="160">
        <v>0</v>
      </c>
      <c r="V1316" s="160">
        <f>ROUND(E1316*U1316,2)</f>
        <v>0</v>
      </c>
      <c r="W1316" s="160"/>
      <c r="X1316" s="151"/>
      <c r="Y1316" s="151"/>
      <c r="Z1316" s="151"/>
      <c r="AA1316" s="151"/>
      <c r="AB1316" s="151"/>
      <c r="AC1316" s="151"/>
      <c r="AD1316" s="151"/>
      <c r="AE1316" s="151"/>
      <c r="AF1316" s="151"/>
      <c r="AG1316" s="151" t="s">
        <v>1029</v>
      </c>
      <c r="AH1316" s="151"/>
      <c r="AI1316" s="151"/>
      <c r="AJ1316" s="151"/>
      <c r="AK1316" s="151"/>
      <c r="AL1316" s="151"/>
      <c r="AM1316" s="151"/>
      <c r="AN1316" s="151"/>
      <c r="AO1316" s="151"/>
      <c r="AP1316" s="151"/>
      <c r="AQ1316" s="151"/>
      <c r="AR1316" s="151"/>
      <c r="AS1316" s="151"/>
      <c r="AT1316" s="151"/>
      <c r="AU1316" s="151"/>
      <c r="AV1316" s="151"/>
      <c r="AW1316" s="151"/>
      <c r="AX1316" s="151"/>
      <c r="AY1316" s="151"/>
      <c r="AZ1316" s="151"/>
      <c r="BA1316" s="151"/>
      <c r="BB1316" s="151"/>
      <c r="BC1316" s="151"/>
      <c r="BD1316" s="151"/>
      <c r="BE1316" s="151"/>
      <c r="BF1316" s="151"/>
      <c r="BG1316" s="151"/>
      <c r="BH1316" s="151"/>
    </row>
    <row r="1317" spans="1:60" outlineLevel="1" x14ac:dyDescent="0.2">
      <c r="A1317" s="158"/>
      <c r="B1317" s="159"/>
      <c r="C1317" s="459" t="s">
        <v>1060</v>
      </c>
      <c r="D1317" s="460"/>
      <c r="E1317" s="460"/>
      <c r="F1317" s="460"/>
      <c r="G1317" s="460"/>
      <c r="H1317" s="160"/>
      <c r="I1317" s="160"/>
      <c r="J1317" s="160"/>
      <c r="K1317" s="160"/>
      <c r="L1317" s="160"/>
      <c r="M1317" s="160"/>
      <c r="N1317" s="160"/>
      <c r="O1317" s="160"/>
      <c r="P1317" s="160"/>
      <c r="Q1317" s="160"/>
      <c r="R1317" s="160"/>
      <c r="S1317" s="160"/>
      <c r="T1317" s="160"/>
      <c r="U1317" s="160"/>
      <c r="V1317" s="160"/>
      <c r="W1317" s="160"/>
      <c r="X1317" s="151"/>
      <c r="Y1317" s="151"/>
      <c r="Z1317" s="151"/>
      <c r="AA1317" s="151"/>
      <c r="AB1317" s="151"/>
      <c r="AC1317" s="151"/>
      <c r="AD1317" s="151"/>
      <c r="AE1317" s="151"/>
      <c r="AF1317" s="151"/>
      <c r="AG1317" s="151" t="s">
        <v>194</v>
      </c>
      <c r="AH1317" s="151"/>
      <c r="AI1317" s="151"/>
      <c r="AJ1317" s="151"/>
      <c r="AK1317" s="151"/>
      <c r="AL1317" s="151"/>
      <c r="AM1317" s="151"/>
      <c r="AN1317" s="151"/>
      <c r="AO1317" s="151"/>
      <c r="AP1317" s="151"/>
      <c r="AQ1317" s="151"/>
      <c r="AR1317" s="151"/>
      <c r="AS1317" s="151"/>
      <c r="AT1317" s="151"/>
      <c r="AU1317" s="151"/>
      <c r="AV1317" s="151"/>
      <c r="AW1317" s="151"/>
      <c r="AX1317" s="151"/>
      <c r="AY1317" s="151"/>
      <c r="AZ1317" s="151"/>
      <c r="BA1317" s="151"/>
      <c r="BB1317" s="151"/>
      <c r="BC1317" s="151"/>
      <c r="BD1317" s="151"/>
      <c r="BE1317" s="151"/>
      <c r="BF1317" s="151"/>
      <c r="BG1317" s="151"/>
      <c r="BH1317" s="151"/>
    </row>
    <row r="1318" spans="1:60" outlineLevel="1" x14ac:dyDescent="0.2">
      <c r="A1318" s="158"/>
      <c r="B1318" s="159"/>
      <c r="C1318" s="453"/>
      <c r="D1318" s="454"/>
      <c r="E1318" s="454"/>
      <c r="F1318" s="454"/>
      <c r="G1318" s="454"/>
      <c r="H1318" s="160"/>
      <c r="I1318" s="160"/>
      <c r="J1318" s="160"/>
      <c r="K1318" s="160"/>
      <c r="L1318" s="160"/>
      <c r="M1318" s="160"/>
      <c r="N1318" s="160"/>
      <c r="O1318" s="160"/>
      <c r="P1318" s="160"/>
      <c r="Q1318" s="160"/>
      <c r="R1318" s="160"/>
      <c r="S1318" s="160"/>
      <c r="T1318" s="160"/>
      <c r="U1318" s="160"/>
      <c r="V1318" s="160"/>
      <c r="W1318" s="160"/>
      <c r="X1318" s="151"/>
      <c r="Y1318" s="151"/>
      <c r="Z1318" s="151"/>
      <c r="AA1318" s="151"/>
      <c r="AB1318" s="151"/>
      <c r="AC1318" s="151"/>
      <c r="AD1318" s="151"/>
      <c r="AE1318" s="151"/>
      <c r="AF1318" s="151"/>
      <c r="AG1318" s="151" t="s">
        <v>180</v>
      </c>
      <c r="AH1318" s="151"/>
      <c r="AI1318" s="151"/>
      <c r="AJ1318" s="151"/>
      <c r="AK1318" s="151"/>
      <c r="AL1318" s="151"/>
      <c r="AM1318" s="151"/>
      <c r="AN1318" s="151"/>
      <c r="AO1318" s="151"/>
      <c r="AP1318" s="151"/>
      <c r="AQ1318" s="151"/>
      <c r="AR1318" s="151"/>
      <c r="AS1318" s="151"/>
      <c r="AT1318" s="151"/>
      <c r="AU1318" s="151"/>
      <c r="AV1318" s="151"/>
      <c r="AW1318" s="151"/>
      <c r="AX1318" s="151"/>
      <c r="AY1318" s="151"/>
      <c r="AZ1318" s="151"/>
      <c r="BA1318" s="151"/>
      <c r="BB1318" s="151"/>
      <c r="BC1318" s="151"/>
      <c r="BD1318" s="151"/>
      <c r="BE1318" s="151"/>
      <c r="BF1318" s="151"/>
      <c r="BG1318" s="151"/>
      <c r="BH1318" s="151"/>
    </row>
    <row r="1319" spans="1:60" outlineLevel="1" x14ac:dyDescent="0.2">
      <c r="A1319" s="174">
        <v>202</v>
      </c>
      <c r="B1319" s="175" t="s">
        <v>1061</v>
      </c>
      <c r="C1319" s="184" t="s">
        <v>1062</v>
      </c>
      <c r="D1319" s="176" t="s">
        <v>1028</v>
      </c>
      <c r="E1319" s="177">
        <v>1</v>
      </c>
      <c r="F1319" s="178">
        <v>0</v>
      </c>
      <c r="G1319" s="179">
        <f>ROUND(E1319*F1319,2)</f>
        <v>0</v>
      </c>
      <c r="H1319" s="178">
        <v>0</v>
      </c>
      <c r="I1319" s="179">
        <f>ROUND(E1319*H1319,2)</f>
        <v>0</v>
      </c>
      <c r="J1319" s="178">
        <v>5000</v>
      </c>
      <c r="K1319" s="179">
        <f>ROUND(E1319*J1319,2)</f>
        <v>5000</v>
      </c>
      <c r="L1319" s="179">
        <v>21</v>
      </c>
      <c r="M1319" s="179">
        <f>G1319*(1+L1319/100)</f>
        <v>0</v>
      </c>
      <c r="N1319" s="179">
        <v>0</v>
      </c>
      <c r="O1319" s="179">
        <f>ROUND(E1319*N1319,2)</f>
        <v>0</v>
      </c>
      <c r="P1319" s="179">
        <v>0</v>
      </c>
      <c r="Q1319" s="179">
        <f>ROUND(E1319*P1319,2)</f>
        <v>0</v>
      </c>
      <c r="R1319" s="179"/>
      <c r="S1319" s="179" t="s">
        <v>173</v>
      </c>
      <c r="T1319" s="180" t="s">
        <v>519</v>
      </c>
      <c r="U1319" s="160">
        <v>0</v>
      </c>
      <c r="V1319" s="160">
        <f>ROUND(E1319*U1319,2)</f>
        <v>0</v>
      </c>
      <c r="W1319" s="160"/>
      <c r="X1319" s="151"/>
      <c r="Y1319" s="151"/>
      <c r="Z1319" s="151"/>
      <c r="AA1319" s="151"/>
      <c r="AB1319" s="151"/>
      <c r="AC1319" s="151"/>
      <c r="AD1319" s="151"/>
      <c r="AE1319" s="151"/>
      <c r="AF1319" s="151"/>
      <c r="AG1319" s="151" t="s">
        <v>1029</v>
      </c>
      <c r="AH1319" s="151"/>
      <c r="AI1319" s="151"/>
      <c r="AJ1319" s="151"/>
      <c r="AK1319" s="151"/>
      <c r="AL1319" s="151"/>
      <c r="AM1319" s="151"/>
      <c r="AN1319" s="151"/>
      <c r="AO1319" s="151"/>
      <c r="AP1319" s="151"/>
      <c r="AQ1319" s="151"/>
      <c r="AR1319" s="151"/>
      <c r="AS1319" s="151"/>
      <c r="AT1319" s="151"/>
      <c r="AU1319" s="151"/>
      <c r="AV1319" s="151"/>
      <c r="AW1319" s="151"/>
      <c r="AX1319" s="151"/>
      <c r="AY1319" s="151"/>
      <c r="AZ1319" s="151"/>
      <c r="BA1319" s="151"/>
      <c r="BB1319" s="151"/>
      <c r="BC1319" s="151"/>
      <c r="BD1319" s="151"/>
      <c r="BE1319" s="151"/>
      <c r="BF1319" s="151"/>
      <c r="BG1319" s="151"/>
      <c r="BH1319" s="151"/>
    </row>
    <row r="1320" spans="1:60" ht="22.5" outlineLevel="1" x14ac:dyDescent="0.2">
      <c r="A1320" s="158"/>
      <c r="B1320" s="159"/>
      <c r="C1320" s="459" t="s">
        <v>1063</v>
      </c>
      <c r="D1320" s="460"/>
      <c r="E1320" s="460"/>
      <c r="F1320" s="460"/>
      <c r="G1320" s="460"/>
      <c r="H1320" s="160"/>
      <c r="I1320" s="160"/>
      <c r="J1320" s="160"/>
      <c r="K1320" s="160"/>
      <c r="L1320" s="160"/>
      <c r="M1320" s="160"/>
      <c r="N1320" s="160"/>
      <c r="O1320" s="160"/>
      <c r="P1320" s="160"/>
      <c r="Q1320" s="160"/>
      <c r="R1320" s="160"/>
      <c r="S1320" s="160"/>
      <c r="T1320" s="160"/>
      <c r="U1320" s="160"/>
      <c r="V1320" s="160"/>
      <c r="W1320" s="160"/>
      <c r="X1320" s="151"/>
      <c r="Y1320" s="151"/>
      <c r="Z1320" s="151"/>
      <c r="AA1320" s="151"/>
      <c r="AB1320" s="151"/>
      <c r="AC1320" s="151"/>
      <c r="AD1320" s="151"/>
      <c r="AE1320" s="151"/>
      <c r="AF1320" s="151"/>
      <c r="AG1320" s="151" t="s">
        <v>194</v>
      </c>
      <c r="AH1320" s="151"/>
      <c r="AI1320" s="151"/>
      <c r="AJ1320" s="151"/>
      <c r="AK1320" s="151"/>
      <c r="AL1320" s="151"/>
      <c r="AM1320" s="151"/>
      <c r="AN1320" s="151"/>
      <c r="AO1320" s="151"/>
      <c r="AP1320" s="151"/>
      <c r="AQ1320" s="151"/>
      <c r="AR1320" s="151"/>
      <c r="AS1320" s="151"/>
      <c r="AT1320" s="151"/>
      <c r="AU1320" s="151"/>
      <c r="AV1320" s="151"/>
      <c r="AW1320" s="151"/>
      <c r="AX1320" s="151"/>
      <c r="AY1320" s="151"/>
      <c r="AZ1320" s="151"/>
      <c r="BA1320" s="181" t="str">
        <f>C1320</f>
        <v>Náklady spojené s povinnou publicitou, pokud ji objednatel požaduje. Zahrnuje zejména náklady na propagační a informační billboardy, tabule, internetovou propagaci, tiskoviny apod.</v>
      </c>
      <c r="BB1320" s="151"/>
      <c r="BC1320" s="151"/>
      <c r="BD1320" s="151"/>
      <c r="BE1320" s="151"/>
      <c r="BF1320" s="151"/>
      <c r="BG1320" s="151"/>
      <c r="BH1320" s="151"/>
    </row>
    <row r="1321" spans="1:60" outlineLevel="1" x14ac:dyDescent="0.2">
      <c r="A1321" s="158"/>
      <c r="B1321" s="159"/>
      <c r="C1321" s="453"/>
      <c r="D1321" s="454"/>
      <c r="E1321" s="454"/>
      <c r="F1321" s="454"/>
      <c r="G1321" s="454"/>
      <c r="H1321" s="160"/>
      <c r="I1321" s="160"/>
      <c r="J1321" s="160"/>
      <c r="K1321" s="160"/>
      <c r="L1321" s="160"/>
      <c r="M1321" s="160"/>
      <c r="N1321" s="160"/>
      <c r="O1321" s="160"/>
      <c r="P1321" s="160"/>
      <c r="Q1321" s="160"/>
      <c r="R1321" s="160"/>
      <c r="S1321" s="160"/>
      <c r="T1321" s="160"/>
      <c r="U1321" s="160"/>
      <c r="V1321" s="160"/>
      <c r="W1321" s="160"/>
      <c r="X1321" s="151"/>
      <c r="Y1321" s="151"/>
      <c r="Z1321" s="151"/>
      <c r="AA1321" s="151"/>
      <c r="AB1321" s="151"/>
      <c r="AC1321" s="151"/>
      <c r="AD1321" s="151"/>
      <c r="AE1321" s="151"/>
      <c r="AF1321" s="151"/>
      <c r="AG1321" s="151" t="s">
        <v>180</v>
      </c>
      <c r="AH1321" s="151"/>
      <c r="AI1321" s="151"/>
      <c r="AJ1321" s="151"/>
      <c r="AK1321" s="151"/>
      <c r="AL1321" s="151"/>
      <c r="AM1321" s="151"/>
      <c r="AN1321" s="151"/>
      <c r="AO1321" s="151"/>
      <c r="AP1321" s="151"/>
      <c r="AQ1321" s="151"/>
      <c r="AR1321" s="151"/>
      <c r="AS1321" s="151"/>
      <c r="AT1321" s="151"/>
      <c r="AU1321" s="151"/>
      <c r="AV1321" s="151"/>
      <c r="AW1321" s="151"/>
      <c r="AX1321" s="151"/>
      <c r="AY1321" s="151"/>
      <c r="AZ1321" s="151"/>
      <c r="BA1321" s="151"/>
      <c r="BB1321" s="151"/>
      <c r="BC1321" s="151"/>
      <c r="BD1321" s="151"/>
      <c r="BE1321" s="151"/>
      <c r="BF1321" s="151"/>
      <c r="BG1321" s="151"/>
      <c r="BH1321" s="151"/>
    </row>
    <row r="1322" spans="1:60" x14ac:dyDescent="0.2">
      <c r="A1322" s="5"/>
      <c r="B1322" s="6"/>
      <c r="C1322" s="189"/>
      <c r="D1322" s="8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AE1322">
        <v>15</v>
      </c>
      <c r="AF1322">
        <v>21</v>
      </c>
    </row>
    <row r="1323" spans="1:60" x14ac:dyDescent="0.2">
      <c r="A1323" s="154"/>
      <c r="B1323" s="155" t="s">
        <v>30</v>
      </c>
      <c r="C1323" s="190"/>
      <c r="D1323" s="156"/>
      <c r="E1323" s="157"/>
      <c r="F1323" s="157"/>
      <c r="G1323" s="182">
        <f>G8+G26+G41+G78+G86+G129+G217+G522+G529+G577+G607+G644+G675+G736+G741+G745+G768+G789+G821+G829+G832+G837+G840+G880+G998+G1055+G1085+G1142+G1191+G1195+G1210+G1227+G1246+G1253+G1258+G1265+G1284+G1303</f>
        <v>0</v>
      </c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AE1323">
        <f>SUMIF(L7:L1321,AE1322,G7:G1321)</f>
        <v>0</v>
      </c>
      <c r="AF1323">
        <f>SUMIF(L7:L1321,AF1322,G7:G1321)</f>
        <v>0</v>
      </c>
      <c r="AG1323" t="s">
        <v>1064</v>
      </c>
    </row>
    <row r="1324" spans="1:60" x14ac:dyDescent="0.2">
      <c r="C1324" s="191"/>
      <c r="D1324" s="142"/>
      <c r="AG1324" t="s">
        <v>1065</v>
      </c>
    </row>
    <row r="1325" spans="1:60" x14ac:dyDescent="0.2">
      <c r="D1325" s="142"/>
    </row>
    <row r="1326" spans="1:60" x14ac:dyDescent="0.2">
      <c r="D1326" s="142"/>
    </row>
    <row r="1327" spans="1:60" x14ac:dyDescent="0.2">
      <c r="D1327" s="142"/>
    </row>
    <row r="1328" spans="1:60" x14ac:dyDescent="0.2">
      <c r="D1328" s="142"/>
    </row>
    <row r="1329" spans="4:4" x14ac:dyDescent="0.2">
      <c r="D1329" s="142"/>
    </row>
    <row r="1330" spans="4:4" x14ac:dyDescent="0.2">
      <c r="D1330" s="142"/>
    </row>
    <row r="1331" spans="4:4" x14ac:dyDescent="0.2">
      <c r="D1331" s="142"/>
    </row>
    <row r="1332" spans="4:4" x14ac:dyDescent="0.2">
      <c r="D1332" s="142"/>
    </row>
    <row r="1333" spans="4:4" x14ac:dyDescent="0.2">
      <c r="D1333" s="142"/>
    </row>
    <row r="1334" spans="4:4" x14ac:dyDescent="0.2">
      <c r="D1334" s="142"/>
    </row>
    <row r="1335" spans="4:4" x14ac:dyDescent="0.2">
      <c r="D1335" s="142"/>
    </row>
    <row r="1336" spans="4:4" x14ac:dyDescent="0.2">
      <c r="D1336" s="142"/>
    </row>
    <row r="1337" spans="4:4" x14ac:dyDescent="0.2">
      <c r="D1337" s="142"/>
    </row>
    <row r="1338" spans="4:4" x14ac:dyDescent="0.2">
      <c r="D1338" s="142"/>
    </row>
    <row r="1339" spans="4:4" x14ac:dyDescent="0.2">
      <c r="D1339" s="142"/>
    </row>
    <row r="1340" spans="4:4" x14ac:dyDescent="0.2">
      <c r="D1340" s="142"/>
    </row>
    <row r="1341" spans="4:4" x14ac:dyDescent="0.2">
      <c r="D1341" s="142"/>
    </row>
    <row r="1342" spans="4:4" x14ac:dyDescent="0.2">
      <c r="D1342" s="142"/>
    </row>
    <row r="1343" spans="4:4" x14ac:dyDescent="0.2">
      <c r="D1343" s="142"/>
    </row>
    <row r="1344" spans="4:4" x14ac:dyDescent="0.2">
      <c r="D1344" s="142"/>
    </row>
    <row r="1345" spans="4:4" x14ac:dyDescent="0.2">
      <c r="D1345" s="142"/>
    </row>
    <row r="1346" spans="4:4" x14ac:dyDescent="0.2">
      <c r="D1346" s="142"/>
    </row>
    <row r="1347" spans="4:4" x14ac:dyDescent="0.2">
      <c r="D1347" s="142"/>
    </row>
    <row r="1348" spans="4:4" x14ac:dyDescent="0.2">
      <c r="D1348" s="142"/>
    </row>
    <row r="1349" spans="4:4" x14ac:dyDescent="0.2">
      <c r="D1349" s="142"/>
    </row>
    <row r="1350" spans="4:4" x14ac:dyDescent="0.2">
      <c r="D1350" s="142"/>
    </row>
    <row r="1351" spans="4:4" x14ac:dyDescent="0.2">
      <c r="D1351" s="142"/>
    </row>
    <row r="1352" spans="4:4" x14ac:dyDescent="0.2">
      <c r="D1352" s="142"/>
    </row>
    <row r="1353" spans="4:4" x14ac:dyDescent="0.2">
      <c r="D1353" s="142"/>
    </row>
    <row r="1354" spans="4:4" x14ac:dyDescent="0.2">
      <c r="D1354" s="142"/>
    </row>
    <row r="1355" spans="4:4" x14ac:dyDescent="0.2">
      <c r="D1355" s="142"/>
    </row>
    <row r="1356" spans="4:4" x14ac:dyDescent="0.2">
      <c r="D1356" s="142"/>
    </row>
    <row r="1357" spans="4:4" x14ac:dyDescent="0.2">
      <c r="D1357" s="142"/>
    </row>
    <row r="1358" spans="4:4" x14ac:dyDescent="0.2">
      <c r="D1358" s="142"/>
    </row>
    <row r="1359" spans="4:4" x14ac:dyDescent="0.2">
      <c r="D1359" s="142"/>
    </row>
    <row r="1360" spans="4:4" x14ac:dyDescent="0.2">
      <c r="D1360" s="142"/>
    </row>
    <row r="1361" spans="4:4" x14ac:dyDescent="0.2">
      <c r="D1361" s="142"/>
    </row>
    <row r="1362" spans="4:4" x14ac:dyDescent="0.2">
      <c r="D1362" s="142"/>
    </row>
    <row r="1363" spans="4:4" x14ac:dyDescent="0.2">
      <c r="D1363" s="142"/>
    </row>
    <row r="1364" spans="4:4" x14ac:dyDescent="0.2">
      <c r="D1364" s="142"/>
    </row>
    <row r="1365" spans="4:4" x14ac:dyDescent="0.2">
      <c r="D1365" s="142"/>
    </row>
    <row r="1366" spans="4:4" x14ac:dyDescent="0.2">
      <c r="D1366" s="142"/>
    </row>
    <row r="1367" spans="4:4" x14ac:dyDescent="0.2">
      <c r="D1367" s="142"/>
    </row>
    <row r="1368" spans="4:4" x14ac:dyDescent="0.2">
      <c r="D1368" s="142"/>
    </row>
    <row r="1369" spans="4:4" x14ac:dyDescent="0.2">
      <c r="D1369" s="142"/>
    </row>
    <row r="1370" spans="4:4" x14ac:dyDescent="0.2">
      <c r="D1370" s="142"/>
    </row>
    <row r="1371" spans="4:4" x14ac:dyDescent="0.2">
      <c r="D1371" s="142"/>
    </row>
    <row r="1372" spans="4:4" x14ac:dyDescent="0.2">
      <c r="D1372" s="142"/>
    </row>
    <row r="1373" spans="4:4" x14ac:dyDescent="0.2">
      <c r="D1373" s="142"/>
    </row>
    <row r="1374" spans="4:4" x14ac:dyDescent="0.2">
      <c r="D1374" s="142"/>
    </row>
    <row r="1375" spans="4:4" x14ac:dyDescent="0.2">
      <c r="D1375" s="142"/>
    </row>
    <row r="1376" spans="4:4" x14ac:dyDescent="0.2">
      <c r="D1376" s="142"/>
    </row>
    <row r="1377" spans="4:4" x14ac:dyDescent="0.2">
      <c r="D1377" s="142"/>
    </row>
    <row r="1378" spans="4:4" x14ac:dyDescent="0.2">
      <c r="D1378" s="142"/>
    </row>
    <row r="1379" spans="4:4" x14ac:dyDescent="0.2">
      <c r="D1379" s="142"/>
    </row>
    <row r="1380" spans="4:4" x14ac:dyDescent="0.2">
      <c r="D1380" s="142"/>
    </row>
    <row r="1381" spans="4:4" x14ac:dyDescent="0.2">
      <c r="D1381" s="142"/>
    </row>
    <row r="1382" spans="4:4" x14ac:dyDescent="0.2">
      <c r="D1382" s="142"/>
    </row>
    <row r="1383" spans="4:4" x14ac:dyDescent="0.2">
      <c r="D1383" s="142"/>
    </row>
    <row r="1384" spans="4:4" x14ac:dyDescent="0.2">
      <c r="D1384" s="142"/>
    </row>
    <row r="1385" spans="4:4" x14ac:dyDescent="0.2">
      <c r="D1385" s="142"/>
    </row>
    <row r="1386" spans="4:4" x14ac:dyDescent="0.2">
      <c r="D1386" s="142"/>
    </row>
    <row r="1387" spans="4:4" x14ac:dyDescent="0.2">
      <c r="D1387" s="142"/>
    </row>
    <row r="1388" spans="4:4" x14ac:dyDescent="0.2">
      <c r="D1388" s="142"/>
    </row>
    <row r="1389" spans="4:4" x14ac:dyDescent="0.2">
      <c r="D1389" s="142"/>
    </row>
    <row r="1390" spans="4:4" x14ac:dyDescent="0.2">
      <c r="D1390" s="142"/>
    </row>
    <row r="1391" spans="4:4" x14ac:dyDescent="0.2">
      <c r="D1391" s="142"/>
    </row>
    <row r="1392" spans="4:4" x14ac:dyDescent="0.2">
      <c r="D1392" s="142"/>
    </row>
    <row r="1393" spans="4:4" x14ac:dyDescent="0.2">
      <c r="D1393" s="142"/>
    </row>
    <row r="1394" spans="4:4" x14ac:dyDescent="0.2">
      <c r="D1394" s="142"/>
    </row>
    <row r="1395" spans="4:4" x14ac:dyDescent="0.2">
      <c r="D1395" s="142"/>
    </row>
    <row r="1396" spans="4:4" x14ac:dyDescent="0.2">
      <c r="D1396" s="142"/>
    </row>
    <row r="1397" spans="4:4" x14ac:dyDescent="0.2">
      <c r="D1397" s="142"/>
    </row>
    <row r="1398" spans="4:4" x14ac:dyDescent="0.2">
      <c r="D1398" s="142"/>
    </row>
    <row r="1399" spans="4:4" x14ac:dyDescent="0.2">
      <c r="D1399" s="142"/>
    </row>
    <row r="1400" spans="4:4" x14ac:dyDescent="0.2">
      <c r="D1400" s="142"/>
    </row>
    <row r="1401" spans="4:4" x14ac:dyDescent="0.2">
      <c r="D1401" s="142"/>
    </row>
    <row r="1402" spans="4:4" x14ac:dyDescent="0.2">
      <c r="D1402" s="142"/>
    </row>
    <row r="1403" spans="4:4" x14ac:dyDescent="0.2">
      <c r="D1403" s="142"/>
    </row>
    <row r="1404" spans="4:4" x14ac:dyDescent="0.2">
      <c r="D1404" s="142"/>
    </row>
    <row r="1405" spans="4:4" x14ac:dyDescent="0.2">
      <c r="D1405" s="142"/>
    </row>
    <row r="1406" spans="4:4" x14ac:dyDescent="0.2">
      <c r="D1406" s="142"/>
    </row>
    <row r="1407" spans="4:4" x14ac:dyDescent="0.2">
      <c r="D1407" s="142"/>
    </row>
    <row r="1408" spans="4:4" x14ac:dyDescent="0.2">
      <c r="D1408" s="142"/>
    </row>
    <row r="1409" spans="4:4" x14ac:dyDescent="0.2">
      <c r="D1409" s="142"/>
    </row>
    <row r="1410" spans="4:4" x14ac:dyDescent="0.2">
      <c r="D1410" s="142"/>
    </row>
    <row r="1411" spans="4:4" x14ac:dyDescent="0.2">
      <c r="D1411" s="142"/>
    </row>
    <row r="1412" spans="4:4" x14ac:dyDescent="0.2">
      <c r="D1412" s="142"/>
    </row>
    <row r="1413" spans="4:4" x14ac:dyDescent="0.2">
      <c r="D1413" s="142"/>
    </row>
    <row r="1414" spans="4:4" x14ac:dyDescent="0.2">
      <c r="D1414" s="142"/>
    </row>
    <row r="1415" spans="4:4" x14ac:dyDescent="0.2">
      <c r="D1415" s="142"/>
    </row>
    <row r="1416" spans="4:4" x14ac:dyDescent="0.2">
      <c r="D1416" s="142"/>
    </row>
    <row r="1417" spans="4:4" x14ac:dyDescent="0.2">
      <c r="D1417" s="142"/>
    </row>
    <row r="1418" spans="4:4" x14ac:dyDescent="0.2">
      <c r="D1418" s="142"/>
    </row>
    <row r="1419" spans="4:4" x14ac:dyDescent="0.2">
      <c r="D1419" s="142"/>
    </row>
    <row r="1420" spans="4:4" x14ac:dyDescent="0.2">
      <c r="D1420" s="142"/>
    </row>
    <row r="1421" spans="4:4" x14ac:dyDescent="0.2">
      <c r="D1421" s="142"/>
    </row>
    <row r="1422" spans="4:4" x14ac:dyDescent="0.2">
      <c r="D1422" s="142"/>
    </row>
    <row r="1423" spans="4:4" x14ac:dyDescent="0.2">
      <c r="D1423" s="142"/>
    </row>
    <row r="1424" spans="4:4" x14ac:dyDescent="0.2">
      <c r="D1424" s="142"/>
    </row>
    <row r="1425" spans="4:4" x14ac:dyDescent="0.2">
      <c r="D1425" s="142"/>
    </row>
    <row r="1426" spans="4:4" x14ac:dyDescent="0.2">
      <c r="D1426" s="142"/>
    </row>
    <row r="1427" spans="4:4" x14ac:dyDescent="0.2">
      <c r="D1427" s="142"/>
    </row>
    <row r="1428" spans="4:4" x14ac:dyDescent="0.2">
      <c r="D1428" s="142"/>
    </row>
    <row r="1429" spans="4:4" x14ac:dyDescent="0.2">
      <c r="D1429" s="142"/>
    </row>
    <row r="1430" spans="4:4" x14ac:dyDescent="0.2">
      <c r="D1430" s="142"/>
    </row>
    <row r="1431" spans="4:4" x14ac:dyDescent="0.2">
      <c r="D1431" s="142"/>
    </row>
    <row r="1432" spans="4:4" x14ac:dyDescent="0.2">
      <c r="D1432" s="142"/>
    </row>
    <row r="1433" spans="4:4" x14ac:dyDescent="0.2">
      <c r="D1433" s="142"/>
    </row>
    <row r="1434" spans="4:4" x14ac:dyDescent="0.2">
      <c r="D1434" s="142"/>
    </row>
    <row r="1435" spans="4:4" x14ac:dyDescent="0.2">
      <c r="D1435" s="142"/>
    </row>
    <row r="1436" spans="4:4" x14ac:dyDescent="0.2">
      <c r="D1436" s="142"/>
    </row>
    <row r="1437" spans="4:4" x14ac:dyDescent="0.2">
      <c r="D1437" s="142"/>
    </row>
    <row r="1438" spans="4:4" x14ac:dyDescent="0.2">
      <c r="D1438" s="142"/>
    </row>
    <row r="1439" spans="4:4" x14ac:dyDescent="0.2">
      <c r="D1439" s="142"/>
    </row>
    <row r="1440" spans="4:4" x14ac:dyDescent="0.2">
      <c r="D1440" s="142"/>
    </row>
    <row r="1441" spans="4:4" x14ac:dyDescent="0.2">
      <c r="D1441" s="142"/>
    </row>
    <row r="1442" spans="4:4" x14ac:dyDescent="0.2">
      <c r="D1442" s="142"/>
    </row>
    <row r="1443" spans="4:4" x14ac:dyDescent="0.2">
      <c r="D1443" s="142"/>
    </row>
    <row r="1444" spans="4:4" x14ac:dyDescent="0.2">
      <c r="D1444" s="142"/>
    </row>
    <row r="1445" spans="4:4" x14ac:dyDescent="0.2">
      <c r="D1445" s="142"/>
    </row>
    <row r="1446" spans="4:4" x14ac:dyDescent="0.2">
      <c r="D1446" s="142"/>
    </row>
    <row r="1447" spans="4:4" x14ac:dyDescent="0.2">
      <c r="D1447" s="142"/>
    </row>
    <row r="1448" spans="4:4" x14ac:dyDescent="0.2">
      <c r="D1448" s="142"/>
    </row>
    <row r="1449" spans="4:4" x14ac:dyDescent="0.2">
      <c r="D1449" s="142"/>
    </row>
    <row r="1450" spans="4:4" x14ac:dyDescent="0.2">
      <c r="D1450" s="142"/>
    </row>
    <row r="1451" spans="4:4" x14ac:dyDescent="0.2">
      <c r="D1451" s="142"/>
    </row>
    <row r="1452" spans="4:4" x14ac:dyDescent="0.2">
      <c r="D1452" s="142"/>
    </row>
    <row r="1453" spans="4:4" x14ac:dyDescent="0.2">
      <c r="D1453" s="142"/>
    </row>
    <row r="1454" spans="4:4" x14ac:dyDescent="0.2">
      <c r="D1454" s="142"/>
    </row>
    <row r="1455" spans="4:4" x14ac:dyDescent="0.2">
      <c r="D1455" s="142"/>
    </row>
    <row r="1456" spans="4:4" x14ac:dyDescent="0.2">
      <c r="D1456" s="142"/>
    </row>
    <row r="1457" spans="4:4" x14ac:dyDescent="0.2">
      <c r="D1457" s="142"/>
    </row>
    <row r="1458" spans="4:4" x14ac:dyDescent="0.2">
      <c r="D1458" s="142"/>
    </row>
    <row r="1459" spans="4:4" x14ac:dyDescent="0.2">
      <c r="D1459" s="142"/>
    </row>
    <row r="1460" spans="4:4" x14ac:dyDescent="0.2">
      <c r="D1460" s="142"/>
    </row>
    <row r="1461" spans="4:4" x14ac:dyDescent="0.2">
      <c r="D1461" s="142"/>
    </row>
    <row r="1462" spans="4:4" x14ac:dyDescent="0.2">
      <c r="D1462" s="142"/>
    </row>
    <row r="1463" spans="4:4" x14ac:dyDescent="0.2">
      <c r="D1463" s="142"/>
    </row>
    <row r="1464" spans="4:4" x14ac:dyDescent="0.2">
      <c r="D1464" s="142"/>
    </row>
    <row r="1465" spans="4:4" x14ac:dyDescent="0.2">
      <c r="D1465" s="142"/>
    </row>
    <row r="1466" spans="4:4" x14ac:dyDescent="0.2">
      <c r="D1466" s="142"/>
    </row>
    <row r="1467" spans="4:4" x14ac:dyDescent="0.2">
      <c r="D1467" s="142"/>
    </row>
    <row r="1468" spans="4:4" x14ac:dyDescent="0.2">
      <c r="D1468" s="142"/>
    </row>
    <row r="1469" spans="4:4" x14ac:dyDescent="0.2">
      <c r="D1469" s="142"/>
    </row>
    <row r="1470" spans="4:4" x14ac:dyDescent="0.2">
      <c r="D1470" s="142"/>
    </row>
    <row r="1471" spans="4:4" x14ac:dyDescent="0.2">
      <c r="D1471" s="142"/>
    </row>
    <row r="1472" spans="4:4" x14ac:dyDescent="0.2">
      <c r="D1472" s="142"/>
    </row>
    <row r="1473" spans="4:4" x14ac:dyDescent="0.2">
      <c r="D1473" s="142"/>
    </row>
    <row r="1474" spans="4:4" x14ac:dyDescent="0.2">
      <c r="D1474" s="142"/>
    </row>
    <row r="1475" spans="4:4" x14ac:dyDescent="0.2">
      <c r="D1475" s="142"/>
    </row>
    <row r="1476" spans="4:4" x14ac:dyDescent="0.2">
      <c r="D1476" s="142"/>
    </row>
    <row r="1477" spans="4:4" x14ac:dyDescent="0.2">
      <c r="D1477" s="142"/>
    </row>
    <row r="1478" spans="4:4" x14ac:dyDescent="0.2">
      <c r="D1478" s="142"/>
    </row>
    <row r="1479" spans="4:4" x14ac:dyDescent="0.2">
      <c r="D1479" s="142"/>
    </row>
    <row r="1480" spans="4:4" x14ac:dyDescent="0.2">
      <c r="D1480" s="142"/>
    </row>
    <row r="1481" spans="4:4" x14ac:dyDescent="0.2">
      <c r="D1481" s="142"/>
    </row>
    <row r="1482" spans="4:4" x14ac:dyDescent="0.2">
      <c r="D1482" s="142"/>
    </row>
    <row r="1483" spans="4:4" x14ac:dyDescent="0.2">
      <c r="D1483" s="142"/>
    </row>
    <row r="1484" spans="4:4" x14ac:dyDescent="0.2">
      <c r="D1484" s="142"/>
    </row>
    <row r="1485" spans="4:4" x14ac:dyDescent="0.2">
      <c r="D1485" s="142"/>
    </row>
    <row r="1486" spans="4:4" x14ac:dyDescent="0.2">
      <c r="D1486" s="142"/>
    </row>
    <row r="1487" spans="4:4" x14ac:dyDescent="0.2">
      <c r="D1487" s="142"/>
    </row>
    <row r="1488" spans="4:4" x14ac:dyDescent="0.2">
      <c r="D1488" s="142"/>
    </row>
    <row r="1489" spans="4:4" x14ac:dyDescent="0.2">
      <c r="D1489" s="142"/>
    </row>
    <row r="1490" spans="4:4" x14ac:dyDescent="0.2">
      <c r="D1490" s="142"/>
    </row>
    <row r="1491" spans="4:4" x14ac:dyDescent="0.2">
      <c r="D1491" s="142"/>
    </row>
    <row r="1492" spans="4:4" x14ac:dyDescent="0.2">
      <c r="D1492" s="142"/>
    </row>
    <row r="1493" spans="4:4" x14ac:dyDescent="0.2">
      <c r="D1493" s="142"/>
    </row>
    <row r="1494" spans="4:4" x14ac:dyDescent="0.2">
      <c r="D1494" s="142"/>
    </row>
    <row r="1495" spans="4:4" x14ac:dyDescent="0.2">
      <c r="D1495" s="142"/>
    </row>
    <row r="1496" spans="4:4" x14ac:dyDescent="0.2">
      <c r="D1496" s="142"/>
    </row>
    <row r="1497" spans="4:4" x14ac:dyDescent="0.2">
      <c r="D1497" s="142"/>
    </row>
    <row r="1498" spans="4:4" x14ac:dyDescent="0.2">
      <c r="D1498" s="142"/>
    </row>
    <row r="1499" spans="4:4" x14ac:dyDescent="0.2">
      <c r="D1499" s="142"/>
    </row>
    <row r="1500" spans="4:4" x14ac:dyDescent="0.2">
      <c r="D1500" s="142"/>
    </row>
    <row r="1501" spans="4:4" x14ac:dyDescent="0.2">
      <c r="D1501" s="142"/>
    </row>
    <row r="1502" spans="4:4" x14ac:dyDescent="0.2">
      <c r="D1502" s="142"/>
    </row>
    <row r="1503" spans="4:4" x14ac:dyDescent="0.2">
      <c r="D1503" s="142"/>
    </row>
    <row r="1504" spans="4:4" x14ac:dyDescent="0.2">
      <c r="D1504" s="142"/>
    </row>
    <row r="1505" spans="4:4" x14ac:dyDescent="0.2">
      <c r="D1505" s="142"/>
    </row>
    <row r="1506" spans="4:4" x14ac:dyDescent="0.2">
      <c r="D1506" s="142"/>
    </row>
    <row r="1507" spans="4:4" x14ac:dyDescent="0.2">
      <c r="D1507" s="142"/>
    </row>
    <row r="1508" spans="4:4" x14ac:dyDescent="0.2">
      <c r="D1508" s="142"/>
    </row>
    <row r="1509" spans="4:4" x14ac:dyDescent="0.2">
      <c r="D1509" s="142"/>
    </row>
    <row r="1510" spans="4:4" x14ac:dyDescent="0.2">
      <c r="D1510" s="142"/>
    </row>
    <row r="1511" spans="4:4" x14ac:dyDescent="0.2">
      <c r="D1511" s="142"/>
    </row>
    <row r="1512" spans="4:4" x14ac:dyDescent="0.2">
      <c r="D1512" s="142"/>
    </row>
    <row r="1513" spans="4:4" x14ac:dyDescent="0.2">
      <c r="D1513" s="142"/>
    </row>
    <row r="1514" spans="4:4" x14ac:dyDescent="0.2">
      <c r="D1514" s="142"/>
    </row>
    <row r="1515" spans="4:4" x14ac:dyDescent="0.2">
      <c r="D1515" s="142"/>
    </row>
    <row r="1516" spans="4:4" x14ac:dyDescent="0.2">
      <c r="D1516" s="142"/>
    </row>
    <row r="1517" spans="4:4" x14ac:dyDescent="0.2">
      <c r="D1517" s="142"/>
    </row>
    <row r="1518" spans="4:4" x14ac:dyDescent="0.2">
      <c r="D1518" s="142"/>
    </row>
    <row r="1519" spans="4:4" x14ac:dyDescent="0.2">
      <c r="D1519" s="142"/>
    </row>
    <row r="1520" spans="4:4" x14ac:dyDescent="0.2">
      <c r="D1520" s="142"/>
    </row>
    <row r="1521" spans="4:4" x14ac:dyDescent="0.2">
      <c r="D1521" s="142"/>
    </row>
    <row r="1522" spans="4:4" x14ac:dyDescent="0.2">
      <c r="D1522" s="142"/>
    </row>
    <row r="1523" spans="4:4" x14ac:dyDescent="0.2">
      <c r="D1523" s="142"/>
    </row>
    <row r="1524" spans="4:4" x14ac:dyDescent="0.2">
      <c r="D1524" s="142"/>
    </row>
    <row r="1525" spans="4:4" x14ac:dyDescent="0.2">
      <c r="D1525" s="142"/>
    </row>
    <row r="1526" spans="4:4" x14ac:dyDescent="0.2">
      <c r="D1526" s="142"/>
    </row>
    <row r="1527" spans="4:4" x14ac:dyDescent="0.2">
      <c r="D1527" s="142"/>
    </row>
    <row r="1528" spans="4:4" x14ac:dyDescent="0.2">
      <c r="D1528" s="142"/>
    </row>
    <row r="1529" spans="4:4" x14ac:dyDescent="0.2">
      <c r="D1529" s="142"/>
    </row>
    <row r="1530" spans="4:4" x14ac:dyDescent="0.2">
      <c r="D1530" s="142"/>
    </row>
    <row r="1531" spans="4:4" x14ac:dyDescent="0.2">
      <c r="D1531" s="142"/>
    </row>
    <row r="1532" spans="4:4" x14ac:dyDescent="0.2">
      <c r="D1532" s="142"/>
    </row>
    <row r="1533" spans="4:4" x14ac:dyDescent="0.2">
      <c r="D1533" s="142"/>
    </row>
    <row r="1534" spans="4:4" x14ac:dyDescent="0.2">
      <c r="D1534" s="142"/>
    </row>
    <row r="1535" spans="4:4" x14ac:dyDescent="0.2">
      <c r="D1535" s="142"/>
    </row>
    <row r="1536" spans="4:4" x14ac:dyDescent="0.2">
      <c r="D1536" s="142"/>
    </row>
    <row r="1537" spans="4:4" x14ac:dyDescent="0.2">
      <c r="D1537" s="142"/>
    </row>
    <row r="1538" spans="4:4" x14ac:dyDescent="0.2">
      <c r="D1538" s="142"/>
    </row>
    <row r="1539" spans="4:4" x14ac:dyDescent="0.2">
      <c r="D1539" s="142"/>
    </row>
    <row r="1540" spans="4:4" x14ac:dyDescent="0.2">
      <c r="D1540" s="142"/>
    </row>
    <row r="1541" spans="4:4" x14ac:dyDescent="0.2">
      <c r="D1541" s="142"/>
    </row>
    <row r="1542" spans="4:4" x14ac:dyDescent="0.2">
      <c r="D1542" s="142"/>
    </row>
    <row r="1543" spans="4:4" x14ac:dyDescent="0.2">
      <c r="D1543" s="142"/>
    </row>
    <row r="1544" spans="4:4" x14ac:dyDescent="0.2">
      <c r="D1544" s="142"/>
    </row>
    <row r="1545" spans="4:4" x14ac:dyDescent="0.2">
      <c r="D1545" s="142"/>
    </row>
    <row r="1546" spans="4:4" x14ac:dyDescent="0.2">
      <c r="D1546" s="142"/>
    </row>
    <row r="1547" spans="4:4" x14ac:dyDescent="0.2">
      <c r="D1547" s="142"/>
    </row>
    <row r="1548" spans="4:4" x14ac:dyDescent="0.2">
      <c r="D1548" s="142"/>
    </row>
    <row r="1549" spans="4:4" x14ac:dyDescent="0.2">
      <c r="D1549" s="142"/>
    </row>
    <row r="1550" spans="4:4" x14ac:dyDescent="0.2">
      <c r="D1550" s="142"/>
    </row>
    <row r="1551" spans="4:4" x14ac:dyDescent="0.2">
      <c r="D1551" s="142"/>
    </row>
    <row r="1552" spans="4:4" x14ac:dyDescent="0.2">
      <c r="D1552" s="142"/>
    </row>
    <row r="1553" spans="4:4" x14ac:dyDescent="0.2">
      <c r="D1553" s="142"/>
    </row>
    <row r="1554" spans="4:4" x14ac:dyDescent="0.2">
      <c r="D1554" s="142"/>
    </row>
    <row r="1555" spans="4:4" x14ac:dyDescent="0.2">
      <c r="D1555" s="142"/>
    </row>
    <row r="1556" spans="4:4" x14ac:dyDescent="0.2">
      <c r="D1556" s="142"/>
    </row>
    <row r="1557" spans="4:4" x14ac:dyDescent="0.2">
      <c r="D1557" s="142"/>
    </row>
    <row r="1558" spans="4:4" x14ac:dyDescent="0.2">
      <c r="D1558" s="142"/>
    </row>
    <row r="1559" spans="4:4" x14ac:dyDescent="0.2">
      <c r="D1559" s="142"/>
    </row>
    <row r="1560" spans="4:4" x14ac:dyDescent="0.2">
      <c r="D1560" s="142"/>
    </row>
    <row r="1561" spans="4:4" x14ac:dyDescent="0.2">
      <c r="D1561" s="142"/>
    </row>
    <row r="1562" spans="4:4" x14ac:dyDescent="0.2">
      <c r="D1562" s="142"/>
    </row>
    <row r="1563" spans="4:4" x14ac:dyDescent="0.2">
      <c r="D1563" s="142"/>
    </row>
    <row r="1564" spans="4:4" x14ac:dyDescent="0.2">
      <c r="D1564" s="142"/>
    </row>
    <row r="1565" spans="4:4" x14ac:dyDescent="0.2">
      <c r="D1565" s="142"/>
    </row>
    <row r="1566" spans="4:4" x14ac:dyDescent="0.2">
      <c r="D1566" s="142"/>
    </row>
    <row r="1567" spans="4:4" x14ac:dyDescent="0.2">
      <c r="D1567" s="142"/>
    </row>
    <row r="1568" spans="4:4" x14ac:dyDescent="0.2">
      <c r="D1568" s="142"/>
    </row>
    <row r="1569" spans="4:4" x14ac:dyDescent="0.2">
      <c r="D1569" s="142"/>
    </row>
    <row r="1570" spans="4:4" x14ac:dyDescent="0.2">
      <c r="D1570" s="142"/>
    </row>
    <row r="1571" spans="4:4" x14ac:dyDescent="0.2">
      <c r="D1571" s="142"/>
    </row>
    <row r="1572" spans="4:4" x14ac:dyDescent="0.2">
      <c r="D1572" s="142"/>
    </row>
    <row r="1573" spans="4:4" x14ac:dyDescent="0.2">
      <c r="D1573" s="142"/>
    </row>
    <row r="1574" spans="4:4" x14ac:dyDescent="0.2">
      <c r="D1574" s="142"/>
    </row>
    <row r="1575" spans="4:4" x14ac:dyDescent="0.2">
      <c r="D1575" s="142"/>
    </row>
    <row r="1576" spans="4:4" x14ac:dyDescent="0.2">
      <c r="D1576" s="142"/>
    </row>
    <row r="1577" spans="4:4" x14ac:dyDescent="0.2">
      <c r="D1577" s="142"/>
    </row>
    <row r="1578" spans="4:4" x14ac:dyDescent="0.2">
      <c r="D1578" s="142"/>
    </row>
    <row r="1579" spans="4:4" x14ac:dyDescent="0.2">
      <c r="D1579" s="142"/>
    </row>
    <row r="1580" spans="4:4" x14ac:dyDescent="0.2">
      <c r="D1580" s="142"/>
    </row>
    <row r="1581" spans="4:4" x14ac:dyDescent="0.2">
      <c r="D1581" s="142"/>
    </row>
    <row r="1582" spans="4:4" x14ac:dyDescent="0.2">
      <c r="D1582" s="142"/>
    </row>
    <row r="1583" spans="4:4" x14ac:dyDescent="0.2">
      <c r="D1583" s="142"/>
    </row>
    <row r="1584" spans="4:4" x14ac:dyDescent="0.2">
      <c r="D1584" s="142"/>
    </row>
    <row r="1585" spans="4:4" x14ac:dyDescent="0.2">
      <c r="D1585" s="142"/>
    </row>
    <row r="1586" spans="4:4" x14ac:dyDescent="0.2">
      <c r="D1586" s="142"/>
    </row>
    <row r="1587" spans="4:4" x14ac:dyDescent="0.2">
      <c r="D1587" s="142"/>
    </row>
    <row r="1588" spans="4:4" x14ac:dyDescent="0.2">
      <c r="D1588" s="142"/>
    </row>
    <row r="1589" spans="4:4" x14ac:dyDescent="0.2">
      <c r="D1589" s="142"/>
    </row>
    <row r="1590" spans="4:4" x14ac:dyDescent="0.2">
      <c r="D1590" s="142"/>
    </row>
    <row r="1591" spans="4:4" x14ac:dyDescent="0.2">
      <c r="D1591" s="142"/>
    </row>
    <row r="1592" spans="4:4" x14ac:dyDescent="0.2">
      <c r="D1592" s="142"/>
    </row>
    <row r="1593" spans="4:4" x14ac:dyDescent="0.2">
      <c r="D1593" s="142"/>
    </row>
    <row r="1594" spans="4:4" x14ac:dyDescent="0.2">
      <c r="D1594" s="142"/>
    </row>
    <row r="1595" spans="4:4" x14ac:dyDescent="0.2">
      <c r="D1595" s="142"/>
    </row>
    <row r="1596" spans="4:4" x14ac:dyDescent="0.2">
      <c r="D1596" s="142"/>
    </row>
    <row r="1597" spans="4:4" x14ac:dyDescent="0.2">
      <c r="D1597" s="142"/>
    </row>
    <row r="1598" spans="4:4" x14ac:dyDescent="0.2">
      <c r="D1598" s="142"/>
    </row>
    <row r="1599" spans="4:4" x14ac:dyDescent="0.2">
      <c r="D1599" s="142"/>
    </row>
    <row r="1600" spans="4:4" x14ac:dyDescent="0.2">
      <c r="D1600" s="142"/>
    </row>
    <row r="1601" spans="4:4" x14ac:dyDescent="0.2">
      <c r="D1601" s="142"/>
    </row>
    <row r="1602" spans="4:4" x14ac:dyDescent="0.2">
      <c r="D1602" s="142"/>
    </row>
    <row r="1603" spans="4:4" x14ac:dyDescent="0.2">
      <c r="D1603" s="142"/>
    </row>
    <row r="1604" spans="4:4" x14ac:dyDescent="0.2">
      <c r="D1604" s="142"/>
    </row>
    <row r="1605" spans="4:4" x14ac:dyDescent="0.2">
      <c r="D1605" s="142"/>
    </row>
    <row r="1606" spans="4:4" x14ac:dyDescent="0.2">
      <c r="D1606" s="142"/>
    </row>
    <row r="1607" spans="4:4" x14ac:dyDescent="0.2">
      <c r="D1607" s="142"/>
    </row>
    <row r="1608" spans="4:4" x14ac:dyDescent="0.2">
      <c r="D1608" s="142"/>
    </row>
    <row r="1609" spans="4:4" x14ac:dyDescent="0.2">
      <c r="D1609" s="142"/>
    </row>
    <row r="1610" spans="4:4" x14ac:dyDescent="0.2">
      <c r="D1610" s="142"/>
    </row>
    <row r="1611" spans="4:4" x14ac:dyDescent="0.2">
      <c r="D1611" s="142"/>
    </row>
    <row r="1612" spans="4:4" x14ac:dyDescent="0.2">
      <c r="D1612" s="142"/>
    </row>
    <row r="1613" spans="4:4" x14ac:dyDescent="0.2">
      <c r="D1613" s="142"/>
    </row>
    <row r="1614" spans="4:4" x14ac:dyDescent="0.2">
      <c r="D1614" s="142"/>
    </row>
    <row r="1615" spans="4:4" x14ac:dyDescent="0.2">
      <c r="D1615" s="142"/>
    </row>
    <row r="1616" spans="4:4" x14ac:dyDescent="0.2">
      <c r="D1616" s="142"/>
    </row>
    <row r="1617" spans="4:4" x14ac:dyDescent="0.2">
      <c r="D1617" s="142"/>
    </row>
    <row r="1618" spans="4:4" x14ac:dyDescent="0.2">
      <c r="D1618" s="142"/>
    </row>
    <row r="1619" spans="4:4" x14ac:dyDescent="0.2">
      <c r="D1619" s="142"/>
    </row>
    <row r="1620" spans="4:4" x14ac:dyDescent="0.2">
      <c r="D1620" s="142"/>
    </row>
    <row r="1621" spans="4:4" x14ac:dyDescent="0.2">
      <c r="D1621" s="142"/>
    </row>
    <row r="1622" spans="4:4" x14ac:dyDescent="0.2">
      <c r="D1622" s="142"/>
    </row>
    <row r="1623" spans="4:4" x14ac:dyDescent="0.2">
      <c r="D1623" s="142"/>
    </row>
    <row r="1624" spans="4:4" x14ac:dyDescent="0.2">
      <c r="D1624" s="142"/>
    </row>
    <row r="1625" spans="4:4" x14ac:dyDescent="0.2">
      <c r="D1625" s="142"/>
    </row>
    <row r="1626" spans="4:4" x14ac:dyDescent="0.2">
      <c r="D1626" s="142"/>
    </row>
    <row r="1627" spans="4:4" x14ac:dyDescent="0.2">
      <c r="D1627" s="142"/>
    </row>
    <row r="1628" spans="4:4" x14ac:dyDescent="0.2">
      <c r="D1628" s="142"/>
    </row>
    <row r="1629" spans="4:4" x14ac:dyDescent="0.2">
      <c r="D1629" s="142"/>
    </row>
    <row r="1630" spans="4:4" x14ac:dyDescent="0.2">
      <c r="D1630" s="142"/>
    </row>
    <row r="1631" spans="4:4" x14ac:dyDescent="0.2">
      <c r="D1631" s="142"/>
    </row>
    <row r="1632" spans="4:4" x14ac:dyDescent="0.2">
      <c r="D1632" s="142"/>
    </row>
    <row r="1633" spans="4:4" x14ac:dyDescent="0.2">
      <c r="D1633" s="142"/>
    </row>
    <row r="1634" spans="4:4" x14ac:dyDescent="0.2">
      <c r="D1634" s="142"/>
    </row>
    <row r="1635" spans="4:4" x14ac:dyDescent="0.2">
      <c r="D1635" s="142"/>
    </row>
    <row r="1636" spans="4:4" x14ac:dyDescent="0.2">
      <c r="D1636" s="142"/>
    </row>
    <row r="1637" spans="4:4" x14ac:dyDescent="0.2">
      <c r="D1637" s="142"/>
    </row>
    <row r="1638" spans="4:4" x14ac:dyDescent="0.2">
      <c r="D1638" s="142"/>
    </row>
    <row r="1639" spans="4:4" x14ac:dyDescent="0.2">
      <c r="D1639" s="142"/>
    </row>
    <row r="1640" spans="4:4" x14ac:dyDescent="0.2">
      <c r="D1640" s="142"/>
    </row>
    <row r="1641" spans="4:4" x14ac:dyDescent="0.2">
      <c r="D1641" s="142"/>
    </row>
    <row r="1642" spans="4:4" x14ac:dyDescent="0.2">
      <c r="D1642" s="142"/>
    </row>
    <row r="1643" spans="4:4" x14ac:dyDescent="0.2">
      <c r="D1643" s="142"/>
    </row>
    <row r="1644" spans="4:4" x14ac:dyDescent="0.2">
      <c r="D1644" s="142"/>
    </row>
    <row r="1645" spans="4:4" x14ac:dyDescent="0.2">
      <c r="D1645" s="142"/>
    </row>
    <row r="1646" spans="4:4" x14ac:dyDescent="0.2">
      <c r="D1646" s="142"/>
    </row>
    <row r="1647" spans="4:4" x14ac:dyDescent="0.2">
      <c r="D1647" s="142"/>
    </row>
    <row r="1648" spans="4:4" x14ac:dyDescent="0.2">
      <c r="D1648" s="142"/>
    </row>
    <row r="1649" spans="4:4" x14ac:dyDescent="0.2">
      <c r="D1649" s="142"/>
    </row>
    <row r="1650" spans="4:4" x14ac:dyDescent="0.2">
      <c r="D1650" s="142"/>
    </row>
    <row r="1651" spans="4:4" x14ac:dyDescent="0.2">
      <c r="D1651" s="142"/>
    </row>
    <row r="1652" spans="4:4" x14ac:dyDescent="0.2">
      <c r="D1652" s="142"/>
    </row>
    <row r="1653" spans="4:4" x14ac:dyDescent="0.2">
      <c r="D1653" s="142"/>
    </row>
    <row r="1654" spans="4:4" x14ac:dyDescent="0.2">
      <c r="D1654" s="142"/>
    </row>
    <row r="1655" spans="4:4" x14ac:dyDescent="0.2">
      <c r="D1655" s="142"/>
    </row>
    <row r="1656" spans="4:4" x14ac:dyDescent="0.2">
      <c r="D1656" s="142"/>
    </row>
    <row r="1657" spans="4:4" x14ac:dyDescent="0.2">
      <c r="D1657" s="142"/>
    </row>
    <row r="1658" spans="4:4" x14ac:dyDescent="0.2">
      <c r="D1658" s="142"/>
    </row>
    <row r="1659" spans="4:4" x14ac:dyDescent="0.2">
      <c r="D1659" s="142"/>
    </row>
    <row r="1660" spans="4:4" x14ac:dyDescent="0.2">
      <c r="D1660" s="142"/>
    </row>
    <row r="1661" spans="4:4" x14ac:dyDescent="0.2">
      <c r="D1661" s="142"/>
    </row>
    <row r="1662" spans="4:4" x14ac:dyDescent="0.2">
      <c r="D1662" s="142"/>
    </row>
    <row r="1663" spans="4:4" x14ac:dyDescent="0.2">
      <c r="D1663" s="142"/>
    </row>
    <row r="1664" spans="4:4" x14ac:dyDescent="0.2">
      <c r="D1664" s="142"/>
    </row>
    <row r="1665" spans="4:4" x14ac:dyDescent="0.2">
      <c r="D1665" s="142"/>
    </row>
    <row r="1666" spans="4:4" x14ac:dyDescent="0.2">
      <c r="D1666" s="142"/>
    </row>
    <row r="1667" spans="4:4" x14ac:dyDescent="0.2">
      <c r="D1667" s="142"/>
    </row>
    <row r="1668" spans="4:4" x14ac:dyDescent="0.2">
      <c r="D1668" s="142"/>
    </row>
    <row r="1669" spans="4:4" x14ac:dyDescent="0.2">
      <c r="D1669" s="142"/>
    </row>
    <row r="1670" spans="4:4" x14ac:dyDescent="0.2">
      <c r="D1670" s="142"/>
    </row>
    <row r="1671" spans="4:4" x14ac:dyDescent="0.2">
      <c r="D1671" s="142"/>
    </row>
    <row r="1672" spans="4:4" x14ac:dyDescent="0.2">
      <c r="D1672" s="142"/>
    </row>
    <row r="1673" spans="4:4" x14ac:dyDescent="0.2">
      <c r="D1673" s="142"/>
    </row>
    <row r="1674" spans="4:4" x14ac:dyDescent="0.2">
      <c r="D1674" s="142"/>
    </row>
    <row r="1675" spans="4:4" x14ac:dyDescent="0.2">
      <c r="D1675" s="142"/>
    </row>
    <row r="1676" spans="4:4" x14ac:dyDescent="0.2">
      <c r="D1676" s="142"/>
    </row>
    <row r="1677" spans="4:4" x14ac:dyDescent="0.2">
      <c r="D1677" s="142"/>
    </row>
    <row r="1678" spans="4:4" x14ac:dyDescent="0.2">
      <c r="D1678" s="142"/>
    </row>
    <row r="1679" spans="4:4" x14ac:dyDescent="0.2">
      <c r="D1679" s="142"/>
    </row>
    <row r="1680" spans="4:4" x14ac:dyDescent="0.2">
      <c r="D1680" s="142"/>
    </row>
    <row r="1681" spans="4:4" x14ac:dyDescent="0.2">
      <c r="D1681" s="142"/>
    </row>
    <row r="1682" spans="4:4" x14ac:dyDescent="0.2">
      <c r="D1682" s="142"/>
    </row>
    <row r="1683" spans="4:4" x14ac:dyDescent="0.2">
      <c r="D1683" s="142"/>
    </row>
    <row r="1684" spans="4:4" x14ac:dyDescent="0.2">
      <c r="D1684" s="142"/>
    </row>
    <row r="1685" spans="4:4" x14ac:dyDescent="0.2">
      <c r="D1685" s="142"/>
    </row>
    <row r="1686" spans="4:4" x14ac:dyDescent="0.2">
      <c r="D1686" s="142"/>
    </row>
    <row r="1687" spans="4:4" x14ac:dyDescent="0.2">
      <c r="D1687" s="142"/>
    </row>
    <row r="1688" spans="4:4" x14ac:dyDescent="0.2">
      <c r="D1688" s="142"/>
    </row>
    <row r="1689" spans="4:4" x14ac:dyDescent="0.2">
      <c r="D1689" s="142"/>
    </row>
    <row r="1690" spans="4:4" x14ac:dyDescent="0.2">
      <c r="D1690" s="142"/>
    </row>
    <row r="1691" spans="4:4" x14ac:dyDescent="0.2">
      <c r="D1691" s="142"/>
    </row>
    <row r="1692" spans="4:4" x14ac:dyDescent="0.2">
      <c r="D1692" s="142"/>
    </row>
    <row r="1693" spans="4:4" x14ac:dyDescent="0.2">
      <c r="D1693" s="142"/>
    </row>
    <row r="1694" spans="4:4" x14ac:dyDescent="0.2">
      <c r="D1694" s="142"/>
    </row>
    <row r="1695" spans="4:4" x14ac:dyDescent="0.2">
      <c r="D1695" s="142"/>
    </row>
    <row r="1696" spans="4:4" x14ac:dyDescent="0.2">
      <c r="D1696" s="142"/>
    </row>
    <row r="1697" spans="4:4" x14ac:dyDescent="0.2">
      <c r="D1697" s="142"/>
    </row>
    <row r="1698" spans="4:4" x14ac:dyDescent="0.2">
      <c r="D1698" s="142"/>
    </row>
    <row r="1699" spans="4:4" x14ac:dyDescent="0.2">
      <c r="D1699" s="142"/>
    </row>
    <row r="1700" spans="4:4" x14ac:dyDescent="0.2">
      <c r="D1700" s="142"/>
    </row>
    <row r="1701" spans="4:4" x14ac:dyDescent="0.2">
      <c r="D1701" s="142"/>
    </row>
    <row r="1702" spans="4:4" x14ac:dyDescent="0.2">
      <c r="D1702" s="142"/>
    </row>
    <row r="1703" spans="4:4" x14ac:dyDescent="0.2">
      <c r="D1703" s="142"/>
    </row>
    <row r="1704" spans="4:4" x14ac:dyDescent="0.2">
      <c r="D1704" s="142"/>
    </row>
    <row r="1705" spans="4:4" x14ac:dyDescent="0.2">
      <c r="D1705" s="142"/>
    </row>
    <row r="1706" spans="4:4" x14ac:dyDescent="0.2">
      <c r="D1706" s="142"/>
    </row>
    <row r="1707" spans="4:4" x14ac:dyDescent="0.2">
      <c r="D1707" s="142"/>
    </row>
    <row r="1708" spans="4:4" x14ac:dyDescent="0.2">
      <c r="D1708" s="142"/>
    </row>
    <row r="1709" spans="4:4" x14ac:dyDescent="0.2">
      <c r="D1709" s="142"/>
    </row>
    <row r="1710" spans="4:4" x14ac:dyDescent="0.2">
      <c r="D1710" s="142"/>
    </row>
    <row r="1711" spans="4:4" x14ac:dyDescent="0.2">
      <c r="D1711" s="142"/>
    </row>
    <row r="1712" spans="4:4" x14ac:dyDescent="0.2">
      <c r="D1712" s="142"/>
    </row>
    <row r="1713" spans="4:4" x14ac:dyDescent="0.2">
      <c r="D1713" s="142"/>
    </row>
    <row r="1714" spans="4:4" x14ac:dyDescent="0.2">
      <c r="D1714" s="142"/>
    </row>
    <row r="1715" spans="4:4" x14ac:dyDescent="0.2">
      <c r="D1715" s="142"/>
    </row>
    <row r="1716" spans="4:4" x14ac:dyDescent="0.2">
      <c r="D1716" s="142"/>
    </row>
    <row r="1717" spans="4:4" x14ac:dyDescent="0.2">
      <c r="D1717" s="142"/>
    </row>
    <row r="1718" spans="4:4" x14ac:dyDescent="0.2">
      <c r="D1718" s="142"/>
    </row>
    <row r="1719" spans="4:4" x14ac:dyDescent="0.2">
      <c r="D1719" s="142"/>
    </row>
    <row r="1720" spans="4:4" x14ac:dyDescent="0.2">
      <c r="D1720" s="142"/>
    </row>
    <row r="1721" spans="4:4" x14ac:dyDescent="0.2">
      <c r="D1721" s="142"/>
    </row>
    <row r="1722" spans="4:4" x14ac:dyDescent="0.2">
      <c r="D1722" s="142"/>
    </row>
    <row r="1723" spans="4:4" x14ac:dyDescent="0.2">
      <c r="D1723" s="142"/>
    </row>
    <row r="1724" spans="4:4" x14ac:dyDescent="0.2">
      <c r="D1724" s="142"/>
    </row>
    <row r="1725" spans="4:4" x14ac:dyDescent="0.2">
      <c r="D1725" s="142"/>
    </row>
    <row r="1726" spans="4:4" x14ac:dyDescent="0.2">
      <c r="D1726" s="142"/>
    </row>
    <row r="1727" spans="4:4" x14ac:dyDescent="0.2">
      <c r="D1727" s="142"/>
    </row>
    <row r="1728" spans="4:4" x14ac:dyDescent="0.2">
      <c r="D1728" s="142"/>
    </row>
    <row r="1729" spans="4:4" x14ac:dyDescent="0.2">
      <c r="D1729" s="142"/>
    </row>
    <row r="1730" spans="4:4" x14ac:dyDescent="0.2">
      <c r="D1730" s="142"/>
    </row>
    <row r="1731" spans="4:4" x14ac:dyDescent="0.2">
      <c r="D1731" s="142"/>
    </row>
    <row r="1732" spans="4:4" x14ac:dyDescent="0.2">
      <c r="D1732" s="142"/>
    </row>
    <row r="1733" spans="4:4" x14ac:dyDescent="0.2">
      <c r="D1733" s="142"/>
    </row>
    <row r="1734" spans="4:4" x14ac:dyDescent="0.2">
      <c r="D1734" s="142"/>
    </row>
    <row r="1735" spans="4:4" x14ac:dyDescent="0.2">
      <c r="D1735" s="142"/>
    </row>
    <row r="1736" spans="4:4" x14ac:dyDescent="0.2">
      <c r="D1736" s="142"/>
    </row>
    <row r="1737" spans="4:4" x14ac:dyDescent="0.2">
      <c r="D1737" s="142"/>
    </row>
    <row r="1738" spans="4:4" x14ac:dyDescent="0.2">
      <c r="D1738" s="142"/>
    </row>
    <row r="1739" spans="4:4" x14ac:dyDescent="0.2">
      <c r="D1739" s="142"/>
    </row>
    <row r="1740" spans="4:4" x14ac:dyDescent="0.2">
      <c r="D1740" s="142"/>
    </row>
    <row r="1741" spans="4:4" x14ac:dyDescent="0.2">
      <c r="D1741" s="142"/>
    </row>
    <row r="1742" spans="4:4" x14ac:dyDescent="0.2">
      <c r="D1742" s="142"/>
    </row>
    <row r="1743" spans="4:4" x14ac:dyDescent="0.2">
      <c r="D1743" s="142"/>
    </row>
    <row r="1744" spans="4:4" x14ac:dyDescent="0.2">
      <c r="D1744" s="142"/>
    </row>
    <row r="1745" spans="4:4" x14ac:dyDescent="0.2">
      <c r="D1745" s="142"/>
    </row>
    <row r="1746" spans="4:4" x14ac:dyDescent="0.2">
      <c r="D1746" s="142"/>
    </row>
    <row r="1747" spans="4:4" x14ac:dyDescent="0.2">
      <c r="D1747" s="142"/>
    </row>
    <row r="1748" spans="4:4" x14ac:dyDescent="0.2">
      <c r="D1748" s="142"/>
    </row>
    <row r="1749" spans="4:4" x14ac:dyDescent="0.2">
      <c r="D1749" s="142"/>
    </row>
    <row r="1750" spans="4:4" x14ac:dyDescent="0.2">
      <c r="D1750" s="142"/>
    </row>
    <row r="1751" spans="4:4" x14ac:dyDescent="0.2">
      <c r="D1751" s="142"/>
    </row>
    <row r="1752" spans="4:4" x14ac:dyDescent="0.2">
      <c r="D1752" s="142"/>
    </row>
    <row r="1753" spans="4:4" x14ac:dyDescent="0.2">
      <c r="D1753" s="142"/>
    </row>
    <row r="1754" spans="4:4" x14ac:dyDescent="0.2">
      <c r="D1754" s="142"/>
    </row>
    <row r="1755" spans="4:4" x14ac:dyDescent="0.2">
      <c r="D1755" s="142"/>
    </row>
    <row r="1756" spans="4:4" x14ac:dyDescent="0.2">
      <c r="D1756" s="142"/>
    </row>
    <row r="1757" spans="4:4" x14ac:dyDescent="0.2">
      <c r="D1757" s="142"/>
    </row>
    <row r="1758" spans="4:4" x14ac:dyDescent="0.2">
      <c r="D1758" s="142"/>
    </row>
    <row r="1759" spans="4:4" x14ac:dyDescent="0.2">
      <c r="D1759" s="142"/>
    </row>
    <row r="1760" spans="4:4" x14ac:dyDescent="0.2">
      <c r="D1760" s="142"/>
    </row>
    <row r="1761" spans="4:4" x14ac:dyDescent="0.2">
      <c r="D1761" s="142"/>
    </row>
    <row r="1762" spans="4:4" x14ac:dyDescent="0.2">
      <c r="D1762" s="142"/>
    </row>
    <row r="1763" spans="4:4" x14ac:dyDescent="0.2">
      <c r="D1763" s="142"/>
    </row>
    <row r="1764" spans="4:4" x14ac:dyDescent="0.2">
      <c r="D1764" s="142"/>
    </row>
    <row r="1765" spans="4:4" x14ac:dyDescent="0.2">
      <c r="D1765" s="142"/>
    </row>
    <row r="1766" spans="4:4" x14ac:dyDescent="0.2">
      <c r="D1766" s="142"/>
    </row>
    <row r="1767" spans="4:4" x14ac:dyDescent="0.2">
      <c r="D1767" s="142"/>
    </row>
    <row r="1768" spans="4:4" x14ac:dyDescent="0.2">
      <c r="D1768" s="142"/>
    </row>
    <row r="1769" spans="4:4" x14ac:dyDescent="0.2">
      <c r="D1769" s="142"/>
    </row>
    <row r="1770" spans="4:4" x14ac:dyDescent="0.2">
      <c r="D1770" s="142"/>
    </row>
    <row r="1771" spans="4:4" x14ac:dyDescent="0.2">
      <c r="D1771" s="142"/>
    </row>
    <row r="1772" spans="4:4" x14ac:dyDescent="0.2">
      <c r="D1772" s="142"/>
    </row>
    <row r="1773" spans="4:4" x14ac:dyDescent="0.2">
      <c r="D1773" s="142"/>
    </row>
    <row r="1774" spans="4:4" x14ac:dyDescent="0.2">
      <c r="D1774" s="142"/>
    </row>
    <row r="1775" spans="4:4" x14ac:dyDescent="0.2">
      <c r="D1775" s="142"/>
    </row>
    <row r="1776" spans="4:4" x14ac:dyDescent="0.2">
      <c r="D1776" s="142"/>
    </row>
    <row r="1777" spans="4:4" x14ac:dyDescent="0.2">
      <c r="D1777" s="142"/>
    </row>
    <row r="1778" spans="4:4" x14ac:dyDescent="0.2">
      <c r="D1778" s="142"/>
    </row>
    <row r="1779" spans="4:4" x14ac:dyDescent="0.2">
      <c r="D1779" s="142"/>
    </row>
    <row r="1780" spans="4:4" x14ac:dyDescent="0.2">
      <c r="D1780" s="142"/>
    </row>
    <row r="1781" spans="4:4" x14ac:dyDescent="0.2">
      <c r="D1781" s="142"/>
    </row>
    <row r="1782" spans="4:4" x14ac:dyDescent="0.2">
      <c r="D1782" s="142"/>
    </row>
    <row r="1783" spans="4:4" x14ac:dyDescent="0.2">
      <c r="D1783" s="142"/>
    </row>
    <row r="1784" spans="4:4" x14ac:dyDescent="0.2">
      <c r="D1784" s="142"/>
    </row>
    <row r="1785" spans="4:4" x14ac:dyDescent="0.2">
      <c r="D1785" s="142"/>
    </row>
    <row r="1786" spans="4:4" x14ac:dyDescent="0.2">
      <c r="D1786" s="142"/>
    </row>
    <row r="1787" spans="4:4" x14ac:dyDescent="0.2">
      <c r="D1787" s="142"/>
    </row>
    <row r="1788" spans="4:4" x14ac:dyDescent="0.2">
      <c r="D1788" s="142"/>
    </row>
    <row r="1789" spans="4:4" x14ac:dyDescent="0.2">
      <c r="D1789" s="142"/>
    </row>
    <row r="1790" spans="4:4" x14ac:dyDescent="0.2">
      <c r="D1790" s="142"/>
    </row>
    <row r="1791" spans="4:4" x14ac:dyDescent="0.2">
      <c r="D1791" s="142"/>
    </row>
    <row r="1792" spans="4:4" x14ac:dyDescent="0.2">
      <c r="D1792" s="142"/>
    </row>
    <row r="1793" spans="4:4" x14ac:dyDescent="0.2">
      <c r="D1793" s="142"/>
    </row>
    <row r="1794" spans="4:4" x14ac:dyDescent="0.2">
      <c r="D1794" s="142"/>
    </row>
    <row r="1795" spans="4:4" x14ac:dyDescent="0.2">
      <c r="D1795" s="142"/>
    </row>
    <row r="1796" spans="4:4" x14ac:dyDescent="0.2">
      <c r="D1796" s="142"/>
    </row>
    <row r="1797" spans="4:4" x14ac:dyDescent="0.2">
      <c r="D1797" s="142"/>
    </row>
    <row r="1798" spans="4:4" x14ac:dyDescent="0.2">
      <c r="D1798" s="142"/>
    </row>
    <row r="1799" spans="4:4" x14ac:dyDescent="0.2">
      <c r="D1799" s="142"/>
    </row>
    <row r="1800" spans="4:4" x14ac:dyDescent="0.2">
      <c r="D1800" s="142"/>
    </row>
    <row r="1801" spans="4:4" x14ac:dyDescent="0.2">
      <c r="D1801" s="142"/>
    </row>
    <row r="1802" spans="4:4" x14ac:dyDescent="0.2">
      <c r="D1802" s="142"/>
    </row>
    <row r="1803" spans="4:4" x14ac:dyDescent="0.2">
      <c r="D1803" s="142"/>
    </row>
    <row r="1804" spans="4:4" x14ac:dyDescent="0.2">
      <c r="D1804" s="142"/>
    </row>
    <row r="1805" spans="4:4" x14ac:dyDescent="0.2">
      <c r="D1805" s="142"/>
    </row>
    <row r="1806" spans="4:4" x14ac:dyDescent="0.2">
      <c r="D1806" s="142"/>
    </row>
    <row r="1807" spans="4:4" x14ac:dyDescent="0.2">
      <c r="D1807" s="142"/>
    </row>
    <row r="1808" spans="4:4" x14ac:dyDescent="0.2">
      <c r="D1808" s="142"/>
    </row>
    <row r="1809" spans="4:4" x14ac:dyDescent="0.2">
      <c r="D1809" s="142"/>
    </row>
    <row r="1810" spans="4:4" x14ac:dyDescent="0.2">
      <c r="D1810" s="142"/>
    </row>
    <row r="1811" spans="4:4" x14ac:dyDescent="0.2">
      <c r="D1811" s="142"/>
    </row>
    <row r="1812" spans="4:4" x14ac:dyDescent="0.2">
      <c r="D1812" s="142"/>
    </row>
    <row r="1813" spans="4:4" x14ac:dyDescent="0.2">
      <c r="D1813" s="142"/>
    </row>
    <row r="1814" spans="4:4" x14ac:dyDescent="0.2">
      <c r="D1814" s="142"/>
    </row>
    <row r="1815" spans="4:4" x14ac:dyDescent="0.2">
      <c r="D1815" s="142"/>
    </row>
    <row r="1816" spans="4:4" x14ac:dyDescent="0.2">
      <c r="D1816" s="142"/>
    </row>
    <row r="1817" spans="4:4" x14ac:dyDescent="0.2">
      <c r="D1817" s="142"/>
    </row>
    <row r="1818" spans="4:4" x14ac:dyDescent="0.2">
      <c r="D1818" s="142"/>
    </row>
    <row r="1819" spans="4:4" x14ac:dyDescent="0.2">
      <c r="D1819" s="142"/>
    </row>
    <row r="1820" spans="4:4" x14ac:dyDescent="0.2">
      <c r="D1820" s="142"/>
    </row>
    <row r="1821" spans="4:4" x14ac:dyDescent="0.2">
      <c r="D1821" s="142"/>
    </row>
    <row r="1822" spans="4:4" x14ac:dyDescent="0.2">
      <c r="D1822" s="142"/>
    </row>
    <row r="1823" spans="4:4" x14ac:dyDescent="0.2">
      <c r="D1823" s="142"/>
    </row>
    <row r="1824" spans="4:4" x14ac:dyDescent="0.2">
      <c r="D1824" s="142"/>
    </row>
    <row r="1825" spans="4:4" x14ac:dyDescent="0.2">
      <c r="D1825" s="142"/>
    </row>
    <row r="1826" spans="4:4" x14ac:dyDescent="0.2">
      <c r="D1826" s="142"/>
    </row>
    <row r="1827" spans="4:4" x14ac:dyDescent="0.2">
      <c r="D1827" s="142"/>
    </row>
    <row r="1828" spans="4:4" x14ac:dyDescent="0.2">
      <c r="D1828" s="142"/>
    </row>
    <row r="1829" spans="4:4" x14ac:dyDescent="0.2">
      <c r="D1829" s="142"/>
    </row>
    <row r="1830" spans="4:4" x14ac:dyDescent="0.2">
      <c r="D1830" s="142"/>
    </row>
    <row r="1831" spans="4:4" x14ac:dyDescent="0.2">
      <c r="D1831" s="142"/>
    </row>
    <row r="1832" spans="4:4" x14ac:dyDescent="0.2">
      <c r="D1832" s="142"/>
    </row>
    <row r="1833" spans="4:4" x14ac:dyDescent="0.2">
      <c r="D1833" s="142"/>
    </row>
    <row r="1834" spans="4:4" x14ac:dyDescent="0.2">
      <c r="D1834" s="142"/>
    </row>
    <row r="1835" spans="4:4" x14ac:dyDescent="0.2">
      <c r="D1835" s="142"/>
    </row>
    <row r="1836" spans="4:4" x14ac:dyDescent="0.2">
      <c r="D1836" s="142"/>
    </row>
    <row r="1837" spans="4:4" x14ac:dyDescent="0.2">
      <c r="D1837" s="142"/>
    </row>
    <row r="1838" spans="4:4" x14ac:dyDescent="0.2">
      <c r="D1838" s="142"/>
    </row>
    <row r="1839" spans="4:4" x14ac:dyDescent="0.2">
      <c r="D1839" s="142"/>
    </row>
    <row r="1840" spans="4:4" x14ac:dyDescent="0.2">
      <c r="D1840" s="142"/>
    </row>
    <row r="1841" spans="4:4" x14ac:dyDescent="0.2">
      <c r="D1841" s="142"/>
    </row>
    <row r="1842" spans="4:4" x14ac:dyDescent="0.2">
      <c r="D1842" s="142"/>
    </row>
    <row r="1843" spans="4:4" x14ac:dyDescent="0.2">
      <c r="D1843" s="142"/>
    </row>
    <row r="1844" spans="4:4" x14ac:dyDescent="0.2">
      <c r="D1844" s="142"/>
    </row>
    <row r="1845" spans="4:4" x14ac:dyDescent="0.2">
      <c r="D1845" s="142"/>
    </row>
    <row r="1846" spans="4:4" x14ac:dyDescent="0.2">
      <c r="D1846" s="142"/>
    </row>
    <row r="1847" spans="4:4" x14ac:dyDescent="0.2">
      <c r="D1847" s="142"/>
    </row>
    <row r="1848" spans="4:4" x14ac:dyDescent="0.2">
      <c r="D1848" s="142"/>
    </row>
    <row r="1849" spans="4:4" x14ac:dyDescent="0.2">
      <c r="D1849" s="142"/>
    </row>
    <row r="1850" spans="4:4" x14ac:dyDescent="0.2">
      <c r="D1850" s="142"/>
    </row>
    <row r="1851" spans="4:4" x14ac:dyDescent="0.2">
      <c r="D1851" s="142"/>
    </row>
    <row r="1852" spans="4:4" x14ac:dyDescent="0.2">
      <c r="D1852" s="142"/>
    </row>
    <row r="1853" spans="4:4" x14ac:dyDescent="0.2">
      <c r="D1853" s="142"/>
    </row>
    <row r="1854" spans="4:4" x14ac:dyDescent="0.2">
      <c r="D1854" s="142"/>
    </row>
    <row r="1855" spans="4:4" x14ac:dyDescent="0.2">
      <c r="D1855" s="142"/>
    </row>
    <row r="1856" spans="4:4" x14ac:dyDescent="0.2">
      <c r="D1856" s="142"/>
    </row>
    <row r="1857" spans="4:4" x14ac:dyDescent="0.2">
      <c r="D1857" s="142"/>
    </row>
    <row r="1858" spans="4:4" x14ac:dyDescent="0.2">
      <c r="D1858" s="142"/>
    </row>
    <row r="1859" spans="4:4" x14ac:dyDescent="0.2">
      <c r="D1859" s="142"/>
    </row>
    <row r="1860" spans="4:4" x14ac:dyDescent="0.2">
      <c r="D1860" s="142"/>
    </row>
    <row r="1861" spans="4:4" x14ac:dyDescent="0.2">
      <c r="D1861" s="142"/>
    </row>
    <row r="1862" spans="4:4" x14ac:dyDescent="0.2">
      <c r="D1862" s="142"/>
    </row>
    <row r="1863" spans="4:4" x14ac:dyDescent="0.2">
      <c r="D1863" s="142"/>
    </row>
    <row r="1864" spans="4:4" x14ac:dyDescent="0.2">
      <c r="D1864" s="142"/>
    </row>
    <row r="1865" spans="4:4" x14ac:dyDescent="0.2">
      <c r="D1865" s="142"/>
    </row>
    <row r="1866" spans="4:4" x14ac:dyDescent="0.2">
      <c r="D1866" s="142"/>
    </row>
    <row r="1867" spans="4:4" x14ac:dyDescent="0.2">
      <c r="D1867" s="142"/>
    </row>
    <row r="1868" spans="4:4" x14ac:dyDescent="0.2">
      <c r="D1868" s="142"/>
    </row>
    <row r="1869" spans="4:4" x14ac:dyDescent="0.2">
      <c r="D1869" s="142"/>
    </row>
    <row r="1870" spans="4:4" x14ac:dyDescent="0.2">
      <c r="D1870" s="142"/>
    </row>
    <row r="1871" spans="4:4" x14ac:dyDescent="0.2">
      <c r="D1871" s="142"/>
    </row>
    <row r="1872" spans="4:4" x14ac:dyDescent="0.2">
      <c r="D1872" s="142"/>
    </row>
    <row r="1873" spans="4:4" x14ac:dyDescent="0.2">
      <c r="D1873" s="142"/>
    </row>
    <row r="1874" spans="4:4" x14ac:dyDescent="0.2">
      <c r="D1874" s="142"/>
    </row>
    <row r="1875" spans="4:4" x14ac:dyDescent="0.2">
      <c r="D1875" s="142"/>
    </row>
    <row r="1876" spans="4:4" x14ac:dyDescent="0.2">
      <c r="D1876" s="142"/>
    </row>
    <row r="1877" spans="4:4" x14ac:dyDescent="0.2">
      <c r="D1877" s="142"/>
    </row>
    <row r="1878" spans="4:4" x14ac:dyDescent="0.2">
      <c r="D1878" s="142"/>
    </row>
    <row r="1879" spans="4:4" x14ac:dyDescent="0.2">
      <c r="D1879" s="142"/>
    </row>
    <row r="1880" spans="4:4" x14ac:dyDescent="0.2">
      <c r="D1880" s="142"/>
    </row>
    <row r="1881" spans="4:4" x14ac:dyDescent="0.2">
      <c r="D1881" s="142"/>
    </row>
    <row r="1882" spans="4:4" x14ac:dyDescent="0.2">
      <c r="D1882" s="142"/>
    </row>
    <row r="1883" spans="4:4" x14ac:dyDescent="0.2">
      <c r="D1883" s="142"/>
    </row>
    <row r="1884" spans="4:4" x14ac:dyDescent="0.2">
      <c r="D1884" s="142"/>
    </row>
    <row r="1885" spans="4:4" x14ac:dyDescent="0.2">
      <c r="D1885" s="142"/>
    </row>
    <row r="1886" spans="4:4" x14ac:dyDescent="0.2">
      <c r="D1886" s="142"/>
    </row>
    <row r="1887" spans="4:4" x14ac:dyDescent="0.2">
      <c r="D1887" s="142"/>
    </row>
    <row r="1888" spans="4:4" x14ac:dyDescent="0.2">
      <c r="D1888" s="142"/>
    </row>
    <row r="1889" spans="4:4" x14ac:dyDescent="0.2">
      <c r="D1889" s="142"/>
    </row>
    <row r="1890" spans="4:4" x14ac:dyDescent="0.2">
      <c r="D1890" s="142"/>
    </row>
    <row r="1891" spans="4:4" x14ac:dyDescent="0.2">
      <c r="D1891" s="142"/>
    </row>
    <row r="1892" spans="4:4" x14ac:dyDescent="0.2">
      <c r="D1892" s="142"/>
    </row>
    <row r="1893" spans="4:4" x14ac:dyDescent="0.2">
      <c r="D1893" s="142"/>
    </row>
    <row r="1894" spans="4:4" x14ac:dyDescent="0.2">
      <c r="D1894" s="142"/>
    </row>
    <row r="1895" spans="4:4" x14ac:dyDescent="0.2">
      <c r="D1895" s="142"/>
    </row>
    <row r="1896" spans="4:4" x14ac:dyDescent="0.2">
      <c r="D1896" s="142"/>
    </row>
    <row r="1897" spans="4:4" x14ac:dyDescent="0.2">
      <c r="D1897" s="142"/>
    </row>
    <row r="1898" spans="4:4" x14ac:dyDescent="0.2">
      <c r="D1898" s="142"/>
    </row>
    <row r="1899" spans="4:4" x14ac:dyDescent="0.2">
      <c r="D1899" s="142"/>
    </row>
    <row r="1900" spans="4:4" x14ac:dyDescent="0.2">
      <c r="D1900" s="142"/>
    </row>
    <row r="1901" spans="4:4" x14ac:dyDescent="0.2">
      <c r="D1901" s="142"/>
    </row>
    <row r="1902" spans="4:4" x14ac:dyDescent="0.2">
      <c r="D1902" s="142"/>
    </row>
    <row r="1903" spans="4:4" x14ac:dyDescent="0.2">
      <c r="D1903" s="142"/>
    </row>
    <row r="1904" spans="4:4" x14ac:dyDescent="0.2">
      <c r="D1904" s="142"/>
    </row>
    <row r="1905" spans="4:4" x14ac:dyDescent="0.2">
      <c r="D1905" s="142"/>
    </row>
    <row r="1906" spans="4:4" x14ac:dyDescent="0.2">
      <c r="D1906" s="142"/>
    </row>
    <row r="1907" spans="4:4" x14ac:dyDescent="0.2">
      <c r="D1907" s="142"/>
    </row>
    <row r="1908" spans="4:4" x14ac:dyDescent="0.2">
      <c r="D1908" s="142"/>
    </row>
    <row r="1909" spans="4:4" x14ac:dyDescent="0.2">
      <c r="D1909" s="142"/>
    </row>
    <row r="1910" spans="4:4" x14ac:dyDescent="0.2">
      <c r="D1910" s="142"/>
    </row>
    <row r="1911" spans="4:4" x14ac:dyDescent="0.2">
      <c r="D1911" s="142"/>
    </row>
    <row r="1912" spans="4:4" x14ac:dyDescent="0.2">
      <c r="D1912" s="142"/>
    </row>
    <row r="1913" spans="4:4" x14ac:dyDescent="0.2">
      <c r="D1913" s="142"/>
    </row>
    <row r="1914" spans="4:4" x14ac:dyDescent="0.2">
      <c r="D1914" s="142"/>
    </row>
    <row r="1915" spans="4:4" x14ac:dyDescent="0.2">
      <c r="D1915" s="142"/>
    </row>
    <row r="1916" spans="4:4" x14ac:dyDescent="0.2">
      <c r="D1916" s="142"/>
    </row>
    <row r="1917" spans="4:4" x14ac:dyDescent="0.2">
      <c r="D1917" s="142"/>
    </row>
    <row r="1918" spans="4:4" x14ac:dyDescent="0.2">
      <c r="D1918" s="142"/>
    </row>
    <row r="1919" spans="4:4" x14ac:dyDescent="0.2">
      <c r="D1919" s="142"/>
    </row>
    <row r="1920" spans="4:4" x14ac:dyDescent="0.2">
      <c r="D1920" s="142"/>
    </row>
    <row r="1921" spans="4:4" x14ac:dyDescent="0.2">
      <c r="D1921" s="142"/>
    </row>
    <row r="1922" spans="4:4" x14ac:dyDescent="0.2">
      <c r="D1922" s="142"/>
    </row>
    <row r="1923" spans="4:4" x14ac:dyDescent="0.2">
      <c r="D1923" s="142"/>
    </row>
    <row r="1924" spans="4:4" x14ac:dyDescent="0.2">
      <c r="D1924" s="142"/>
    </row>
    <row r="1925" spans="4:4" x14ac:dyDescent="0.2">
      <c r="D1925" s="142"/>
    </row>
    <row r="1926" spans="4:4" x14ac:dyDescent="0.2">
      <c r="D1926" s="142"/>
    </row>
    <row r="1927" spans="4:4" x14ac:dyDescent="0.2">
      <c r="D1927" s="142"/>
    </row>
    <row r="1928" spans="4:4" x14ac:dyDescent="0.2">
      <c r="D1928" s="142"/>
    </row>
    <row r="1929" spans="4:4" x14ac:dyDescent="0.2">
      <c r="D1929" s="142"/>
    </row>
    <row r="1930" spans="4:4" x14ac:dyDescent="0.2">
      <c r="D1930" s="142"/>
    </row>
    <row r="1931" spans="4:4" x14ac:dyDescent="0.2">
      <c r="D1931" s="142"/>
    </row>
    <row r="1932" spans="4:4" x14ac:dyDescent="0.2">
      <c r="D1932" s="142"/>
    </row>
    <row r="1933" spans="4:4" x14ac:dyDescent="0.2">
      <c r="D1933" s="142"/>
    </row>
    <row r="1934" spans="4:4" x14ac:dyDescent="0.2">
      <c r="D1934" s="142"/>
    </row>
    <row r="1935" spans="4:4" x14ac:dyDescent="0.2">
      <c r="D1935" s="142"/>
    </row>
    <row r="1936" spans="4:4" x14ac:dyDescent="0.2">
      <c r="D1936" s="142"/>
    </row>
    <row r="1937" spans="4:4" x14ac:dyDescent="0.2">
      <c r="D1937" s="142"/>
    </row>
    <row r="1938" spans="4:4" x14ac:dyDescent="0.2">
      <c r="D1938" s="142"/>
    </row>
    <row r="1939" spans="4:4" x14ac:dyDescent="0.2">
      <c r="D1939" s="142"/>
    </row>
    <row r="1940" spans="4:4" x14ac:dyDescent="0.2">
      <c r="D1940" s="142"/>
    </row>
    <row r="1941" spans="4:4" x14ac:dyDescent="0.2">
      <c r="D1941" s="142"/>
    </row>
    <row r="1942" spans="4:4" x14ac:dyDescent="0.2">
      <c r="D1942" s="142"/>
    </row>
    <row r="1943" spans="4:4" x14ac:dyDescent="0.2">
      <c r="D1943" s="142"/>
    </row>
    <row r="1944" spans="4:4" x14ac:dyDescent="0.2">
      <c r="D1944" s="142"/>
    </row>
    <row r="1945" spans="4:4" x14ac:dyDescent="0.2">
      <c r="D1945" s="142"/>
    </row>
    <row r="1946" spans="4:4" x14ac:dyDescent="0.2">
      <c r="D1946" s="142"/>
    </row>
    <row r="1947" spans="4:4" x14ac:dyDescent="0.2">
      <c r="D1947" s="142"/>
    </row>
    <row r="1948" spans="4:4" x14ac:dyDescent="0.2">
      <c r="D1948" s="142"/>
    </row>
    <row r="1949" spans="4:4" x14ac:dyDescent="0.2">
      <c r="D1949" s="142"/>
    </row>
    <row r="1950" spans="4:4" x14ac:dyDescent="0.2">
      <c r="D1950" s="142"/>
    </row>
    <row r="1951" spans="4:4" x14ac:dyDescent="0.2">
      <c r="D1951" s="142"/>
    </row>
    <row r="1952" spans="4:4" x14ac:dyDescent="0.2">
      <c r="D1952" s="142"/>
    </row>
    <row r="1953" spans="4:4" x14ac:dyDescent="0.2">
      <c r="D1953" s="142"/>
    </row>
    <row r="1954" spans="4:4" x14ac:dyDescent="0.2">
      <c r="D1954" s="142"/>
    </row>
    <row r="1955" spans="4:4" x14ac:dyDescent="0.2">
      <c r="D1955" s="142"/>
    </row>
    <row r="1956" spans="4:4" x14ac:dyDescent="0.2">
      <c r="D1956" s="142"/>
    </row>
    <row r="1957" spans="4:4" x14ac:dyDescent="0.2">
      <c r="D1957" s="142"/>
    </row>
    <row r="1958" spans="4:4" x14ac:dyDescent="0.2">
      <c r="D1958" s="142"/>
    </row>
    <row r="1959" spans="4:4" x14ac:dyDescent="0.2">
      <c r="D1959" s="142"/>
    </row>
    <row r="1960" spans="4:4" x14ac:dyDescent="0.2">
      <c r="D1960" s="142"/>
    </row>
    <row r="1961" spans="4:4" x14ac:dyDescent="0.2">
      <c r="D1961" s="142"/>
    </row>
    <row r="1962" spans="4:4" x14ac:dyDescent="0.2">
      <c r="D1962" s="142"/>
    </row>
    <row r="1963" spans="4:4" x14ac:dyDescent="0.2">
      <c r="D1963" s="142"/>
    </row>
    <row r="1964" spans="4:4" x14ac:dyDescent="0.2">
      <c r="D1964" s="142"/>
    </row>
    <row r="1965" spans="4:4" x14ac:dyDescent="0.2">
      <c r="D1965" s="142"/>
    </row>
    <row r="1966" spans="4:4" x14ac:dyDescent="0.2">
      <c r="D1966" s="142"/>
    </row>
    <row r="1967" spans="4:4" x14ac:dyDescent="0.2">
      <c r="D1967" s="142"/>
    </row>
    <row r="1968" spans="4:4" x14ac:dyDescent="0.2">
      <c r="D1968" s="142"/>
    </row>
    <row r="1969" spans="4:4" x14ac:dyDescent="0.2">
      <c r="D1969" s="142"/>
    </row>
    <row r="1970" spans="4:4" x14ac:dyDescent="0.2">
      <c r="D1970" s="142"/>
    </row>
    <row r="1971" spans="4:4" x14ac:dyDescent="0.2">
      <c r="D1971" s="142"/>
    </row>
    <row r="1972" spans="4:4" x14ac:dyDescent="0.2">
      <c r="D1972" s="142"/>
    </row>
    <row r="1973" spans="4:4" x14ac:dyDescent="0.2">
      <c r="D1973" s="142"/>
    </row>
    <row r="1974" spans="4:4" x14ac:dyDescent="0.2">
      <c r="D1974" s="142"/>
    </row>
    <row r="1975" spans="4:4" x14ac:dyDescent="0.2">
      <c r="D1975" s="142"/>
    </row>
    <row r="1976" spans="4:4" x14ac:dyDescent="0.2">
      <c r="D1976" s="142"/>
    </row>
    <row r="1977" spans="4:4" x14ac:dyDescent="0.2">
      <c r="D1977" s="142"/>
    </row>
    <row r="1978" spans="4:4" x14ac:dyDescent="0.2">
      <c r="D1978" s="142"/>
    </row>
    <row r="1979" spans="4:4" x14ac:dyDescent="0.2">
      <c r="D1979" s="142"/>
    </row>
    <row r="1980" spans="4:4" x14ac:dyDescent="0.2">
      <c r="D1980" s="142"/>
    </row>
    <row r="1981" spans="4:4" x14ac:dyDescent="0.2">
      <c r="D1981" s="142"/>
    </row>
    <row r="1982" spans="4:4" x14ac:dyDescent="0.2">
      <c r="D1982" s="142"/>
    </row>
    <row r="1983" spans="4:4" x14ac:dyDescent="0.2">
      <c r="D1983" s="142"/>
    </row>
    <row r="1984" spans="4:4" x14ac:dyDescent="0.2">
      <c r="D1984" s="142"/>
    </row>
    <row r="1985" spans="4:4" x14ac:dyDescent="0.2">
      <c r="D1985" s="142"/>
    </row>
    <row r="1986" spans="4:4" x14ac:dyDescent="0.2">
      <c r="D1986" s="142"/>
    </row>
    <row r="1987" spans="4:4" x14ac:dyDescent="0.2">
      <c r="D1987" s="142"/>
    </row>
    <row r="1988" spans="4:4" x14ac:dyDescent="0.2">
      <c r="D1988" s="142"/>
    </row>
    <row r="1989" spans="4:4" x14ac:dyDescent="0.2">
      <c r="D1989" s="142"/>
    </row>
    <row r="1990" spans="4:4" x14ac:dyDescent="0.2">
      <c r="D1990" s="142"/>
    </row>
    <row r="1991" spans="4:4" x14ac:dyDescent="0.2">
      <c r="D1991" s="142"/>
    </row>
    <row r="1992" spans="4:4" x14ac:dyDescent="0.2">
      <c r="D1992" s="142"/>
    </row>
    <row r="1993" spans="4:4" x14ac:dyDescent="0.2">
      <c r="D1993" s="142"/>
    </row>
    <row r="1994" spans="4:4" x14ac:dyDescent="0.2">
      <c r="D1994" s="142"/>
    </row>
    <row r="1995" spans="4:4" x14ac:dyDescent="0.2">
      <c r="D1995" s="142"/>
    </row>
    <row r="1996" spans="4:4" x14ac:dyDescent="0.2">
      <c r="D1996" s="142"/>
    </row>
    <row r="1997" spans="4:4" x14ac:dyDescent="0.2">
      <c r="D1997" s="142"/>
    </row>
    <row r="1998" spans="4:4" x14ac:dyDescent="0.2">
      <c r="D1998" s="142"/>
    </row>
    <row r="1999" spans="4:4" x14ac:dyDescent="0.2">
      <c r="D1999" s="142"/>
    </row>
    <row r="2000" spans="4:4" x14ac:dyDescent="0.2">
      <c r="D2000" s="142"/>
    </row>
    <row r="2001" spans="4:4" x14ac:dyDescent="0.2">
      <c r="D2001" s="142"/>
    </row>
    <row r="2002" spans="4:4" x14ac:dyDescent="0.2">
      <c r="D2002" s="142"/>
    </row>
    <row r="2003" spans="4:4" x14ac:dyDescent="0.2">
      <c r="D2003" s="142"/>
    </row>
    <row r="2004" spans="4:4" x14ac:dyDescent="0.2">
      <c r="D2004" s="142"/>
    </row>
    <row r="2005" spans="4:4" x14ac:dyDescent="0.2">
      <c r="D2005" s="142"/>
    </row>
    <row r="2006" spans="4:4" x14ac:dyDescent="0.2">
      <c r="D2006" s="142"/>
    </row>
    <row r="2007" spans="4:4" x14ac:dyDescent="0.2">
      <c r="D2007" s="142"/>
    </row>
    <row r="2008" spans="4:4" x14ac:dyDescent="0.2">
      <c r="D2008" s="142"/>
    </row>
    <row r="2009" spans="4:4" x14ac:dyDescent="0.2">
      <c r="D2009" s="142"/>
    </row>
    <row r="2010" spans="4:4" x14ac:dyDescent="0.2">
      <c r="D2010" s="142"/>
    </row>
    <row r="2011" spans="4:4" x14ac:dyDescent="0.2">
      <c r="D2011" s="142"/>
    </row>
    <row r="2012" spans="4:4" x14ac:dyDescent="0.2">
      <c r="D2012" s="142"/>
    </row>
    <row r="2013" spans="4:4" x14ac:dyDescent="0.2">
      <c r="D2013" s="142"/>
    </row>
    <row r="2014" spans="4:4" x14ac:dyDescent="0.2">
      <c r="D2014" s="142"/>
    </row>
    <row r="2015" spans="4:4" x14ac:dyDescent="0.2">
      <c r="D2015" s="142"/>
    </row>
    <row r="2016" spans="4:4" x14ac:dyDescent="0.2">
      <c r="D2016" s="142"/>
    </row>
    <row r="2017" spans="4:4" x14ac:dyDescent="0.2">
      <c r="D2017" s="142"/>
    </row>
    <row r="2018" spans="4:4" x14ac:dyDescent="0.2">
      <c r="D2018" s="142"/>
    </row>
    <row r="2019" spans="4:4" x14ac:dyDescent="0.2">
      <c r="D2019" s="142"/>
    </row>
    <row r="2020" spans="4:4" x14ac:dyDescent="0.2">
      <c r="D2020" s="142"/>
    </row>
    <row r="2021" spans="4:4" x14ac:dyDescent="0.2">
      <c r="D2021" s="142"/>
    </row>
    <row r="2022" spans="4:4" x14ac:dyDescent="0.2">
      <c r="D2022" s="142"/>
    </row>
    <row r="2023" spans="4:4" x14ac:dyDescent="0.2">
      <c r="D2023" s="142"/>
    </row>
    <row r="2024" spans="4:4" x14ac:dyDescent="0.2">
      <c r="D2024" s="142"/>
    </row>
    <row r="2025" spans="4:4" x14ac:dyDescent="0.2">
      <c r="D2025" s="142"/>
    </row>
    <row r="2026" spans="4:4" x14ac:dyDescent="0.2">
      <c r="D2026" s="142"/>
    </row>
    <row r="2027" spans="4:4" x14ac:dyDescent="0.2">
      <c r="D2027" s="142"/>
    </row>
    <row r="2028" spans="4:4" x14ac:dyDescent="0.2">
      <c r="D2028" s="142"/>
    </row>
    <row r="2029" spans="4:4" x14ac:dyDescent="0.2">
      <c r="D2029" s="142"/>
    </row>
    <row r="2030" spans="4:4" x14ac:dyDescent="0.2">
      <c r="D2030" s="142"/>
    </row>
    <row r="2031" spans="4:4" x14ac:dyDescent="0.2">
      <c r="D2031" s="142"/>
    </row>
    <row r="2032" spans="4:4" x14ac:dyDescent="0.2">
      <c r="D2032" s="142"/>
    </row>
    <row r="2033" spans="4:4" x14ac:dyDescent="0.2">
      <c r="D2033" s="142"/>
    </row>
    <row r="2034" spans="4:4" x14ac:dyDescent="0.2">
      <c r="D2034" s="142"/>
    </row>
    <row r="2035" spans="4:4" x14ac:dyDescent="0.2">
      <c r="D2035" s="142"/>
    </row>
    <row r="2036" spans="4:4" x14ac:dyDescent="0.2">
      <c r="D2036" s="142"/>
    </row>
    <row r="2037" spans="4:4" x14ac:dyDescent="0.2">
      <c r="D2037" s="142"/>
    </row>
    <row r="2038" spans="4:4" x14ac:dyDescent="0.2">
      <c r="D2038" s="142"/>
    </row>
    <row r="2039" spans="4:4" x14ac:dyDescent="0.2">
      <c r="D2039" s="142"/>
    </row>
    <row r="2040" spans="4:4" x14ac:dyDescent="0.2">
      <c r="D2040" s="142"/>
    </row>
    <row r="2041" spans="4:4" x14ac:dyDescent="0.2">
      <c r="D2041" s="142"/>
    </row>
    <row r="2042" spans="4:4" x14ac:dyDescent="0.2">
      <c r="D2042" s="142"/>
    </row>
    <row r="2043" spans="4:4" x14ac:dyDescent="0.2">
      <c r="D2043" s="142"/>
    </row>
    <row r="2044" spans="4:4" x14ac:dyDescent="0.2">
      <c r="D2044" s="142"/>
    </row>
    <row r="2045" spans="4:4" x14ac:dyDescent="0.2">
      <c r="D2045" s="142"/>
    </row>
    <row r="2046" spans="4:4" x14ac:dyDescent="0.2">
      <c r="D2046" s="142"/>
    </row>
    <row r="2047" spans="4:4" x14ac:dyDescent="0.2">
      <c r="D2047" s="142"/>
    </row>
    <row r="2048" spans="4:4" x14ac:dyDescent="0.2">
      <c r="D2048" s="142"/>
    </row>
    <row r="2049" spans="4:4" x14ac:dyDescent="0.2">
      <c r="D2049" s="142"/>
    </row>
    <row r="2050" spans="4:4" x14ac:dyDescent="0.2">
      <c r="D2050" s="142"/>
    </row>
    <row r="2051" spans="4:4" x14ac:dyDescent="0.2">
      <c r="D2051" s="142"/>
    </row>
    <row r="2052" spans="4:4" x14ac:dyDescent="0.2">
      <c r="D2052" s="142"/>
    </row>
    <row r="2053" spans="4:4" x14ac:dyDescent="0.2">
      <c r="D2053" s="142"/>
    </row>
    <row r="2054" spans="4:4" x14ac:dyDescent="0.2">
      <c r="D2054" s="142"/>
    </row>
    <row r="2055" spans="4:4" x14ac:dyDescent="0.2">
      <c r="D2055" s="142"/>
    </row>
    <row r="2056" spans="4:4" x14ac:dyDescent="0.2">
      <c r="D2056" s="142"/>
    </row>
    <row r="2057" spans="4:4" x14ac:dyDescent="0.2">
      <c r="D2057" s="142"/>
    </row>
    <row r="2058" spans="4:4" x14ac:dyDescent="0.2">
      <c r="D2058" s="142"/>
    </row>
    <row r="2059" spans="4:4" x14ac:dyDescent="0.2">
      <c r="D2059" s="142"/>
    </row>
    <row r="2060" spans="4:4" x14ac:dyDescent="0.2">
      <c r="D2060" s="142"/>
    </row>
    <row r="2061" spans="4:4" x14ac:dyDescent="0.2">
      <c r="D2061" s="142"/>
    </row>
    <row r="2062" spans="4:4" x14ac:dyDescent="0.2">
      <c r="D2062" s="142"/>
    </row>
    <row r="2063" spans="4:4" x14ac:dyDescent="0.2">
      <c r="D2063" s="142"/>
    </row>
    <row r="2064" spans="4:4" x14ac:dyDescent="0.2">
      <c r="D2064" s="142"/>
    </row>
    <row r="2065" spans="4:4" x14ac:dyDescent="0.2">
      <c r="D2065" s="142"/>
    </row>
    <row r="2066" spans="4:4" x14ac:dyDescent="0.2">
      <c r="D2066" s="142"/>
    </row>
    <row r="2067" spans="4:4" x14ac:dyDescent="0.2">
      <c r="D2067" s="142"/>
    </row>
    <row r="2068" spans="4:4" x14ac:dyDescent="0.2">
      <c r="D2068" s="142"/>
    </row>
    <row r="2069" spans="4:4" x14ac:dyDescent="0.2">
      <c r="D2069" s="142"/>
    </row>
    <row r="2070" spans="4:4" x14ac:dyDescent="0.2">
      <c r="D2070" s="142"/>
    </row>
    <row r="2071" spans="4:4" x14ac:dyDescent="0.2">
      <c r="D2071" s="142"/>
    </row>
    <row r="2072" spans="4:4" x14ac:dyDescent="0.2">
      <c r="D2072" s="142"/>
    </row>
    <row r="2073" spans="4:4" x14ac:dyDescent="0.2">
      <c r="D2073" s="142"/>
    </row>
    <row r="2074" spans="4:4" x14ac:dyDescent="0.2">
      <c r="D2074" s="142"/>
    </row>
    <row r="2075" spans="4:4" x14ac:dyDescent="0.2">
      <c r="D2075" s="142"/>
    </row>
    <row r="2076" spans="4:4" x14ac:dyDescent="0.2">
      <c r="D2076" s="142"/>
    </row>
    <row r="2077" spans="4:4" x14ac:dyDescent="0.2">
      <c r="D2077" s="142"/>
    </row>
    <row r="2078" spans="4:4" x14ac:dyDescent="0.2">
      <c r="D2078" s="142"/>
    </row>
    <row r="2079" spans="4:4" x14ac:dyDescent="0.2">
      <c r="D2079" s="142"/>
    </row>
    <row r="2080" spans="4:4" x14ac:dyDescent="0.2">
      <c r="D2080" s="142"/>
    </row>
    <row r="2081" spans="4:4" x14ac:dyDescent="0.2">
      <c r="D2081" s="142"/>
    </row>
    <row r="2082" spans="4:4" x14ac:dyDescent="0.2">
      <c r="D2082" s="142"/>
    </row>
    <row r="2083" spans="4:4" x14ac:dyDescent="0.2">
      <c r="D2083" s="142"/>
    </row>
    <row r="2084" spans="4:4" x14ac:dyDescent="0.2">
      <c r="D2084" s="142"/>
    </row>
    <row r="2085" spans="4:4" x14ac:dyDescent="0.2">
      <c r="D2085" s="142"/>
    </row>
    <row r="2086" spans="4:4" x14ac:dyDescent="0.2">
      <c r="D2086" s="142"/>
    </row>
    <row r="2087" spans="4:4" x14ac:dyDescent="0.2">
      <c r="D2087" s="142"/>
    </row>
    <row r="2088" spans="4:4" x14ac:dyDescent="0.2">
      <c r="D2088" s="142"/>
    </row>
    <row r="2089" spans="4:4" x14ac:dyDescent="0.2">
      <c r="D2089" s="142"/>
    </row>
    <row r="2090" spans="4:4" x14ac:dyDescent="0.2">
      <c r="D2090" s="142"/>
    </row>
    <row r="2091" spans="4:4" x14ac:dyDescent="0.2">
      <c r="D2091" s="142"/>
    </row>
    <row r="2092" spans="4:4" x14ac:dyDescent="0.2">
      <c r="D2092" s="142"/>
    </row>
    <row r="2093" spans="4:4" x14ac:dyDescent="0.2">
      <c r="D2093" s="142"/>
    </row>
    <row r="2094" spans="4:4" x14ac:dyDescent="0.2">
      <c r="D2094" s="142"/>
    </row>
    <row r="2095" spans="4:4" x14ac:dyDescent="0.2">
      <c r="D2095" s="142"/>
    </row>
    <row r="2096" spans="4:4" x14ac:dyDescent="0.2">
      <c r="D2096" s="142"/>
    </row>
    <row r="2097" spans="4:4" x14ac:dyDescent="0.2">
      <c r="D2097" s="142"/>
    </row>
    <row r="2098" spans="4:4" x14ac:dyDescent="0.2">
      <c r="D2098" s="142"/>
    </row>
    <row r="2099" spans="4:4" x14ac:dyDescent="0.2">
      <c r="D2099" s="142"/>
    </row>
    <row r="2100" spans="4:4" x14ac:dyDescent="0.2">
      <c r="D2100" s="142"/>
    </row>
    <row r="2101" spans="4:4" x14ac:dyDescent="0.2">
      <c r="D2101" s="142"/>
    </row>
    <row r="2102" spans="4:4" x14ac:dyDescent="0.2">
      <c r="D2102" s="142"/>
    </row>
    <row r="2103" spans="4:4" x14ac:dyDescent="0.2">
      <c r="D2103" s="142"/>
    </row>
    <row r="2104" spans="4:4" x14ac:dyDescent="0.2">
      <c r="D2104" s="142"/>
    </row>
    <row r="2105" spans="4:4" x14ac:dyDescent="0.2">
      <c r="D2105" s="142"/>
    </row>
    <row r="2106" spans="4:4" x14ac:dyDescent="0.2">
      <c r="D2106" s="142"/>
    </row>
    <row r="2107" spans="4:4" x14ac:dyDescent="0.2">
      <c r="D2107" s="142"/>
    </row>
    <row r="2108" spans="4:4" x14ac:dyDescent="0.2">
      <c r="D2108" s="142"/>
    </row>
    <row r="2109" spans="4:4" x14ac:dyDescent="0.2">
      <c r="D2109" s="142"/>
    </row>
    <row r="2110" spans="4:4" x14ac:dyDescent="0.2">
      <c r="D2110" s="142"/>
    </row>
    <row r="2111" spans="4:4" x14ac:dyDescent="0.2">
      <c r="D2111" s="142"/>
    </row>
    <row r="2112" spans="4:4" x14ac:dyDescent="0.2">
      <c r="D2112" s="142"/>
    </row>
    <row r="2113" spans="4:4" x14ac:dyDescent="0.2">
      <c r="D2113" s="142"/>
    </row>
    <row r="2114" spans="4:4" x14ac:dyDescent="0.2">
      <c r="D2114" s="142"/>
    </row>
    <row r="2115" spans="4:4" x14ac:dyDescent="0.2">
      <c r="D2115" s="142"/>
    </row>
    <row r="2116" spans="4:4" x14ac:dyDescent="0.2">
      <c r="D2116" s="142"/>
    </row>
    <row r="2117" spans="4:4" x14ac:dyDescent="0.2">
      <c r="D2117" s="142"/>
    </row>
    <row r="2118" spans="4:4" x14ac:dyDescent="0.2">
      <c r="D2118" s="142"/>
    </row>
    <row r="2119" spans="4:4" x14ac:dyDescent="0.2">
      <c r="D2119" s="142"/>
    </row>
    <row r="2120" spans="4:4" x14ac:dyDescent="0.2">
      <c r="D2120" s="142"/>
    </row>
    <row r="2121" spans="4:4" x14ac:dyDescent="0.2">
      <c r="D2121" s="142"/>
    </row>
    <row r="2122" spans="4:4" x14ac:dyDescent="0.2">
      <c r="D2122" s="142"/>
    </row>
    <row r="2123" spans="4:4" x14ac:dyDescent="0.2">
      <c r="D2123" s="142"/>
    </row>
    <row r="2124" spans="4:4" x14ac:dyDescent="0.2">
      <c r="D2124" s="142"/>
    </row>
    <row r="2125" spans="4:4" x14ac:dyDescent="0.2">
      <c r="D2125" s="142"/>
    </row>
    <row r="2126" spans="4:4" x14ac:dyDescent="0.2">
      <c r="D2126" s="142"/>
    </row>
    <row r="2127" spans="4:4" x14ac:dyDescent="0.2">
      <c r="D2127" s="142"/>
    </row>
    <row r="2128" spans="4:4" x14ac:dyDescent="0.2">
      <c r="D2128" s="142"/>
    </row>
    <row r="2129" spans="4:4" x14ac:dyDescent="0.2">
      <c r="D2129" s="142"/>
    </row>
    <row r="2130" spans="4:4" x14ac:dyDescent="0.2">
      <c r="D2130" s="142"/>
    </row>
    <row r="2131" spans="4:4" x14ac:dyDescent="0.2">
      <c r="D2131" s="142"/>
    </row>
    <row r="2132" spans="4:4" x14ac:dyDescent="0.2">
      <c r="D2132" s="142"/>
    </row>
    <row r="2133" spans="4:4" x14ac:dyDescent="0.2">
      <c r="D2133" s="142"/>
    </row>
    <row r="2134" spans="4:4" x14ac:dyDescent="0.2">
      <c r="D2134" s="142"/>
    </row>
    <row r="2135" spans="4:4" x14ac:dyDescent="0.2">
      <c r="D2135" s="142"/>
    </row>
    <row r="2136" spans="4:4" x14ac:dyDescent="0.2">
      <c r="D2136" s="142"/>
    </row>
    <row r="2137" spans="4:4" x14ac:dyDescent="0.2">
      <c r="D2137" s="142"/>
    </row>
    <row r="2138" spans="4:4" x14ac:dyDescent="0.2">
      <c r="D2138" s="142"/>
    </row>
    <row r="2139" spans="4:4" x14ac:dyDescent="0.2">
      <c r="D2139" s="142"/>
    </row>
    <row r="2140" spans="4:4" x14ac:dyDescent="0.2">
      <c r="D2140" s="142"/>
    </row>
    <row r="2141" spans="4:4" x14ac:dyDescent="0.2">
      <c r="D2141" s="142"/>
    </row>
    <row r="2142" spans="4:4" x14ac:dyDescent="0.2">
      <c r="D2142" s="142"/>
    </row>
    <row r="2143" spans="4:4" x14ac:dyDescent="0.2">
      <c r="D2143" s="142"/>
    </row>
    <row r="2144" spans="4:4" x14ac:dyDescent="0.2">
      <c r="D2144" s="142"/>
    </row>
    <row r="2145" spans="4:4" x14ac:dyDescent="0.2">
      <c r="D2145" s="142"/>
    </row>
    <row r="2146" spans="4:4" x14ac:dyDescent="0.2">
      <c r="D2146" s="142"/>
    </row>
    <row r="2147" spans="4:4" x14ac:dyDescent="0.2">
      <c r="D2147" s="142"/>
    </row>
    <row r="2148" spans="4:4" x14ac:dyDescent="0.2">
      <c r="D2148" s="142"/>
    </row>
    <row r="2149" spans="4:4" x14ac:dyDescent="0.2">
      <c r="D2149" s="142"/>
    </row>
    <row r="2150" spans="4:4" x14ac:dyDescent="0.2">
      <c r="D2150" s="142"/>
    </row>
    <row r="2151" spans="4:4" x14ac:dyDescent="0.2">
      <c r="D2151" s="142"/>
    </row>
    <row r="2152" spans="4:4" x14ac:dyDescent="0.2">
      <c r="D2152" s="142"/>
    </row>
    <row r="2153" spans="4:4" x14ac:dyDescent="0.2">
      <c r="D2153" s="142"/>
    </row>
    <row r="2154" spans="4:4" x14ac:dyDescent="0.2">
      <c r="D2154" s="142"/>
    </row>
    <row r="2155" spans="4:4" x14ac:dyDescent="0.2">
      <c r="D2155" s="142"/>
    </row>
    <row r="2156" spans="4:4" x14ac:dyDescent="0.2">
      <c r="D2156" s="142"/>
    </row>
    <row r="2157" spans="4:4" x14ac:dyDescent="0.2">
      <c r="D2157" s="142"/>
    </row>
    <row r="2158" spans="4:4" x14ac:dyDescent="0.2">
      <c r="D2158" s="142"/>
    </row>
    <row r="2159" spans="4:4" x14ac:dyDescent="0.2">
      <c r="D2159" s="142"/>
    </row>
    <row r="2160" spans="4:4" x14ac:dyDescent="0.2">
      <c r="D2160" s="142"/>
    </row>
    <row r="2161" spans="4:4" x14ac:dyDescent="0.2">
      <c r="D2161" s="142"/>
    </row>
    <row r="2162" spans="4:4" x14ac:dyDescent="0.2">
      <c r="D2162" s="142"/>
    </row>
    <row r="2163" spans="4:4" x14ac:dyDescent="0.2">
      <c r="D2163" s="142"/>
    </row>
    <row r="2164" spans="4:4" x14ac:dyDescent="0.2">
      <c r="D2164" s="142"/>
    </row>
    <row r="2165" spans="4:4" x14ac:dyDescent="0.2">
      <c r="D2165" s="142"/>
    </row>
    <row r="2166" spans="4:4" x14ac:dyDescent="0.2">
      <c r="D2166" s="142"/>
    </row>
    <row r="2167" spans="4:4" x14ac:dyDescent="0.2">
      <c r="D2167" s="142"/>
    </row>
    <row r="2168" spans="4:4" x14ac:dyDescent="0.2">
      <c r="D2168" s="142"/>
    </row>
    <row r="2169" spans="4:4" x14ac:dyDescent="0.2">
      <c r="D2169" s="142"/>
    </row>
    <row r="2170" spans="4:4" x14ac:dyDescent="0.2">
      <c r="D2170" s="142"/>
    </row>
    <row r="2171" spans="4:4" x14ac:dyDescent="0.2">
      <c r="D2171" s="142"/>
    </row>
    <row r="2172" spans="4:4" x14ac:dyDescent="0.2">
      <c r="D2172" s="142"/>
    </row>
    <row r="2173" spans="4:4" x14ac:dyDescent="0.2">
      <c r="D2173" s="142"/>
    </row>
    <row r="2174" spans="4:4" x14ac:dyDescent="0.2">
      <c r="D2174" s="142"/>
    </row>
    <row r="2175" spans="4:4" x14ac:dyDescent="0.2">
      <c r="D2175" s="142"/>
    </row>
    <row r="2176" spans="4:4" x14ac:dyDescent="0.2">
      <c r="D2176" s="142"/>
    </row>
    <row r="2177" spans="4:4" x14ac:dyDescent="0.2">
      <c r="D2177" s="142"/>
    </row>
    <row r="2178" spans="4:4" x14ac:dyDescent="0.2">
      <c r="D2178" s="142"/>
    </row>
    <row r="2179" spans="4:4" x14ac:dyDescent="0.2">
      <c r="D2179" s="142"/>
    </row>
    <row r="2180" spans="4:4" x14ac:dyDescent="0.2">
      <c r="D2180" s="142"/>
    </row>
    <row r="2181" spans="4:4" x14ac:dyDescent="0.2">
      <c r="D2181" s="142"/>
    </row>
    <row r="2182" spans="4:4" x14ac:dyDescent="0.2">
      <c r="D2182" s="142"/>
    </row>
    <row r="2183" spans="4:4" x14ac:dyDescent="0.2">
      <c r="D2183" s="142"/>
    </row>
    <row r="2184" spans="4:4" x14ac:dyDescent="0.2">
      <c r="D2184" s="142"/>
    </row>
    <row r="2185" spans="4:4" x14ac:dyDescent="0.2">
      <c r="D2185" s="142"/>
    </row>
    <row r="2186" spans="4:4" x14ac:dyDescent="0.2">
      <c r="D2186" s="142"/>
    </row>
    <row r="2187" spans="4:4" x14ac:dyDescent="0.2">
      <c r="D2187" s="142"/>
    </row>
    <row r="2188" spans="4:4" x14ac:dyDescent="0.2">
      <c r="D2188" s="142"/>
    </row>
    <row r="2189" spans="4:4" x14ac:dyDescent="0.2">
      <c r="D2189" s="142"/>
    </row>
    <row r="2190" spans="4:4" x14ac:dyDescent="0.2">
      <c r="D2190" s="142"/>
    </row>
    <row r="2191" spans="4:4" x14ac:dyDescent="0.2">
      <c r="D2191" s="142"/>
    </row>
    <row r="2192" spans="4:4" x14ac:dyDescent="0.2">
      <c r="D2192" s="142"/>
    </row>
    <row r="2193" spans="4:4" x14ac:dyDescent="0.2">
      <c r="D2193" s="142"/>
    </row>
    <row r="2194" spans="4:4" x14ac:dyDescent="0.2">
      <c r="D2194" s="142"/>
    </row>
    <row r="2195" spans="4:4" x14ac:dyDescent="0.2">
      <c r="D2195" s="142"/>
    </row>
    <row r="2196" spans="4:4" x14ac:dyDescent="0.2">
      <c r="D2196" s="142"/>
    </row>
    <row r="2197" spans="4:4" x14ac:dyDescent="0.2">
      <c r="D2197" s="142"/>
    </row>
    <row r="2198" spans="4:4" x14ac:dyDescent="0.2">
      <c r="D2198" s="142"/>
    </row>
    <row r="2199" spans="4:4" x14ac:dyDescent="0.2">
      <c r="D2199" s="142"/>
    </row>
    <row r="2200" spans="4:4" x14ac:dyDescent="0.2">
      <c r="D2200" s="142"/>
    </row>
    <row r="2201" spans="4:4" x14ac:dyDescent="0.2">
      <c r="D2201" s="142"/>
    </row>
    <row r="2202" spans="4:4" x14ac:dyDescent="0.2">
      <c r="D2202" s="142"/>
    </row>
    <row r="2203" spans="4:4" x14ac:dyDescent="0.2">
      <c r="D2203" s="142"/>
    </row>
    <row r="2204" spans="4:4" x14ac:dyDescent="0.2">
      <c r="D2204" s="142"/>
    </row>
    <row r="2205" spans="4:4" x14ac:dyDescent="0.2">
      <c r="D2205" s="142"/>
    </row>
    <row r="2206" spans="4:4" x14ac:dyDescent="0.2">
      <c r="D2206" s="142"/>
    </row>
    <row r="2207" spans="4:4" x14ac:dyDescent="0.2">
      <c r="D2207" s="142"/>
    </row>
    <row r="2208" spans="4:4" x14ac:dyDescent="0.2">
      <c r="D2208" s="142"/>
    </row>
    <row r="2209" spans="4:4" x14ac:dyDescent="0.2">
      <c r="D2209" s="142"/>
    </row>
    <row r="2210" spans="4:4" x14ac:dyDescent="0.2">
      <c r="D2210" s="142"/>
    </row>
    <row r="2211" spans="4:4" x14ac:dyDescent="0.2">
      <c r="D2211" s="142"/>
    </row>
    <row r="2212" spans="4:4" x14ac:dyDescent="0.2">
      <c r="D2212" s="142"/>
    </row>
    <row r="2213" spans="4:4" x14ac:dyDescent="0.2">
      <c r="D2213" s="142"/>
    </row>
    <row r="2214" spans="4:4" x14ac:dyDescent="0.2">
      <c r="D2214" s="142"/>
    </row>
    <row r="2215" spans="4:4" x14ac:dyDescent="0.2">
      <c r="D2215" s="142"/>
    </row>
    <row r="2216" spans="4:4" x14ac:dyDescent="0.2">
      <c r="D2216" s="142"/>
    </row>
    <row r="2217" spans="4:4" x14ac:dyDescent="0.2">
      <c r="D2217" s="142"/>
    </row>
    <row r="2218" spans="4:4" x14ac:dyDescent="0.2">
      <c r="D2218" s="142"/>
    </row>
    <row r="2219" spans="4:4" x14ac:dyDescent="0.2">
      <c r="D2219" s="142"/>
    </row>
    <row r="2220" spans="4:4" x14ac:dyDescent="0.2">
      <c r="D2220" s="142"/>
    </row>
    <row r="2221" spans="4:4" x14ac:dyDescent="0.2">
      <c r="D2221" s="142"/>
    </row>
    <row r="2222" spans="4:4" x14ac:dyDescent="0.2">
      <c r="D2222" s="142"/>
    </row>
    <row r="2223" spans="4:4" x14ac:dyDescent="0.2">
      <c r="D2223" s="142"/>
    </row>
    <row r="2224" spans="4:4" x14ac:dyDescent="0.2">
      <c r="D2224" s="142"/>
    </row>
    <row r="2225" spans="4:4" x14ac:dyDescent="0.2">
      <c r="D2225" s="142"/>
    </row>
    <row r="2226" spans="4:4" x14ac:dyDescent="0.2">
      <c r="D2226" s="142"/>
    </row>
    <row r="2227" spans="4:4" x14ac:dyDescent="0.2">
      <c r="D2227" s="142"/>
    </row>
    <row r="2228" spans="4:4" x14ac:dyDescent="0.2">
      <c r="D2228" s="142"/>
    </row>
    <row r="2229" spans="4:4" x14ac:dyDescent="0.2">
      <c r="D2229" s="142"/>
    </row>
    <row r="2230" spans="4:4" x14ac:dyDescent="0.2">
      <c r="D2230" s="142"/>
    </row>
    <row r="2231" spans="4:4" x14ac:dyDescent="0.2">
      <c r="D2231" s="142"/>
    </row>
    <row r="2232" spans="4:4" x14ac:dyDescent="0.2">
      <c r="D2232" s="142"/>
    </row>
    <row r="2233" spans="4:4" x14ac:dyDescent="0.2">
      <c r="D2233" s="142"/>
    </row>
    <row r="2234" spans="4:4" x14ac:dyDescent="0.2">
      <c r="D2234" s="142"/>
    </row>
    <row r="2235" spans="4:4" x14ac:dyDescent="0.2">
      <c r="D2235" s="142"/>
    </row>
    <row r="2236" spans="4:4" x14ac:dyDescent="0.2">
      <c r="D2236" s="142"/>
    </row>
    <row r="2237" spans="4:4" x14ac:dyDescent="0.2">
      <c r="D2237" s="142"/>
    </row>
    <row r="2238" spans="4:4" x14ac:dyDescent="0.2">
      <c r="D2238" s="142"/>
    </row>
    <row r="2239" spans="4:4" x14ac:dyDescent="0.2">
      <c r="D2239" s="142"/>
    </row>
    <row r="2240" spans="4:4" x14ac:dyDescent="0.2">
      <c r="D2240" s="142"/>
    </row>
    <row r="2241" spans="4:4" x14ac:dyDescent="0.2">
      <c r="D2241" s="142"/>
    </row>
    <row r="2242" spans="4:4" x14ac:dyDescent="0.2">
      <c r="D2242" s="142"/>
    </row>
    <row r="2243" spans="4:4" x14ac:dyDescent="0.2">
      <c r="D2243" s="142"/>
    </row>
    <row r="2244" spans="4:4" x14ac:dyDescent="0.2">
      <c r="D2244" s="142"/>
    </row>
    <row r="2245" spans="4:4" x14ac:dyDescent="0.2">
      <c r="D2245" s="142"/>
    </row>
    <row r="2246" spans="4:4" x14ac:dyDescent="0.2">
      <c r="D2246" s="142"/>
    </row>
    <row r="2247" spans="4:4" x14ac:dyDescent="0.2">
      <c r="D2247" s="142"/>
    </row>
    <row r="2248" spans="4:4" x14ac:dyDescent="0.2">
      <c r="D2248" s="142"/>
    </row>
    <row r="2249" spans="4:4" x14ac:dyDescent="0.2">
      <c r="D2249" s="142"/>
    </row>
    <row r="2250" spans="4:4" x14ac:dyDescent="0.2">
      <c r="D2250" s="142"/>
    </row>
    <row r="2251" spans="4:4" x14ac:dyDescent="0.2">
      <c r="D2251" s="142"/>
    </row>
    <row r="2252" spans="4:4" x14ac:dyDescent="0.2">
      <c r="D2252" s="142"/>
    </row>
    <row r="2253" spans="4:4" x14ac:dyDescent="0.2">
      <c r="D2253" s="142"/>
    </row>
    <row r="2254" spans="4:4" x14ac:dyDescent="0.2">
      <c r="D2254" s="142"/>
    </row>
    <row r="2255" spans="4:4" x14ac:dyDescent="0.2">
      <c r="D2255" s="142"/>
    </row>
    <row r="2256" spans="4:4" x14ac:dyDescent="0.2">
      <c r="D2256" s="142"/>
    </row>
    <row r="2257" spans="4:4" x14ac:dyDescent="0.2">
      <c r="D2257" s="142"/>
    </row>
    <row r="2258" spans="4:4" x14ac:dyDescent="0.2">
      <c r="D2258" s="142"/>
    </row>
    <row r="2259" spans="4:4" x14ac:dyDescent="0.2">
      <c r="D2259" s="142"/>
    </row>
    <row r="2260" spans="4:4" x14ac:dyDescent="0.2">
      <c r="D2260" s="142"/>
    </row>
    <row r="2261" spans="4:4" x14ac:dyDescent="0.2">
      <c r="D2261" s="142"/>
    </row>
    <row r="2262" spans="4:4" x14ac:dyDescent="0.2">
      <c r="D2262" s="142"/>
    </row>
    <row r="2263" spans="4:4" x14ac:dyDescent="0.2">
      <c r="D2263" s="142"/>
    </row>
    <row r="2264" spans="4:4" x14ac:dyDescent="0.2">
      <c r="D2264" s="142"/>
    </row>
    <row r="2265" spans="4:4" x14ac:dyDescent="0.2">
      <c r="D2265" s="142"/>
    </row>
    <row r="2266" spans="4:4" x14ac:dyDescent="0.2">
      <c r="D2266" s="142"/>
    </row>
    <row r="2267" spans="4:4" x14ac:dyDescent="0.2">
      <c r="D2267" s="142"/>
    </row>
    <row r="2268" spans="4:4" x14ac:dyDescent="0.2">
      <c r="D2268" s="142"/>
    </row>
    <row r="2269" spans="4:4" x14ac:dyDescent="0.2">
      <c r="D2269" s="142"/>
    </row>
    <row r="2270" spans="4:4" x14ac:dyDescent="0.2">
      <c r="D2270" s="142"/>
    </row>
    <row r="2271" spans="4:4" x14ac:dyDescent="0.2">
      <c r="D2271" s="142"/>
    </row>
    <row r="2272" spans="4:4" x14ac:dyDescent="0.2">
      <c r="D2272" s="142"/>
    </row>
    <row r="2273" spans="4:4" x14ac:dyDescent="0.2">
      <c r="D2273" s="142"/>
    </row>
    <row r="2274" spans="4:4" x14ac:dyDescent="0.2">
      <c r="D2274" s="142"/>
    </row>
    <row r="2275" spans="4:4" x14ac:dyDescent="0.2">
      <c r="D2275" s="142"/>
    </row>
    <row r="2276" spans="4:4" x14ac:dyDescent="0.2">
      <c r="D2276" s="142"/>
    </row>
    <row r="2277" spans="4:4" x14ac:dyDescent="0.2">
      <c r="D2277" s="142"/>
    </row>
    <row r="2278" spans="4:4" x14ac:dyDescent="0.2">
      <c r="D2278" s="142"/>
    </row>
    <row r="2279" spans="4:4" x14ac:dyDescent="0.2">
      <c r="D2279" s="142"/>
    </row>
    <row r="2280" spans="4:4" x14ac:dyDescent="0.2">
      <c r="D2280" s="142"/>
    </row>
    <row r="2281" spans="4:4" x14ac:dyDescent="0.2">
      <c r="D2281" s="142"/>
    </row>
    <row r="2282" spans="4:4" x14ac:dyDescent="0.2">
      <c r="D2282" s="142"/>
    </row>
    <row r="2283" spans="4:4" x14ac:dyDescent="0.2">
      <c r="D2283" s="142"/>
    </row>
    <row r="2284" spans="4:4" x14ac:dyDescent="0.2">
      <c r="D2284" s="142"/>
    </row>
    <row r="2285" spans="4:4" x14ac:dyDescent="0.2">
      <c r="D2285" s="142"/>
    </row>
    <row r="2286" spans="4:4" x14ac:dyDescent="0.2">
      <c r="D2286" s="142"/>
    </row>
    <row r="2287" spans="4:4" x14ac:dyDescent="0.2">
      <c r="D2287" s="142"/>
    </row>
    <row r="2288" spans="4:4" x14ac:dyDescent="0.2">
      <c r="D2288" s="142"/>
    </row>
    <row r="2289" spans="4:4" x14ac:dyDescent="0.2">
      <c r="D2289" s="142"/>
    </row>
    <row r="2290" spans="4:4" x14ac:dyDescent="0.2">
      <c r="D2290" s="142"/>
    </row>
    <row r="2291" spans="4:4" x14ac:dyDescent="0.2">
      <c r="D2291" s="142"/>
    </row>
    <row r="2292" spans="4:4" x14ac:dyDescent="0.2">
      <c r="D2292" s="142"/>
    </row>
    <row r="2293" spans="4:4" x14ac:dyDescent="0.2">
      <c r="D2293" s="142"/>
    </row>
    <row r="2294" spans="4:4" x14ac:dyDescent="0.2">
      <c r="D2294" s="142"/>
    </row>
    <row r="2295" spans="4:4" x14ac:dyDescent="0.2">
      <c r="D2295" s="142"/>
    </row>
    <row r="2296" spans="4:4" x14ac:dyDescent="0.2">
      <c r="D2296" s="142"/>
    </row>
    <row r="2297" spans="4:4" x14ac:dyDescent="0.2">
      <c r="D2297" s="142"/>
    </row>
    <row r="2298" spans="4:4" x14ac:dyDescent="0.2">
      <c r="D2298" s="142"/>
    </row>
    <row r="2299" spans="4:4" x14ac:dyDescent="0.2">
      <c r="D2299" s="142"/>
    </row>
    <row r="2300" spans="4:4" x14ac:dyDescent="0.2">
      <c r="D2300" s="142"/>
    </row>
    <row r="2301" spans="4:4" x14ac:dyDescent="0.2">
      <c r="D2301" s="142"/>
    </row>
    <row r="2302" spans="4:4" x14ac:dyDescent="0.2">
      <c r="D2302" s="142"/>
    </row>
    <row r="2303" spans="4:4" x14ac:dyDescent="0.2">
      <c r="D2303" s="142"/>
    </row>
    <row r="2304" spans="4:4" x14ac:dyDescent="0.2">
      <c r="D2304" s="142"/>
    </row>
    <row r="2305" spans="4:4" x14ac:dyDescent="0.2">
      <c r="D2305" s="142"/>
    </row>
    <row r="2306" spans="4:4" x14ac:dyDescent="0.2">
      <c r="D2306" s="142"/>
    </row>
    <row r="2307" spans="4:4" x14ac:dyDescent="0.2">
      <c r="D2307" s="142"/>
    </row>
    <row r="2308" spans="4:4" x14ac:dyDescent="0.2">
      <c r="D2308" s="142"/>
    </row>
    <row r="2309" spans="4:4" x14ac:dyDescent="0.2">
      <c r="D2309" s="142"/>
    </row>
    <row r="2310" spans="4:4" x14ac:dyDescent="0.2">
      <c r="D2310" s="142"/>
    </row>
    <row r="2311" spans="4:4" x14ac:dyDescent="0.2">
      <c r="D2311" s="142"/>
    </row>
    <row r="2312" spans="4:4" x14ac:dyDescent="0.2">
      <c r="D2312" s="142"/>
    </row>
    <row r="2313" spans="4:4" x14ac:dyDescent="0.2">
      <c r="D2313" s="142"/>
    </row>
    <row r="2314" spans="4:4" x14ac:dyDescent="0.2">
      <c r="D2314" s="142"/>
    </row>
    <row r="2315" spans="4:4" x14ac:dyDescent="0.2">
      <c r="D2315" s="142"/>
    </row>
    <row r="2316" spans="4:4" x14ac:dyDescent="0.2">
      <c r="D2316" s="142"/>
    </row>
    <row r="2317" spans="4:4" x14ac:dyDescent="0.2">
      <c r="D2317" s="142"/>
    </row>
    <row r="2318" spans="4:4" x14ac:dyDescent="0.2">
      <c r="D2318" s="142"/>
    </row>
    <row r="2319" spans="4:4" x14ac:dyDescent="0.2">
      <c r="D2319" s="142"/>
    </row>
    <row r="2320" spans="4:4" x14ac:dyDescent="0.2">
      <c r="D2320" s="142"/>
    </row>
    <row r="2321" spans="4:4" x14ac:dyDescent="0.2">
      <c r="D2321" s="142"/>
    </row>
    <row r="2322" spans="4:4" x14ac:dyDescent="0.2">
      <c r="D2322" s="142"/>
    </row>
    <row r="2323" spans="4:4" x14ac:dyDescent="0.2">
      <c r="D2323" s="142"/>
    </row>
    <row r="2324" spans="4:4" x14ac:dyDescent="0.2">
      <c r="D2324" s="142"/>
    </row>
    <row r="2325" spans="4:4" x14ac:dyDescent="0.2">
      <c r="D2325" s="142"/>
    </row>
    <row r="2326" spans="4:4" x14ac:dyDescent="0.2">
      <c r="D2326" s="142"/>
    </row>
    <row r="2327" spans="4:4" x14ac:dyDescent="0.2">
      <c r="D2327" s="142"/>
    </row>
    <row r="2328" spans="4:4" x14ac:dyDescent="0.2">
      <c r="D2328" s="142"/>
    </row>
    <row r="2329" spans="4:4" x14ac:dyDescent="0.2">
      <c r="D2329" s="142"/>
    </row>
    <row r="2330" spans="4:4" x14ac:dyDescent="0.2">
      <c r="D2330" s="142"/>
    </row>
    <row r="2331" spans="4:4" x14ac:dyDescent="0.2">
      <c r="D2331" s="142"/>
    </row>
    <row r="2332" spans="4:4" x14ac:dyDescent="0.2">
      <c r="D2332" s="142"/>
    </row>
    <row r="2333" spans="4:4" x14ac:dyDescent="0.2">
      <c r="D2333" s="142"/>
    </row>
    <row r="2334" spans="4:4" x14ac:dyDescent="0.2">
      <c r="D2334" s="142"/>
    </row>
    <row r="2335" spans="4:4" x14ac:dyDescent="0.2">
      <c r="D2335" s="142"/>
    </row>
    <row r="2336" spans="4:4" x14ac:dyDescent="0.2">
      <c r="D2336" s="142"/>
    </row>
    <row r="2337" spans="4:4" x14ac:dyDescent="0.2">
      <c r="D2337" s="142"/>
    </row>
    <row r="2338" spans="4:4" x14ac:dyDescent="0.2">
      <c r="D2338" s="142"/>
    </row>
    <row r="2339" spans="4:4" x14ac:dyDescent="0.2">
      <c r="D2339" s="142"/>
    </row>
    <row r="2340" spans="4:4" x14ac:dyDescent="0.2">
      <c r="D2340" s="142"/>
    </row>
    <row r="2341" spans="4:4" x14ac:dyDescent="0.2">
      <c r="D2341" s="142"/>
    </row>
    <row r="2342" spans="4:4" x14ac:dyDescent="0.2">
      <c r="D2342" s="142"/>
    </row>
    <row r="2343" spans="4:4" x14ac:dyDescent="0.2">
      <c r="D2343" s="142"/>
    </row>
    <row r="2344" spans="4:4" x14ac:dyDescent="0.2">
      <c r="D2344" s="142"/>
    </row>
    <row r="2345" spans="4:4" x14ac:dyDescent="0.2">
      <c r="D2345" s="142"/>
    </row>
    <row r="2346" spans="4:4" x14ac:dyDescent="0.2">
      <c r="D2346" s="142"/>
    </row>
    <row r="2347" spans="4:4" x14ac:dyDescent="0.2">
      <c r="D2347" s="142"/>
    </row>
    <row r="2348" spans="4:4" x14ac:dyDescent="0.2">
      <c r="D2348" s="142"/>
    </row>
    <row r="2349" spans="4:4" x14ac:dyDescent="0.2">
      <c r="D2349" s="142"/>
    </row>
    <row r="2350" spans="4:4" x14ac:dyDescent="0.2">
      <c r="D2350" s="142"/>
    </row>
    <row r="2351" spans="4:4" x14ac:dyDescent="0.2">
      <c r="D2351" s="142"/>
    </row>
    <row r="2352" spans="4:4" x14ac:dyDescent="0.2">
      <c r="D2352" s="142"/>
    </row>
    <row r="2353" spans="4:4" x14ac:dyDescent="0.2">
      <c r="D2353" s="142"/>
    </row>
    <row r="2354" spans="4:4" x14ac:dyDescent="0.2">
      <c r="D2354" s="142"/>
    </row>
    <row r="2355" spans="4:4" x14ac:dyDescent="0.2">
      <c r="D2355" s="142"/>
    </row>
    <row r="2356" spans="4:4" x14ac:dyDescent="0.2">
      <c r="D2356" s="142"/>
    </row>
    <row r="2357" spans="4:4" x14ac:dyDescent="0.2">
      <c r="D2357" s="142"/>
    </row>
    <row r="2358" spans="4:4" x14ac:dyDescent="0.2">
      <c r="D2358" s="142"/>
    </row>
    <row r="2359" spans="4:4" x14ac:dyDescent="0.2">
      <c r="D2359" s="142"/>
    </row>
    <row r="2360" spans="4:4" x14ac:dyDescent="0.2">
      <c r="D2360" s="142"/>
    </row>
    <row r="2361" spans="4:4" x14ac:dyDescent="0.2">
      <c r="D2361" s="142"/>
    </row>
    <row r="2362" spans="4:4" x14ac:dyDescent="0.2">
      <c r="D2362" s="142"/>
    </row>
    <row r="2363" spans="4:4" x14ac:dyDescent="0.2">
      <c r="D2363" s="142"/>
    </row>
    <row r="2364" spans="4:4" x14ac:dyDescent="0.2">
      <c r="D2364" s="142"/>
    </row>
    <row r="2365" spans="4:4" x14ac:dyDescent="0.2">
      <c r="D2365" s="142"/>
    </row>
    <row r="2366" spans="4:4" x14ac:dyDescent="0.2">
      <c r="D2366" s="142"/>
    </row>
    <row r="2367" spans="4:4" x14ac:dyDescent="0.2">
      <c r="D2367" s="142"/>
    </row>
    <row r="2368" spans="4:4" x14ac:dyDescent="0.2">
      <c r="D2368" s="142"/>
    </row>
    <row r="2369" spans="4:4" x14ac:dyDescent="0.2">
      <c r="D2369" s="142"/>
    </row>
    <row r="2370" spans="4:4" x14ac:dyDescent="0.2">
      <c r="D2370" s="142"/>
    </row>
    <row r="2371" spans="4:4" x14ac:dyDescent="0.2">
      <c r="D2371" s="142"/>
    </row>
    <row r="2372" spans="4:4" x14ac:dyDescent="0.2">
      <c r="D2372" s="142"/>
    </row>
    <row r="2373" spans="4:4" x14ac:dyDescent="0.2">
      <c r="D2373" s="142"/>
    </row>
    <row r="2374" spans="4:4" x14ac:dyDescent="0.2">
      <c r="D2374" s="142"/>
    </row>
    <row r="2375" spans="4:4" x14ac:dyDescent="0.2">
      <c r="D2375" s="142"/>
    </row>
    <row r="2376" spans="4:4" x14ac:dyDescent="0.2">
      <c r="D2376" s="142"/>
    </row>
    <row r="2377" spans="4:4" x14ac:dyDescent="0.2">
      <c r="D2377" s="142"/>
    </row>
    <row r="2378" spans="4:4" x14ac:dyDescent="0.2">
      <c r="D2378" s="142"/>
    </row>
    <row r="2379" spans="4:4" x14ac:dyDescent="0.2">
      <c r="D2379" s="142"/>
    </row>
    <row r="2380" spans="4:4" x14ac:dyDescent="0.2">
      <c r="D2380" s="142"/>
    </row>
    <row r="2381" spans="4:4" x14ac:dyDescent="0.2">
      <c r="D2381" s="142"/>
    </row>
    <row r="2382" spans="4:4" x14ac:dyDescent="0.2">
      <c r="D2382" s="142"/>
    </row>
    <row r="2383" spans="4:4" x14ac:dyDescent="0.2">
      <c r="D2383" s="142"/>
    </row>
    <row r="2384" spans="4:4" x14ac:dyDescent="0.2">
      <c r="D2384" s="142"/>
    </row>
    <row r="2385" spans="4:4" x14ac:dyDescent="0.2">
      <c r="D2385" s="142"/>
    </row>
    <row r="2386" spans="4:4" x14ac:dyDescent="0.2">
      <c r="D2386" s="142"/>
    </row>
    <row r="2387" spans="4:4" x14ac:dyDescent="0.2">
      <c r="D2387" s="142"/>
    </row>
    <row r="2388" spans="4:4" x14ac:dyDescent="0.2">
      <c r="D2388" s="142"/>
    </row>
    <row r="2389" spans="4:4" x14ac:dyDescent="0.2">
      <c r="D2389" s="142"/>
    </row>
    <row r="2390" spans="4:4" x14ac:dyDescent="0.2">
      <c r="D2390" s="142"/>
    </row>
    <row r="2391" spans="4:4" x14ac:dyDescent="0.2">
      <c r="D2391" s="142"/>
    </row>
    <row r="2392" spans="4:4" x14ac:dyDescent="0.2">
      <c r="D2392" s="142"/>
    </row>
    <row r="2393" spans="4:4" x14ac:dyDescent="0.2">
      <c r="D2393" s="142"/>
    </row>
    <row r="2394" spans="4:4" x14ac:dyDescent="0.2">
      <c r="D2394" s="142"/>
    </row>
    <row r="2395" spans="4:4" x14ac:dyDescent="0.2">
      <c r="D2395" s="142"/>
    </row>
    <row r="2396" spans="4:4" x14ac:dyDescent="0.2">
      <c r="D2396" s="142"/>
    </row>
    <row r="2397" spans="4:4" x14ac:dyDescent="0.2">
      <c r="D2397" s="142"/>
    </row>
    <row r="2398" spans="4:4" x14ac:dyDescent="0.2">
      <c r="D2398" s="142"/>
    </row>
    <row r="2399" spans="4:4" x14ac:dyDescent="0.2">
      <c r="D2399" s="142"/>
    </row>
    <row r="2400" spans="4:4" x14ac:dyDescent="0.2">
      <c r="D2400" s="142"/>
    </row>
    <row r="2401" spans="4:4" x14ac:dyDescent="0.2">
      <c r="D2401" s="142"/>
    </row>
    <row r="2402" spans="4:4" x14ac:dyDescent="0.2">
      <c r="D2402" s="142"/>
    </row>
    <row r="2403" spans="4:4" x14ac:dyDescent="0.2">
      <c r="D2403" s="142"/>
    </row>
    <row r="2404" spans="4:4" x14ac:dyDescent="0.2">
      <c r="D2404" s="142"/>
    </row>
    <row r="2405" spans="4:4" x14ac:dyDescent="0.2">
      <c r="D2405" s="142"/>
    </row>
    <row r="2406" spans="4:4" x14ac:dyDescent="0.2">
      <c r="D2406" s="142"/>
    </row>
    <row r="2407" spans="4:4" x14ac:dyDescent="0.2">
      <c r="D2407" s="142"/>
    </row>
    <row r="2408" spans="4:4" x14ac:dyDescent="0.2">
      <c r="D2408" s="142"/>
    </row>
    <row r="2409" spans="4:4" x14ac:dyDescent="0.2">
      <c r="D2409" s="142"/>
    </row>
    <row r="2410" spans="4:4" x14ac:dyDescent="0.2">
      <c r="D2410" s="142"/>
    </row>
    <row r="2411" spans="4:4" x14ac:dyDescent="0.2">
      <c r="D2411" s="142"/>
    </row>
    <row r="2412" spans="4:4" x14ac:dyDescent="0.2">
      <c r="D2412" s="142"/>
    </row>
    <row r="2413" spans="4:4" x14ac:dyDescent="0.2">
      <c r="D2413" s="142"/>
    </row>
    <row r="2414" spans="4:4" x14ac:dyDescent="0.2">
      <c r="D2414" s="142"/>
    </row>
    <row r="2415" spans="4:4" x14ac:dyDescent="0.2">
      <c r="D2415" s="142"/>
    </row>
    <row r="2416" spans="4:4" x14ac:dyDescent="0.2">
      <c r="D2416" s="142"/>
    </row>
    <row r="2417" spans="4:4" x14ac:dyDescent="0.2">
      <c r="D2417" s="142"/>
    </row>
    <row r="2418" spans="4:4" x14ac:dyDescent="0.2">
      <c r="D2418" s="142"/>
    </row>
    <row r="2419" spans="4:4" x14ac:dyDescent="0.2">
      <c r="D2419" s="142"/>
    </row>
    <row r="2420" spans="4:4" x14ac:dyDescent="0.2">
      <c r="D2420" s="142"/>
    </row>
    <row r="2421" spans="4:4" x14ac:dyDescent="0.2">
      <c r="D2421" s="142"/>
    </row>
    <row r="2422" spans="4:4" x14ac:dyDescent="0.2">
      <c r="D2422" s="142"/>
    </row>
    <row r="2423" spans="4:4" x14ac:dyDescent="0.2">
      <c r="D2423" s="142"/>
    </row>
    <row r="2424" spans="4:4" x14ac:dyDescent="0.2">
      <c r="D2424" s="142"/>
    </row>
    <row r="2425" spans="4:4" x14ac:dyDescent="0.2">
      <c r="D2425" s="142"/>
    </row>
    <row r="2426" spans="4:4" x14ac:dyDescent="0.2">
      <c r="D2426" s="142"/>
    </row>
    <row r="2427" spans="4:4" x14ac:dyDescent="0.2">
      <c r="D2427" s="142"/>
    </row>
    <row r="2428" spans="4:4" x14ac:dyDescent="0.2">
      <c r="D2428" s="142"/>
    </row>
    <row r="2429" spans="4:4" x14ac:dyDescent="0.2">
      <c r="D2429" s="142"/>
    </row>
    <row r="2430" spans="4:4" x14ac:dyDescent="0.2">
      <c r="D2430" s="142"/>
    </row>
    <row r="2431" spans="4:4" x14ac:dyDescent="0.2">
      <c r="D2431" s="142"/>
    </row>
    <row r="2432" spans="4:4" x14ac:dyDescent="0.2">
      <c r="D2432" s="142"/>
    </row>
    <row r="2433" spans="4:4" x14ac:dyDescent="0.2">
      <c r="D2433" s="142"/>
    </row>
    <row r="2434" spans="4:4" x14ac:dyDescent="0.2">
      <c r="D2434" s="142"/>
    </row>
    <row r="2435" spans="4:4" x14ac:dyDescent="0.2">
      <c r="D2435" s="142"/>
    </row>
    <row r="2436" spans="4:4" x14ac:dyDescent="0.2">
      <c r="D2436" s="142"/>
    </row>
    <row r="2437" spans="4:4" x14ac:dyDescent="0.2">
      <c r="D2437" s="142"/>
    </row>
    <row r="2438" spans="4:4" x14ac:dyDescent="0.2">
      <c r="D2438" s="142"/>
    </row>
    <row r="2439" spans="4:4" x14ac:dyDescent="0.2">
      <c r="D2439" s="142"/>
    </row>
    <row r="2440" spans="4:4" x14ac:dyDescent="0.2">
      <c r="D2440" s="142"/>
    </row>
    <row r="2441" spans="4:4" x14ac:dyDescent="0.2">
      <c r="D2441" s="142"/>
    </row>
    <row r="2442" spans="4:4" x14ac:dyDescent="0.2">
      <c r="D2442" s="142"/>
    </row>
    <row r="2443" spans="4:4" x14ac:dyDescent="0.2">
      <c r="D2443" s="142"/>
    </row>
    <row r="2444" spans="4:4" x14ac:dyDescent="0.2">
      <c r="D2444" s="142"/>
    </row>
    <row r="2445" spans="4:4" x14ac:dyDescent="0.2">
      <c r="D2445" s="142"/>
    </row>
    <row r="2446" spans="4:4" x14ac:dyDescent="0.2">
      <c r="D2446" s="142"/>
    </row>
    <row r="2447" spans="4:4" x14ac:dyDescent="0.2">
      <c r="D2447" s="142"/>
    </row>
    <row r="2448" spans="4:4" x14ac:dyDescent="0.2">
      <c r="D2448" s="142"/>
    </row>
    <row r="2449" spans="4:4" x14ac:dyDescent="0.2">
      <c r="D2449" s="142"/>
    </row>
    <row r="2450" spans="4:4" x14ac:dyDescent="0.2">
      <c r="D2450" s="142"/>
    </row>
    <row r="2451" spans="4:4" x14ac:dyDescent="0.2">
      <c r="D2451" s="142"/>
    </row>
    <row r="2452" spans="4:4" x14ac:dyDescent="0.2">
      <c r="D2452" s="142"/>
    </row>
    <row r="2453" spans="4:4" x14ac:dyDescent="0.2">
      <c r="D2453" s="142"/>
    </row>
    <row r="2454" spans="4:4" x14ac:dyDescent="0.2">
      <c r="D2454" s="142"/>
    </row>
    <row r="2455" spans="4:4" x14ac:dyDescent="0.2">
      <c r="D2455" s="142"/>
    </row>
    <row r="2456" spans="4:4" x14ac:dyDescent="0.2">
      <c r="D2456" s="142"/>
    </row>
    <row r="2457" spans="4:4" x14ac:dyDescent="0.2">
      <c r="D2457" s="142"/>
    </row>
    <row r="2458" spans="4:4" x14ac:dyDescent="0.2">
      <c r="D2458" s="142"/>
    </row>
    <row r="2459" spans="4:4" x14ac:dyDescent="0.2">
      <c r="D2459" s="142"/>
    </row>
    <row r="2460" spans="4:4" x14ac:dyDescent="0.2">
      <c r="D2460" s="142"/>
    </row>
    <row r="2461" spans="4:4" x14ac:dyDescent="0.2">
      <c r="D2461" s="142"/>
    </row>
    <row r="2462" spans="4:4" x14ac:dyDescent="0.2">
      <c r="D2462" s="142"/>
    </row>
    <row r="2463" spans="4:4" x14ac:dyDescent="0.2">
      <c r="D2463" s="142"/>
    </row>
    <row r="2464" spans="4:4" x14ac:dyDescent="0.2">
      <c r="D2464" s="142"/>
    </row>
    <row r="2465" spans="4:4" x14ac:dyDescent="0.2">
      <c r="D2465" s="142"/>
    </row>
    <row r="2466" spans="4:4" x14ac:dyDescent="0.2">
      <c r="D2466" s="142"/>
    </row>
    <row r="2467" spans="4:4" x14ac:dyDescent="0.2">
      <c r="D2467" s="142"/>
    </row>
    <row r="2468" spans="4:4" x14ac:dyDescent="0.2">
      <c r="D2468" s="142"/>
    </row>
    <row r="2469" spans="4:4" x14ac:dyDescent="0.2">
      <c r="D2469" s="142"/>
    </row>
    <row r="2470" spans="4:4" x14ac:dyDescent="0.2">
      <c r="D2470" s="142"/>
    </row>
    <row r="2471" spans="4:4" x14ac:dyDescent="0.2">
      <c r="D2471" s="142"/>
    </row>
    <row r="2472" spans="4:4" x14ac:dyDescent="0.2">
      <c r="D2472" s="142"/>
    </row>
    <row r="2473" spans="4:4" x14ac:dyDescent="0.2">
      <c r="D2473" s="142"/>
    </row>
    <row r="2474" spans="4:4" x14ac:dyDescent="0.2">
      <c r="D2474" s="142"/>
    </row>
    <row r="2475" spans="4:4" x14ac:dyDescent="0.2">
      <c r="D2475" s="142"/>
    </row>
    <row r="2476" spans="4:4" x14ac:dyDescent="0.2">
      <c r="D2476" s="142"/>
    </row>
    <row r="2477" spans="4:4" x14ac:dyDescent="0.2">
      <c r="D2477" s="142"/>
    </row>
    <row r="2478" spans="4:4" x14ac:dyDescent="0.2">
      <c r="D2478" s="142"/>
    </row>
    <row r="2479" spans="4:4" x14ac:dyDescent="0.2">
      <c r="D2479" s="142"/>
    </row>
    <row r="2480" spans="4:4" x14ac:dyDescent="0.2">
      <c r="D2480" s="142"/>
    </row>
    <row r="2481" spans="4:4" x14ac:dyDescent="0.2">
      <c r="D2481" s="142"/>
    </row>
    <row r="2482" spans="4:4" x14ac:dyDescent="0.2">
      <c r="D2482" s="142"/>
    </row>
    <row r="2483" spans="4:4" x14ac:dyDescent="0.2">
      <c r="D2483" s="142"/>
    </row>
    <row r="2484" spans="4:4" x14ac:dyDescent="0.2">
      <c r="D2484" s="142"/>
    </row>
    <row r="2485" spans="4:4" x14ac:dyDescent="0.2">
      <c r="D2485" s="142"/>
    </row>
    <row r="2486" spans="4:4" x14ac:dyDescent="0.2">
      <c r="D2486" s="142"/>
    </row>
    <row r="2487" spans="4:4" x14ac:dyDescent="0.2">
      <c r="D2487" s="142"/>
    </row>
    <row r="2488" spans="4:4" x14ac:dyDescent="0.2">
      <c r="D2488" s="142"/>
    </row>
    <row r="2489" spans="4:4" x14ac:dyDescent="0.2">
      <c r="D2489" s="142"/>
    </row>
    <row r="2490" spans="4:4" x14ac:dyDescent="0.2">
      <c r="D2490" s="142"/>
    </row>
    <row r="2491" spans="4:4" x14ac:dyDescent="0.2">
      <c r="D2491" s="142"/>
    </row>
    <row r="2492" spans="4:4" x14ac:dyDescent="0.2">
      <c r="D2492" s="142"/>
    </row>
    <row r="2493" spans="4:4" x14ac:dyDescent="0.2">
      <c r="D2493" s="142"/>
    </row>
    <row r="2494" spans="4:4" x14ac:dyDescent="0.2">
      <c r="D2494" s="142"/>
    </row>
    <row r="2495" spans="4:4" x14ac:dyDescent="0.2">
      <c r="D2495" s="142"/>
    </row>
    <row r="2496" spans="4:4" x14ac:dyDescent="0.2">
      <c r="D2496" s="142"/>
    </row>
    <row r="2497" spans="4:4" x14ac:dyDescent="0.2">
      <c r="D2497" s="142"/>
    </row>
    <row r="2498" spans="4:4" x14ac:dyDescent="0.2">
      <c r="D2498" s="142"/>
    </row>
    <row r="2499" spans="4:4" x14ac:dyDescent="0.2">
      <c r="D2499" s="142"/>
    </row>
    <row r="2500" spans="4:4" x14ac:dyDescent="0.2">
      <c r="D2500" s="142"/>
    </row>
    <row r="2501" spans="4:4" x14ac:dyDescent="0.2">
      <c r="D2501" s="142"/>
    </row>
    <row r="2502" spans="4:4" x14ac:dyDescent="0.2">
      <c r="D2502" s="142"/>
    </row>
    <row r="2503" spans="4:4" x14ac:dyDescent="0.2">
      <c r="D2503" s="142"/>
    </row>
    <row r="2504" spans="4:4" x14ac:dyDescent="0.2">
      <c r="D2504" s="142"/>
    </row>
    <row r="2505" spans="4:4" x14ac:dyDescent="0.2">
      <c r="D2505" s="142"/>
    </row>
    <row r="2506" spans="4:4" x14ac:dyDescent="0.2">
      <c r="D2506" s="142"/>
    </row>
    <row r="2507" spans="4:4" x14ac:dyDescent="0.2">
      <c r="D2507" s="142"/>
    </row>
    <row r="2508" spans="4:4" x14ac:dyDescent="0.2">
      <c r="D2508" s="142"/>
    </row>
    <row r="2509" spans="4:4" x14ac:dyDescent="0.2">
      <c r="D2509" s="142"/>
    </row>
    <row r="2510" spans="4:4" x14ac:dyDescent="0.2">
      <c r="D2510" s="142"/>
    </row>
    <row r="2511" spans="4:4" x14ac:dyDescent="0.2">
      <c r="D2511" s="142"/>
    </row>
    <row r="2512" spans="4:4" x14ac:dyDescent="0.2">
      <c r="D2512" s="142"/>
    </row>
    <row r="2513" spans="4:4" x14ac:dyDescent="0.2">
      <c r="D2513" s="142"/>
    </row>
    <row r="2514" spans="4:4" x14ac:dyDescent="0.2">
      <c r="D2514" s="142"/>
    </row>
    <row r="2515" spans="4:4" x14ac:dyDescent="0.2">
      <c r="D2515" s="142"/>
    </row>
    <row r="2516" spans="4:4" x14ac:dyDescent="0.2">
      <c r="D2516" s="142"/>
    </row>
    <row r="2517" spans="4:4" x14ac:dyDescent="0.2">
      <c r="D2517" s="142"/>
    </row>
    <row r="2518" spans="4:4" x14ac:dyDescent="0.2">
      <c r="D2518" s="142"/>
    </row>
    <row r="2519" spans="4:4" x14ac:dyDescent="0.2">
      <c r="D2519" s="142"/>
    </row>
    <row r="2520" spans="4:4" x14ac:dyDescent="0.2">
      <c r="D2520" s="142"/>
    </row>
    <row r="2521" spans="4:4" x14ac:dyDescent="0.2">
      <c r="D2521" s="142"/>
    </row>
    <row r="2522" spans="4:4" x14ac:dyDescent="0.2">
      <c r="D2522" s="142"/>
    </row>
    <row r="2523" spans="4:4" x14ac:dyDescent="0.2">
      <c r="D2523" s="142"/>
    </row>
    <row r="2524" spans="4:4" x14ac:dyDescent="0.2">
      <c r="D2524" s="142"/>
    </row>
    <row r="2525" spans="4:4" x14ac:dyDescent="0.2">
      <c r="D2525" s="142"/>
    </row>
    <row r="2526" spans="4:4" x14ac:dyDescent="0.2">
      <c r="D2526" s="142"/>
    </row>
    <row r="2527" spans="4:4" x14ac:dyDescent="0.2">
      <c r="D2527" s="142"/>
    </row>
    <row r="2528" spans="4:4" x14ac:dyDescent="0.2">
      <c r="D2528" s="142"/>
    </row>
    <row r="2529" spans="4:4" x14ac:dyDescent="0.2">
      <c r="D2529" s="142"/>
    </row>
    <row r="2530" spans="4:4" x14ac:dyDescent="0.2">
      <c r="D2530" s="142"/>
    </row>
    <row r="2531" spans="4:4" x14ac:dyDescent="0.2">
      <c r="D2531" s="142"/>
    </row>
    <row r="2532" spans="4:4" x14ac:dyDescent="0.2">
      <c r="D2532" s="142"/>
    </row>
    <row r="2533" spans="4:4" x14ac:dyDescent="0.2">
      <c r="D2533" s="142"/>
    </row>
    <row r="2534" spans="4:4" x14ac:dyDescent="0.2">
      <c r="D2534" s="142"/>
    </row>
    <row r="2535" spans="4:4" x14ac:dyDescent="0.2">
      <c r="D2535" s="142"/>
    </row>
    <row r="2536" spans="4:4" x14ac:dyDescent="0.2">
      <c r="D2536" s="142"/>
    </row>
    <row r="2537" spans="4:4" x14ac:dyDescent="0.2">
      <c r="D2537" s="142"/>
    </row>
    <row r="2538" spans="4:4" x14ac:dyDescent="0.2">
      <c r="D2538" s="142"/>
    </row>
    <row r="2539" spans="4:4" x14ac:dyDescent="0.2">
      <c r="D2539" s="142"/>
    </row>
    <row r="2540" spans="4:4" x14ac:dyDescent="0.2">
      <c r="D2540" s="142"/>
    </row>
    <row r="2541" spans="4:4" x14ac:dyDescent="0.2">
      <c r="D2541" s="142"/>
    </row>
    <row r="2542" spans="4:4" x14ac:dyDescent="0.2">
      <c r="D2542" s="142"/>
    </row>
    <row r="2543" spans="4:4" x14ac:dyDescent="0.2">
      <c r="D2543" s="142"/>
    </row>
    <row r="2544" spans="4:4" x14ac:dyDescent="0.2">
      <c r="D2544" s="142"/>
    </row>
    <row r="2545" spans="4:4" x14ac:dyDescent="0.2">
      <c r="D2545" s="142"/>
    </row>
    <row r="2546" spans="4:4" x14ac:dyDescent="0.2">
      <c r="D2546" s="142"/>
    </row>
    <row r="2547" spans="4:4" x14ac:dyDescent="0.2">
      <c r="D2547" s="142"/>
    </row>
    <row r="2548" spans="4:4" x14ac:dyDescent="0.2">
      <c r="D2548" s="142"/>
    </row>
    <row r="2549" spans="4:4" x14ac:dyDescent="0.2">
      <c r="D2549" s="142"/>
    </row>
    <row r="2550" spans="4:4" x14ac:dyDescent="0.2">
      <c r="D2550" s="142"/>
    </row>
    <row r="2551" spans="4:4" x14ac:dyDescent="0.2">
      <c r="D2551" s="142"/>
    </row>
    <row r="2552" spans="4:4" x14ac:dyDescent="0.2">
      <c r="D2552" s="142"/>
    </row>
    <row r="2553" spans="4:4" x14ac:dyDescent="0.2">
      <c r="D2553" s="142"/>
    </row>
    <row r="2554" spans="4:4" x14ac:dyDescent="0.2">
      <c r="D2554" s="142"/>
    </row>
    <row r="2555" spans="4:4" x14ac:dyDescent="0.2">
      <c r="D2555" s="142"/>
    </row>
    <row r="2556" spans="4:4" x14ac:dyDescent="0.2">
      <c r="D2556" s="142"/>
    </row>
    <row r="2557" spans="4:4" x14ac:dyDescent="0.2">
      <c r="D2557" s="142"/>
    </row>
    <row r="2558" spans="4:4" x14ac:dyDescent="0.2">
      <c r="D2558" s="142"/>
    </row>
    <row r="2559" spans="4:4" x14ac:dyDescent="0.2">
      <c r="D2559" s="142"/>
    </row>
    <row r="2560" spans="4:4" x14ac:dyDescent="0.2">
      <c r="D2560" s="142"/>
    </row>
    <row r="2561" spans="4:4" x14ac:dyDescent="0.2">
      <c r="D2561" s="142"/>
    </row>
    <row r="2562" spans="4:4" x14ac:dyDescent="0.2">
      <c r="D2562" s="142"/>
    </row>
    <row r="2563" spans="4:4" x14ac:dyDescent="0.2">
      <c r="D2563" s="142"/>
    </row>
    <row r="2564" spans="4:4" x14ac:dyDescent="0.2">
      <c r="D2564" s="142"/>
    </row>
    <row r="2565" spans="4:4" x14ac:dyDescent="0.2">
      <c r="D2565" s="142"/>
    </row>
    <row r="2566" spans="4:4" x14ac:dyDescent="0.2">
      <c r="D2566" s="142"/>
    </row>
    <row r="2567" spans="4:4" x14ac:dyDescent="0.2">
      <c r="D2567" s="142"/>
    </row>
    <row r="2568" spans="4:4" x14ac:dyDescent="0.2">
      <c r="D2568" s="142"/>
    </row>
    <row r="2569" spans="4:4" x14ac:dyDescent="0.2">
      <c r="D2569" s="142"/>
    </row>
    <row r="2570" spans="4:4" x14ac:dyDescent="0.2">
      <c r="D2570" s="142"/>
    </row>
    <row r="2571" spans="4:4" x14ac:dyDescent="0.2">
      <c r="D2571" s="142"/>
    </row>
    <row r="2572" spans="4:4" x14ac:dyDescent="0.2">
      <c r="D2572" s="142"/>
    </row>
    <row r="2573" spans="4:4" x14ac:dyDescent="0.2">
      <c r="D2573" s="142"/>
    </row>
    <row r="2574" spans="4:4" x14ac:dyDescent="0.2">
      <c r="D2574" s="142"/>
    </row>
    <row r="2575" spans="4:4" x14ac:dyDescent="0.2">
      <c r="D2575" s="142"/>
    </row>
    <row r="2576" spans="4:4" x14ac:dyDescent="0.2">
      <c r="D2576" s="142"/>
    </row>
    <row r="2577" spans="4:4" x14ac:dyDescent="0.2">
      <c r="D2577" s="142"/>
    </row>
    <row r="2578" spans="4:4" x14ac:dyDescent="0.2">
      <c r="D2578" s="142"/>
    </row>
    <row r="2579" spans="4:4" x14ac:dyDescent="0.2">
      <c r="D2579" s="142"/>
    </row>
    <row r="2580" spans="4:4" x14ac:dyDescent="0.2">
      <c r="D2580" s="142"/>
    </row>
    <row r="2581" spans="4:4" x14ac:dyDescent="0.2">
      <c r="D2581" s="142"/>
    </row>
    <row r="2582" spans="4:4" x14ac:dyDescent="0.2">
      <c r="D2582" s="142"/>
    </row>
    <row r="2583" spans="4:4" x14ac:dyDescent="0.2">
      <c r="D2583" s="142"/>
    </row>
    <row r="2584" spans="4:4" x14ac:dyDescent="0.2">
      <c r="D2584" s="142"/>
    </row>
    <row r="2585" spans="4:4" x14ac:dyDescent="0.2">
      <c r="D2585" s="142"/>
    </row>
    <row r="2586" spans="4:4" x14ac:dyDescent="0.2">
      <c r="D2586" s="142"/>
    </row>
    <row r="2587" spans="4:4" x14ac:dyDescent="0.2">
      <c r="D2587" s="142"/>
    </row>
    <row r="2588" spans="4:4" x14ac:dyDescent="0.2">
      <c r="D2588" s="142"/>
    </row>
    <row r="2589" spans="4:4" x14ac:dyDescent="0.2">
      <c r="D2589" s="142"/>
    </row>
    <row r="2590" spans="4:4" x14ac:dyDescent="0.2">
      <c r="D2590" s="142"/>
    </row>
    <row r="2591" spans="4:4" x14ac:dyDescent="0.2">
      <c r="D2591" s="142"/>
    </row>
    <row r="2592" spans="4:4" x14ac:dyDescent="0.2">
      <c r="D2592" s="142"/>
    </row>
    <row r="2593" spans="4:4" x14ac:dyDescent="0.2">
      <c r="D2593" s="142"/>
    </row>
    <row r="2594" spans="4:4" x14ac:dyDescent="0.2">
      <c r="D2594" s="142"/>
    </row>
    <row r="2595" spans="4:4" x14ac:dyDescent="0.2">
      <c r="D2595" s="142"/>
    </row>
    <row r="2596" spans="4:4" x14ac:dyDescent="0.2">
      <c r="D2596" s="142"/>
    </row>
    <row r="2597" spans="4:4" x14ac:dyDescent="0.2">
      <c r="D2597" s="142"/>
    </row>
    <row r="2598" spans="4:4" x14ac:dyDescent="0.2">
      <c r="D2598" s="142"/>
    </row>
    <row r="2599" spans="4:4" x14ac:dyDescent="0.2">
      <c r="D2599" s="142"/>
    </row>
    <row r="2600" spans="4:4" x14ac:dyDescent="0.2">
      <c r="D2600" s="142"/>
    </row>
    <row r="2601" spans="4:4" x14ac:dyDescent="0.2">
      <c r="D2601" s="142"/>
    </row>
    <row r="2602" spans="4:4" x14ac:dyDescent="0.2">
      <c r="D2602" s="142"/>
    </row>
    <row r="2603" spans="4:4" x14ac:dyDescent="0.2">
      <c r="D2603" s="142"/>
    </row>
    <row r="2604" spans="4:4" x14ac:dyDescent="0.2">
      <c r="D2604" s="142"/>
    </row>
    <row r="2605" spans="4:4" x14ac:dyDescent="0.2">
      <c r="D2605" s="142"/>
    </row>
    <row r="2606" spans="4:4" x14ac:dyDescent="0.2">
      <c r="D2606" s="142"/>
    </row>
    <row r="2607" spans="4:4" x14ac:dyDescent="0.2">
      <c r="D2607" s="142"/>
    </row>
    <row r="2608" spans="4:4" x14ac:dyDescent="0.2">
      <c r="D2608" s="142"/>
    </row>
    <row r="2609" spans="4:4" x14ac:dyDescent="0.2">
      <c r="D2609" s="142"/>
    </row>
    <row r="2610" spans="4:4" x14ac:dyDescent="0.2">
      <c r="D2610" s="142"/>
    </row>
    <row r="2611" spans="4:4" x14ac:dyDescent="0.2">
      <c r="D2611" s="142"/>
    </row>
    <row r="2612" spans="4:4" x14ac:dyDescent="0.2">
      <c r="D2612" s="142"/>
    </row>
    <row r="2613" spans="4:4" x14ac:dyDescent="0.2">
      <c r="D2613" s="142"/>
    </row>
    <row r="2614" spans="4:4" x14ac:dyDescent="0.2">
      <c r="D2614" s="142"/>
    </row>
    <row r="2615" spans="4:4" x14ac:dyDescent="0.2">
      <c r="D2615" s="142"/>
    </row>
    <row r="2616" spans="4:4" x14ac:dyDescent="0.2">
      <c r="D2616" s="142"/>
    </row>
    <row r="2617" spans="4:4" x14ac:dyDescent="0.2">
      <c r="D2617" s="142"/>
    </row>
    <row r="2618" spans="4:4" x14ac:dyDescent="0.2">
      <c r="D2618" s="142"/>
    </row>
    <row r="2619" spans="4:4" x14ac:dyDescent="0.2">
      <c r="D2619" s="142"/>
    </row>
    <row r="2620" spans="4:4" x14ac:dyDescent="0.2">
      <c r="D2620" s="142"/>
    </row>
    <row r="2621" spans="4:4" x14ac:dyDescent="0.2">
      <c r="D2621" s="142"/>
    </row>
    <row r="2622" spans="4:4" x14ac:dyDescent="0.2">
      <c r="D2622" s="142"/>
    </row>
    <row r="2623" spans="4:4" x14ac:dyDescent="0.2">
      <c r="D2623" s="142"/>
    </row>
    <row r="2624" spans="4:4" x14ac:dyDescent="0.2">
      <c r="D2624" s="142"/>
    </row>
    <row r="2625" spans="4:4" x14ac:dyDescent="0.2">
      <c r="D2625" s="142"/>
    </row>
    <row r="2626" spans="4:4" x14ac:dyDescent="0.2">
      <c r="D2626" s="142"/>
    </row>
    <row r="2627" spans="4:4" x14ac:dyDescent="0.2">
      <c r="D2627" s="142"/>
    </row>
    <row r="2628" spans="4:4" x14ac:dyDescent="0.2">
      <c r="D2628" s="142"/>
    </row>
    <row r="2629" spans="4:4" x14ac:dyDescent="0.2">
      <c r="D2629" s="142"/>
    </row>
    <row r="2630" spans="4:4" x14ac:dyDescent="0.2">
      <c r="D2630" s="142"/>
    </row>
    <row r="2631" spans="4:4" x14ac:dyDescent="0.2">
      <c r="D2631" s="142"/>
    </row>
    <row r="2632" spans="4:4" x14ac:dyDescent="0.2">
      <c r="D2632" s="142"/>
    </row>
    <row r="2633" spans="4:4" x14ac:dyDescent="0.2">
      <c r="D2633" s="142"/>
    </row>
    <row r="2634" spans="4:4" x14ac:dyDescent="0.2">
      <c r="D2634" s="142"/>
    </row>
    <row r="2635" spans="4:4" x14ac:dyDescent="0.2">
      <c r="D2635" s="142"/>
    </row>
    <row r="2636" spans="4:4" x14ac:dyDescent="0.2">
      <c r="D2636" s="142"/>
    </row>
    <row r="2637" spans="4:4" x14ac:dyDescent="0.2">
      <c r="D2637" s="142"/>
    </row>
    <row r="2638" spans="4:4" x14ac:dyDescent="0.2">
      <c r="D2638" s="142"/>
    </row>
    <row r="2639" spans="4:4" x14ac:dyDescent="0.2">
      <c r="D2639" s="142"/>
    </row>
    <row r="2640" spans="4:4" x14ac:dyDescent="0.2">
      <c r="D2640" s="142"/>
    </row>
    <row r="2641" spans="4:4" x14ac:dyDescent="0.2">
      <c r="D2641" s="142"/>
    </row>
    <row r="2642" spans="4:4" x14ac:dyDescent="0.2">
      <c r="D2642" s="142"/>
    </row>
    <row r="2643" spans="4:4" x14ac:dyDescent="0.2">
      <c r="D2643" s="142"/>
    </row>
    <row r="2644" spans="4:4" x14ac:dyDescent="0.2">
      <c r="D2644" s="142"/>
    </row>
    <row r="2645" spans="4:4" x14ac:dyDescent="0.2">
      <c r="D2645" s="142"/>
    </row>
    <row r="2646" spans="4:4" x14ac:dyDescent="0.2">
      <c r="D2646" s="142"/>
    </row>
    <row r="2647" spans="4:4" x14ac:dyDescent="0.2">
      <c r="D2647" s="142"/>
    </row>
    <row r="2648" spans="4:4" x14ac:dyDescent="0.2">
      <c r="D2648" s="142"/>
    </row>
    <row r="2649" spans="4:4" x14ac:dyDescent="0.2">
      <c r="D2649" s="142"/>
    </row>
    <row r="2650" spans="4:4" x14ac:dyDescent="0.2">
      <c r="D2650" s="142"/>
    </row>
    <row r="2651" spans="4:4" x14ac:dyDescent="0.2">
      <c r="D2651" s="142"/>
    </row>
    <row r="2652" spans="4:4" x14ac:dyDescent="0.2">
      <c r="D2652" s="142"/>
    </row>
    <row r="2653" spans="4:4" x14ac:dyDescent="0.2">
      <c r="D2653" s="142"/>
    </row>
    <row r="2654" spans="4:4" x14ac:dyDescent="0.2">
      <c r="D2654" s="142"/>
    </row>
    <row r="2655" spans="4:4" x14ac:dyDescent="0.2">
      <c r="D2655" s="142"/>
    </row>
    <row r="2656" spans="4:4" x14ac:dyDescent="0.2">
      <c r="D2656" s="142"/>
    </row>
    <row r="2657" spans="4:4" x14ac:dyDescent="0.2">
      <c r="D2657" s="142"/>
    </row>
    <row r="2658" spans="4:4" x14ac:dyDescent="0.2">
      <c r="D2658" s="142"/>
    </row>
    <row r="2659" spans="4:4" x14ac:dyDescent="0.2">
      <c r="D2659" s="142"/>
    </row>
    <row r="2660" spans="4:4" x14ac:dyDescent="0.2">
      <c r="D2660" s="142"/>
    </row>
    <row r="2661" spans="4:4" x14ac:dyDescent="0.2">
      <c r="D2661" s="142"/>
    </row>
    <row r="2662" spans="4:4" x14ac:dyDescent="0.2">
      <c r="D2662" s="142"/>
    </row>
    <row r="2663" spans="4:4" x14ac:dyDescent="0.2">
      <c r="D2663" s="142"/>
    </row>
    <row r="2664" spans="4:4" x14ac:dyDescent="0.2">
      <c r="D2664" s="142"/>
    </row>
    <row r="2665" spans="4:4" x14ac:dyDescent="0.2">
      <c r="D2665" s="142"/>
    </row>
    <row r="2666" spans="4:4" x14ac:dyDescent="0.2">
      <c r="D2666" s="142"/>
    </row>
    <row r="2667" spans="4:4" x14ac:dyDescent="0.2">
      <c r="D2667" s="142"/>
    </row>
    <row r="2668" spans="4:4" x14ac:dyDescent="0.2">
      <c r="D2668" s="142"/>
    </row>
    <row r="2669" spans="4:4" x14ac:dyDescent="0.2">
      <c r="D2669" s="142"/>
    </row>
    <row r="2670" spans="4:4" x14ac:dyDescent="0.2">
      <c r="D2670" s="142"/>
    </row>
    <row r="2671" spans="4:4" x14ac:dyDescent="0.2">
      <c r="D2671" s="142"/>
    </row>
    <row r="2672" spans="4:4" x14ac:dyDescent="0.2">
      <c r="D2672" s="142"/>
    </row>
    <row r="2673" spans="4:4" x14ac:dyDescent="0.2">
      <c r="D2673" s="142"/>
    </row>
    <row r="2674" spans="4:4" x14ac:dyDescent="0.2">
      <c r="D2674" s="142"/>
    </row>
    <row r="2675" spans="4:4" x14ac:dyDescent="0.2">
      <c r="D2675" s="142"/>
    </row>
    <row r="2676" spans="4:4" x14ac:dyDescent="0.2">
      <c r="D2676" s="142"/>
    </row>
    <row r="2677" spans="4:4" x14ac:dyDescent="0.2">
      <c r="D2677" s="142"/>
    </row>
    <row r="2678" spans="4:4" x14ac:dyDescent="0.2">
      <c r="D2678" s="142"/>
    </row>
    <row r="2679" spans="4:4" x14ac:dyDescent="0.2">
      <c r="D2679" s="142"/>
    </row>
    <row r="2680" spans="4:4" x14ac:dyDescent="0.2">
      <c r="D2680" s="142"/>
    </row>
    <row r="2681" spans="4:4" x14ac:dyDescent="0.2">
      <c r="D2681" s="142"/>
    </row>
    <row r="2682" spans="4:4" x14ac:dyDescent="0.2">
      <c r="D2682" s="142"/>
    </row>
    <row r="2683" spans="4:4" x14ac:dyDescent="0.2">
      <c r="D2683" s="142"/>
    </row>
    <row r="2684" spans="4:4" x14ac:dyDescent="0.2">
      <c r="D2684" s="142"/>
    </row>
    <row r="2685" spans="4:4" x14ac:dyDescent="0.2">
      <c r="D2685" s="142"/>
    </row>
    <row r="2686" spans="4:4" x14ac:dyDescent="0.2">
      <c r="D2686" s="142"/>
    </row>
    <row r="2687" spans="4:4" x14ac:dyDescent="0.2">
      <c r="D2687" s="142"/>
    </row>
    <row r="2688" spans="4:4" x14ac:dyDescent="0.2">
      <c r="D2688" s="142"/>
    </row>
    <row r="2689" spans="4:4" x14ac:dyDescent="0.2">
      <c r="D2689" s="142"/>
    </row>
    <row r="2690" spans="4:4" x14ac:dyDescent="0.2">
      <c r="D2690" s="142"/>
    </row>
    <row r="2691" spans="4:4" x14ac:dyDescent="0.2">
      <c r="D2691" s="142"/>
    </row>
    <row r="2692" spans="4:4" x14ac:dyDescent="0.2">
      <c r="D2692" s="142"/>
    </row>
    <row r="2693" spans="4:4" x14ac:dyDescent="0.2">
      <c r="D2693" s="142"/>
    </row>
    <row r="2694" spans="4:4" x14ac:dyDescent="0.2">
      <c r="D2694" s="142"/>
    </row>
    <row r="2695" spans="4:4" x14ac:dyDescent="0.2">
      <c r="D2695" s="142"/>
    </row>
    <row r="2696" spans="4:4" x14ac:dyDescent="0.2">
      <c r="D2696" s="142"/>
    </row>
    <row r="2697" spans="4:4" x14ac:dyDescent="0.2">
      <c r="D2697" s="142"/>
    </row>
    <row r="2698" spans="4:4" x14ac:dyDescent="0.2">
      <c r="D2698" s="142"/>
    </row>
    <row r="2699" spans="4:4" x14ac:dyDescent="0.2">
      <c r="D2699" s="142"/>
    </row>
    <row r="2700" spans="4:4" x14ac:dyDescent="0.2">
      <c r="D2700" s="142"/>
    </row>
    <row r="2701" spans="4:4" x14ac:dyDescent="0.2">
      <c r="D2701" s="142"/>
    </row>
    <row r="2702" spans="4:4" x14ac:dyDescent="0.2">
      <c r="D2702" s="142"/>
    </row>
    <row r="2703" spans="4:4" x14ac:dyDescent="0.2">
      <c r="D2703" s="142"/>
    </row>
    <row r="2704" spans="4:4" x14ac:dyDescent="0.2">
      <c r="D2704" s="142"/>
    </row>
    <row r="2705" spans="4:4" x14ac:dyDescent="0.2">
      <c r="D2705" s="142"/>
    </row>
    <row r="2706" spans="4:4" x14ac:dyDescent="0.2">
      <c r="D2706" s="142"/>
    </row>
    <row r="2707" spans="4:4" x14ac:dyDescent="0.2">
      <c r="D2707" s="142"/>
    </row>
    <row r="2708" spans="4:4" x14ac:dyDescent="0.2">
      <c r="D2708" s="142"/>
    </row>
    <row r="2709" spans="4:4" x14ac:dyDescent="0.2">
      <c r="D2709" s="142"/>
    </row>
    <row r="2710" spans="4:4" x14ac:dyDescent="0.2">
      <c r="D2710" s="142"/>
    </row>
    <row r="2711" spans="4:4" x14ac:dyDescent="0.2">
      <c r="D2711" s="142"/>
    </row>
    <row r="2712" spans="4:4" x14ac:dyDescent="0.2">
      <c r="D2712" s="142"/>
    </row>
    <row r="2713" spans="4:4" x14ac:dyDescent="0.2">
      <c r="D2713" s="142"/>
    </row>
    <row r="2714" spans="4:4" x14ac:dyDescent="0.2">
      <c r="D2714" s="142"/>
    </row>
    <row r="2715" spans="4:4" x14ac:dyDescent="0.2">
      <c r="D2715" s="142"/>
    </row>
    <row r="2716" spans="4:4" x14ac:dyDescent="0.2">
      <c r="D2716" s="142"/>
    </row>
    <row r="2717" spans="4:4" x14ac:dyDescent="0.2">
      <c r="D2717" s="142"/>
    </row>
    <row r="2718" spans="4:4" x14ac:dyDescent="0.2">
      <c r="D2718" s="142"/>
    </row>
    <row r="2719" spans="4:4" x14ac:dyDescent="0.2">
      <c r="D2719" s="142"/>
    </row>
    <row r="2720" spans="4:4" x14ac:dyDescent="0.2">
      <c r="D2720" s="142"/>
    </row>
    <row r="2721" spans="4:4" x14ac:dyDescent="0.2">
      <c r="D2721" s="142"/>
    </row>
    <row r="2722" spans="4:4" x14ac:dyDescent="0.2">
      <c r="D2722" s="142"/>
    </row>
    <row r="2723" spans="4:4" x14ac:dyDescent="0.2">
      <c r="D2723" s="142"/>
    </row>
    <row r="2724" spans="4:4" x14ac:dyDescent="0.2">
      <c r="D2724" s="142"/>
    </row>
    <row r="2725" spans="4:4" x14ac:dyDescent="0.2">
      <c r="D2725" s="142"/>
    </row>
    <row r="2726" spans="4:4" x14ac:dyDescent="0.2">
      <c r="D2726" s="142"/>
    </row>
    <row r="2727" spans="4:4" x14ac:dyDescent="0.2">
      <c r="D2727" s="142"/>
    </row>
    <row r="2728" spans="4:4" x14ac:dyDescent="0.2">
      <c r="D2728" s="142"/>
    </row>
    <row r="2729" spans="4:4" x14ac:dyDescent="0.2">
      <c r="D2729" s="142"/>
    </row>
    <row r="2730" spans="4:4" x14ac:dyDescent="0.2">
      <c r="D2730" s="142"/>
    </row>
    <row r="2731" spans="4:4" x14ac:dyDescent="0.2">
      <c r="D2731" s="142"/>
    </row>
    <row r="2732" spans="4:4" x14ac:dyDescent="0.2">
      <c r="D2732" s="142"/>
    </row>
    <row r="2733" spans="4:4" x14ac:dyDescent="0.2">
      <c r="D2733" s="142"/>
    </row>
    <row r="2734" spans="4:4" x14ac:dyDescent="0.2">
      <c r="D2734" s="142"/>
    </row>
    <row r="2735" spans="4:4" x14ac:dyDescent="0.2">
      <c r="D2735" s="142"/>
    </row>
    <row r="2736" spans="4:4" x14ac:dyDescent="0.2">
      <c r="D2736" s="142"/>
    </row>
    <row r="2737" spans="4:4" x14ac:dyDescent="0.2">
      <c r="D2737" s="142"/>
    </row>
    <row r="2738" spans="4:4" x14ac:dyDescent="0.2">
      <c r="D2738" s="142"/>
    </row>
    <row r="2739" spans="4:4" x14ac:dyDescent="0.2">
      <c r="D2739" s="142"/>
    </row>
    <row r="2740" spans="4:4" x14ac:dyDescent="0.2">
      <c r="D2740" s="142"/>
    </row>
    <row r="2741" spans="4:4" x14ac:dyDescent="0.2">
      <c r="D2741" s="142"/>
    </row>
    <row r="2742" spans="4:4" x14ac:dyDescent="0.2">
      <c r="D2742" s="142"/>
    </row>
    <row r="2743" spans="4:4" x14ac:dyDescent="0.2">
      <c r="D2743" s="142"/>
    </row>
    <row r="2744" spans="4:4" x14ac:dyDescent="0.2">
      <c r="D2744" s="142"/>
    </row>
    <row r="2745" spans="4:4" x14ac:dyDescent="0.2">
      <c r="D2745" s="142"/>
    </row>
    <row r="2746" spans="4:4" x14ac:dyDescent="0.2">
      <c r="D2746" s="142"/>
    </row>
    <row r="2747" spans="4:4" x14ac:dyDescent="0.2">
      <c r="D2747" s="142"/>
    </row>
    <row r="2748" spans="4:4" x14ac:dyDescent="0.2">
      <c r="D2748" s="142"/>
    </row>
    <row r="2749" spans="4:4" x14ac:dyDescent="0.2">
      <c r="D2749" s="142"/>
    </row>
    <row r="2750" spans="4:4" x14ac:dyDescent="0.2">
      <c r="D2750" s="142"/>
    </row>
    <row r="2751" spans="4:4" x14ac:dyDescent="0.2">
      <c r="D2751" s="142"/>
    </row>
    <row r="2752" spans="4:4" x14ac:dyDescent="0.2">
      <c r="D2752" s="142"/>
    </row>
    <row r="2753" spans="4:4" x14ac:dyDescent="0.2">
      <c r="D2753" s="142"/>
    </row>
    <row r="2754" spans="4:4" x14ac:dyDescent="0.2">
      <c r="D2754" s="142"/>
    </row>
    <row r="2755" spans="4:4" x14ac:dyDescent="0.2">
      <c r="D2755" s="142"/>
    </row>
    <row r="2756" spans="4:4" x14ac:dyDescent="0.2">
      <c r="D2756" s="142"/>
    </row>
    <row r="2757" spans="4:4" x14ac:dyDescent="0.2">
      <c r="D2757" s="142"/>
    </row>
    <row r="2758" spans="4:4" x14ac:dyDescent="0.2">
      <c r="D2758" s="142"/>
    </row>
    <row r="2759" spans="4:4" x14ac:dyDescent="0.2">
      <c r="D2759" s="142"/>
    </row>
    <row r="2760" spans="4:4" x14ac:dyDescent="0.2">
      <c r="D2760" s="142"/>
    </row>
    <row r="2761" spans="4:4" x14ac:dyDescent="0.2">
      <c r="D2761" s="142"/>
    </row>
    <row r="2762" spans="4:4" x14ac:dyDescent="0.2">
      <c r="D2762" s="142"/>
    </row>
    <row r="2763" spans="4:4" x14ac:dyDescent="0.2">
      <c r="D2763" s="142"/>
    </row>
    <row r="2764" spans="4:4" x14ac:dyDescent="0.2">
      <c r="D2764" s="142"/>
    </row>
    <row r="2765" spans="4:4" x14ac:dyDescent="0.2">
      <c r="D2765" s="142"/>
    </row>
    <row r="2766" spans="4:4" x14ac:dyDescent="0.2">
      <c r="D2766" s="142"/>
    </row>
    <row r="2767" spans="4:4" x14ac:dyDescent="0.2">
      <c r="D2767" s="142"/>
    </row>
    <row r="2768" spans="4:4" x14ac:dyDescent="0.2">
      <c r="D2768" s="142"/>
    </row>
    <row r="2769" spans="4:4" x14ac:dyDescent="0.2">
      <c r="D2769" s="142"/>
    </row>
    <row r="2770" spans="4:4" x14ac:dyDescent="0.2">
      <c r="D2770" s="142"/>
    </row>
    <row r="2771" spans="4:4" x14ac:dyDescent="0.2">
      <c r="D2771" s="142"/>
    </row>
    <row r="2772" spans="4:4" x14ac:dyDescent="0.2">
      <c r="D2772" s="142"/>
    </row>
    <row r="2773" spans="4:4" x14ac:dyDescent="0.2">
      <c r="D2773" s="142"/>
    </row>
    <row r="2774" spans="4:4" x14ac:dyDescent="0.2">
      <c r="D2774" s="142"/>
    </row>
    <row r="2775" spans="4:4" x14ac:dyDescent="0.2">
      <c r="D2775" s="142"/>
    </row>
    <row r="2776" spans="4:4" x14ac:dyDescent="0.2">
      <c r="D2776" s="142"/>
    </row>
    <row r="2777" spans="4:4" x14ac:dyDescent="0.2">
      <c r="D2777" s="142"/>
    </row>
    <row r="2778" spans="4:4" x14ac:dyDescent="0.2">
      <c r="D2778" s="142"/>
    </row>
    <row r="2779" spans="4:4" x14ac:dyDescent="0.2">
      <c r="D2779" s="142"/>
    </row>
    <row r="2780" spans="4:4" x14ac:dyDescent="0.2">
      <c r="D2780" s="142"/>
    </row>
    <row r="2781" spans="4:4" x14ac:dyDescent="0.2">
      <c r="D2781" s="142"/>
    </row>
    <row r="2782" spans="4:4" x14ac:dyDescent="0.2">
      <c r="D2782" s="142"/>
    </row>
    <row r="2783" spans="4:4" x14ac:dyDescent="0.2">
      <c r="D2783" s="142"/>
    </row>
    <row r="2784" spans="4:4" x14ac:dyDescent="0.2">
      <c r="D2784" s="142"/>
    </row>
    <row r="2785" spans="4:4" x14ac:dyDescent="0.2">
      <c r="D2785" s="142"/>
    </row>
    <row r="2786" spans="4:4" x14ac:dyDescent="0.2">
      <c r="D2786" s="142"/>
    </row>
    <row r="2787" spans="4:4" x14ac:dyDescent="0.2">
      <c r="D2787" s="142"/>
    </row>
    <row r="2788" spans="4:4" x14ac:dyDescent="0.2">
      <c r="D2788" s="142"/>
    </row>
    <row r="2789" spans="4:4" x14ac:dyDescent="0.2">
      <c r="D2789" s="142"/>
    </row>
    <row r="2790" spans="4:4" x14ac:dyDescent="0.2">
      <c r="D2790" s="142"/>
    </row>
    <row r="2791" spans="4:4" x14ac:dyDescent="0.2">
      <c r="D2791" s="142"/>
    </row>
    <row r="2792" spans="4:4" x14ac:dyDescent="0.2">
      <c r="D2792" s="142"/>
    </row>
    <row r="2793" spans="4:4" x14ac:dyDescent="0.2">
      <c r="D2793" s="142"/>
    </row>
    <row r="2794" spans="4:4" x14ac:dyDescent="0.2">
      <c r="D2794" s="142"/>
    </row>
    <row r="2795" spans="4:4" x14ac:dyDescent="0.2">
      <c r="D2795" s="142"/>
    </row>
    <row r="2796" spans="4:4" x14ac:dyDescent="0.2">
      <c r="D2796" s="142"/>
    </row>
    <row r="2797" spans="4:4" x14ac:dyDescent="0.2">
      <c r="D2797" s="142"/>
    </row>
    <row r="2798" spans="4:4" x14ac:dyDescent="0.2">
      <c r="D2798" s="142"/>
    </row>
    <row r="2799" spans="4:4" x14ac:dyDescent="0.2">
      <c r="D2799" s="142"/>
    </row>
    <row r="2800" spans="4:4" x14ac:dyDescent="0.2">
      <c r="D2800" s="142"/>
    </row>
    <row r="2801" spans="4:4" x14ac:dyDescent="0.2">
      <c r="D2801" s="142"/>
    </row>
    <row r="2802" spans="4:4" x14ac:dyDescent="0.2">
      <c r="D2802" s="142"/>
    </row>
    <row r="2803" spans="4:4" x14ac:dyDescent="0.2">
      <c r="D2803" s="142"/>
    </row>
    <row r="2804" spans="4:4" x14ac:dyDescent="0.2">
      <c r="D2804" s="142"/>
    </row>
    <row r="2805" spans="4:4" x14ac:dyDescent="0.2">
      <c r="D2805" s="142"/>
    </row>
    <row r="2806" spans="4:4" x14ac:dyDescent="0.2">
      <c r="D2806" s="142"/>
    </row>
    <row r="2807" spans="4:4" x14ac:dyDescent="0.2">
      <c r="D2807" s="142"/>
    </row>
    <row r="2808" spans="4:4" x14ac:dyDescent="0.2">
      <c r="D2808" s="142"/>
    </row>
    <row r="2809" spans="4:4" x14ac:dyDescent="0.2">
      <c r="D2809" s="142"/>
    </row>
    <row r="2810" spans="4:4" x14ac:dyDescent="0.2">
      <c r="D2810" s="142"/>
    </row>
    <row r="2811" spans="4:4" x14ac:dyDescent="0.2">
      <c r="D2811" s="142"/>
    </row>
    <row r="2812" spans="4:4" x14ac:dyDescent="0.2">
      <c r="D2812" s="142"/>
    </row>
    <row r="2813" spans="4:4" x14ac:dyDescent="0.2">
      <c r="D2813" s="142"/>
    </row>
    <row r="2814" spans="4:4" x14ac:dyDescent="0.2">
      <c r="D2814" s="142"/>
    </row>
    <row r="2815" spans="4:4" x14ac:dyDescent="0.2">
      <c r="D2815" s="142"/>
    </row>
    <row r="2816" spans="4:4" x14ac:dyDescent="0.2">
      <c r="D2816" s="142"/>
    </row>
    <row r="2817" spans="4:4" x14ac:dyDescent="0.2">
      <c r="D2817" s="142"/>
    </row>
    <row r="2818" spans="4:4" x14ac:dyDescent="0.2">
      <c r="D2818" s="142"/>
    </row>
    <row r="2819" spans="4:4" x14ac:dyDescent="0.2">
      <c r="D2819" s="142"/>
    </row>
    <row r="2820" spans="4:4" x14ac:dyDescent="0.2">
      <c r="D2820" s="142"/>
    </row>
    <row r="2821" spans="4:4" x14ac:dyDescent="0.2">
      <c r="D2821" s="142"/>
    </row>
    <row r="2822" spans="4:4" x14ac:dyDescent="0.2">
      <c r="D2822" s="142"/>
    </row>
    <row r="2823" spans="4:4" x14ac:dyDescent="0.2">
      <c r="D2823" s="142"/>
    </row>
    <row r="2824" spans="4:4" x14ac:dyDescent="0.2">
      <c r="D2824" s="142"/>
    </row>
    <row r="2825" spans="4:4" x14ac:dyDescent="0.2">
      <c r="D2825" s="142"/>
    </row>
    <row r="2826" spans="4:4" x14ac:dyDescent="0.2">
      <c r="D2826" s="142"/>
    </row>
    <row r="2827" spans="4:4" x14ac:dyDescent="0.2">
      <c r="D2827" s="142"/>
    </row>
    <row r="2828" spans="4:4" x14ac:dyDescent="0.2">
      <c r="D2828" s="142"/>
    </row>
    <row r="2829" spans="4:4" x14ac:dyDescent="0.2">
      <c r="D2829" s="142"/>
    </row>
    <row r="2830" spans="4:4" x14ac:dyDescent="0.2">
      <c r="D2830" s="142"/>
    </row>
    <row r="2831" spans="4:4" x14ac:dyDescent="0.2">
      <c r="D2831" s="142"/>
    </row>
    <row r="2832" spans="4:4" x14ac:dyDescent="0.2">
      <c r="D2832" s="142"/>
    </row>
    <row r="2833" spans="4:4" x14ac:dyDescent="0.2">
      <c r="D2833" s="142"/>
    </row>
    <row r="2834" spans="4:4" x14ac:dyDescent="0.2">
      <c r="D2834" s="142"/>
    </row>
    <row r="2835" spans="4:4" x14ac:dyDescent="0.2">
      <c r="D2835" s="142"/>
    </row>
    <row r="2836" spans="4:4" x14ac:dyDescent="0.2">
      <c r="D2836" s="142"/>
    </row>
    <row r="2837" spans="4:4" x14ac:dyDescent="0.2">
      <c r="D2837" s="142"/>
    </row>
    <row r="2838" spans="4:4" x14ac:dyDescent="0.2">
      <c r="D2838" s="142"/>
    </row>
    <row r="2839" spans="4:4" x14ac:dyDescent="0.2">
      <c r="D2839" s="142"/>
    </row>
    <row r="2840" spans="4:4" x14ac:dyDescent="0.2">
      <c r="D2840" s="142"/>
    </row>
    <row r="2841" spans="4:4" x14ac:dyDescent="0.2">
      <c r="D2841" s="142"/>
    </row>
    <row r="2842" spans="4:4" x14ac:dyDescent="0.2">
      <c r="D2842" s="142"/>
    </row>
    <row r="2843" spans="4:4" x14ac:dyDescent="0.2">
      <c r="D2843" s="142"/>
    </row>
    <row r="2844" spans="4:4" x14ac:dyDescent="0.2">
      <c r="D2844" s="142"/>
    </row>
    <row r="2845" spans="4:4" x14ac:dyDescent="0.2">
      <c r="D2845" s="142"/>
    </row>
    <row r="2846" spans="4:4" x14ac:dyDescent="0.2">
      <c r="D2846" s="142"/>
    </row>
    <row r="2847" spans="4:4" x14ac:dyDescent="0.2">
      <c r="D2847" s="142"/>
    </row>
    <row r="2848" spans="4:4" x14ac:dyDescent="0.2">
      <c r="D2848" s="142"/>
    </row>
    <row r="2849" spans="4:4" x14ac:dyDescent="0.2">
      <c r="D2849" s="142"/>
    </row>
    <row r="2850" spans="4:4" x14ac:dyDescent="0.2">
      <c r="D2850" s="142"/>
    </row>
    <row r="2851" spans="4:4" x14ac:dyDescent="0.2">
      <c r="D2851" s="142"/>
    </row>
    <row r="2852" spans="4:4" x14ac:dyDescent="0.2">
      <c r="D2852" s="142"/>
    </row>
    <row r="2853" spans="4:4" x14ac:dyDescent="0.2">
      <c r="D2853" s="142"/>
    </row>
    <row r="2854" spans="4:4" x14ac:dyDescent="0.2">
      <c r="D2854" s="142"/>
    </row>
    <row r="2855" spans="4:4" x14ac:dyDescent="0.2">
      <c r="D2855" s="142"/>
    </row>
    <row r="2856" spans="4:4" x14ac:dyDescent="0.2">
      <c r="D2856" s="142"/>
    </row>
    <row r="2857" spans="4:4" x14ac:dyDescent="0.2">
      <c r="D2857" s="142"/>
    </row>
    <row r="2858" spans="4:4" x14ac:dyDescent="0.2">
      <c r="D2858" s="142"/>
    </row>
    <row r="2859" spans="4:4" x14ac:dyDescent="0.2">
      <c r="D2859" s="142"/>
    </row>
    <row r="2860" spans="4:4" x14ac:dyDescent="0.2">
      <c r="D2860" s="142"/>
    </row>
    <row r="2861" spans="4:4" x14ac:dyDescent="0.2">
      <c r="D2861" s="142"/>
    </row>
    <row r="2862" spans="4:4" x14ac:dyDescent="0.2">
      <c r="D2862" s="142"/>
    </row>
    <row r="2863" spans="4:4" x14ac:dyDescent="0.2">
      <c r="D2863" s="142"/>
    </row>
    <row r="2864" spans="4:4" x14ac:dyDescent="0.2">
      <c r="D2864" s="142"/>
    </row>
    <row r="2865" spans="4:4" x14ac:dyDescent="0.2">
      <c r="D2865" s="142"/>
    </row>
    <row r="2866" spans="4:4" x14ac:dyDescent="0.2">
      <c r="D2866" s="142"/>
    </row>
    <row r="2867" spans="4:4" x14ac:dyDescent="0.2">
      <c r="D2867" s="142"/>
    </row>
    <row r="2868" spans="4:4" x14ac:dyDescent="0.2">
      <c r="D2868" s="142"/>
    </row>
    <row r="2869" spans="4:4" x14ac:dyDescent="0.2">
      <c r="D2869" s="142"/>
    </row>
    <row r="2870" spans="4:4" x14ac:dyDescent="0.2">
      <c r="D2870" s="142"/>
    </row>
    <row r="2871" spans="4:4" x14ac:dyDescent="0.2">
      <c r="D2871" s="142"/>
    </row>
    <row r="2872" spans="4:4" x14ac:dyDescent="0.2">
      <c r="D2872" s="142"/>
    </row>
    <row r="2873" spans="4:4" x14ac:dyDescent="0.2">
      <c r="D2873" s="142"/>
    </row>
    <row r="2874" spans="4:4" x14ac:dyDescent="0.2">
      <c r="D2874" s="142"/>
    </row>
    <row r="2875" spans="4:4" x14ac:dyDescent="0.2">
      <c r="D2875" s="142"/>
    </row>
    <row r="2876" spans="4:4" x14ac:dyDescent="0.2">
      <c r="D2876" s="142"/>
    </row>
    <row r="2877" spans="4:4" x14ac:dyDescent="0.2">
      <c r="D2877" s="142"/>
    </row>
    <row r="2878" spans="4:4" x14ac:dyDescent="0.2">
      <c r="D2878" s="142"/>
    </row>
    <row r="2879" spans="4:4" x14ac:dyDescent="0.2">
      <c r="D2879" s="142"/>
    </row>
    <row r="2880" spans="4:4" x14ac:dyDescent="0.2">
      <c r="D2880" s="142"/>
    </row>
    <row r="2881" spans="4:4" x14ac:dyDescent="0.2">
      <c r="D2881" s="142"/>
    </row>
    <row r="2882" spans="4:4" x14ac:dyDescent="0.2">
      <c r="D2882" s="142"/>
    </row>
    <row r="2883" spans="4:4" x14ac:dyDescent="0.2">
      <c r="D2883" s="142"/>
    </row>
    <row r="2884" spans="4:4" x14ac:dyDescent="0.2">
      <c r="D2884" s="142"/>
    </row>
    <row r="2885" spans="4:4" x14ac:dyDescent="0.2">
      <c r="D2885" s="142"/>
    </row>
    <row r="2886" spans="4:4" x14ac:dyDescent="0.2">
      <c r="D2886" s="142"/>
    </row>
    <row r="2887" spans="4:4" x14ac:dyDescent="0.2">
      <c r="D2887" s="142"/>
    </row>
    <row r="2888" spans="4:4" x14ac:dyDescent="0.2">
      <c r="D2888" s="142"/>
    </row>
    <row r="2889" spans="4:4" x14ac:dyDescent="0.2">
      <c r="D2889" s="142"/>
    </row>
    <row r="2890" spans="4:4" x14ac:dyDescent="0.2">
      <c r="D2890" s="142"/>
    </row>
    <row r="2891" spans="4:4" x14ac:dyDescent="0.2">
      <c r="D2891" s="142"/>
    </row>
    <row r="2892" spans="4:4" x14ac:dyDescent="0.2">
      <c r="D2892" s="142"/>
    </row>
    <row r="2893" spans="4:4" x14ac:dyDescent="0.2">
      <c r="D2893" s="142"/>
    </row>
    <row r="2894" spans="4:4" x14ac:dyDescent="0.2">
      <c r="D2894" s="142"/>
    </row>
    <row r="2895" spans="4:4" x14ac:dyDescent="0.2">
      <c r="D2895" s="142"/>
    </row>
    <row r="2896" spans="4:4" x14ac:dyDescent="0.2">
      <c r="D2896" s="142"/>
    </row>
    <row r="2897" spans="4:4" x14ac:dyDescent="0.2">
      <c r="D2897" s="142"/>
    </row>
    <row r="2898" spans="4:4" x14ac:dyDescent="0.2">
      <c r="D2898" s="142"/>
    </row>
    <row r="2899" spans="4:4" x14ac:dyDescent="0.2">
      <c r="D2899" s="142"/>
    </row>
    <row r="2900" spans="4:4" x14ac:dyDescent="0.2">
      <c r="D2900" s="142"/>
    </row>
    <row r="2901" spans="4:4" x14ac:dyDescent="0.2">
      <c r="D2901" s="142"/>
    </row>
    <row r="2902" spans="4:4" x14ac:dyDescent="0.2">
      <c r="D2902" s="142"/>
    </row>
    <row r="2903" spans="4:4" x14ac:dyDescent="0.2">
      <c r="D2903" s="142"/>
    </row>
    <row r="2904" spans="4:4" x14ac:dyDescent="0.2">
      <c r="D2904" s="142"/>
    </row>
    <row r="2905" spans="4:4" x14ac:dyDescent="0.2">
      <c r="D2905" s="142"/>
    </row>
    <row r="2906" spans="4:4" x14ac:dyDescent="0.2">
      <c r="D2906" s="142"/>
    </row>
    <row r="2907" spans="4:4" x14ac:dyDescent="0.2">
      <c r="D2907" s="142"/>
    </row>
    <row r="2908" spans="4:4" x14ac:dyDescent="0.2">
      <c r="D2908" s="142"/>
    </row>
    <row r="2909" spans="4:4" x14ac:dyDescent="0.2">
      <c r="D2909" s="142"/>
    </row>
    <row r="2910" spans="4:4" x14ac:dyDescent="0.2">
      <c r="D2910" s="142"/>
    </row>
    <row r="2911" spans="4:4" x14ac:dyDescent="0.2">
      <c r="D2911" s="142"/>
    </row>
    <row r="2912" spans="4:4" x14ac:dyDescent="0.2">
      <c r="D2912" s="142"/>
    </row>
    <row r="2913" spans="4:4" x14ac:dyDescent="0.2">
      <c r="D2913" s="142"/>
    </row>
    <row r="2914" spans="4:4" x14ac:dyDescent="0.2">
      <c r="D2914" s="142"/>
    </row>
    <row r="2915" spans="4:4" x14ac:dyDescent="0.2">
      <c r="D2915" s="142"/>
    </row>
    <row r="2916" spans="4:4" x14ac:dyDescent="0.2">
      <c r="D2916" s="142"/>
    </row>
    <row r="2917" spans="4:4" x14ac:dyDescent="0.2">
      <c r="D2917" s="142"/>
    </row>
    <row r="2918" spans="4:4" x14ac:dyDescent="0.2">
      <c r="D2918" s="142"/>
    </row>
    <row r="2919" spans="4:4" x14ac:dyDescent="0.2">
      <c r="D2919" s="142"/>
    </row>
    <row r="2920" spans="4:4" x14ac:dyDescent="0.2">
      <c r="D2920" s="142"/>
    </row>
    <row r="2921" spans="4:4" x14ac:dyDescent="0.2">
      <c r="D2921" s="142"/>
    </row>
    <row r="2922" spans="4:4" x14ac:dyDescent="0.2">
      <c r="D2922" s="142"/>
    </row>
    <row r="2923" spans="4:4" x14ac:dyDescent="0.2">
      <c r="D2923" s="142"/>
    </row>
    <row r="2924" spans="4:4" x14ac:dyDescent="0.2">
      <c r="D2924" s="142"/>
    </row>
    <row r="2925" spans="4:4" x14ac:dyDescent="0.2">
      <c r="D2925" s="142"/>
    </row>
    <row r="2926" spans="4:4" x14ac:dyDescent="0.2">
      <c r="D2926" s="142"/>
    </row>
    <row r="2927" spans="4:4" x14ac:dyDescent="0.2">
      <c r="D2927" s="142"/>
    </row>
    <row r="2928" spans="4:4" x14ac:dyDescent="0.2">
      <c r="D2928" s="142"/>
    </row>
    <row r="2929" spans="4:4" x14ac:dyDescent="0.2">
      <c r="D2929" s="142"/>
    </row>
    <row r="2930" spans="4:4" x14ac:dyDescent="0.2">
      <c r="D2930" s="142"/>
    </row>
    <row r="2931" spans="4:4" x14ac:dyDescent="0.2">
      <c r="D2931" s="142"/>
    </row>
    <row r="2932" spans="4:4" x14ac:dyDescent="0.2">
      <c r="D2932" s="142"/>
    </row>
    <row r="2933" spans="4:4" x14ac:dyDescent="0.2">
      <c r="D2933" s="142"/>
    </row>
    <row r="2934" spans="4:4" x14ac:dyDescent="0.2">
      <c r="D2934" s="142"/>
    </row>
    <row r="2935" spans="4:4" x14ac:dyDescent="0.2">
      <c r="D2935" s="142"/>
    </row>
    <row r="2936" spans="4:4" x14ac:dyDescent="0.2">
      <c r="D2936" s="142"/>
    </row>
    <row r="2937" spans="4:4" x14ac:dyDescent="0.2">
      <c r="D2937" s="142"/>
    </row>
    <row r="2938" spans="4:4" x14ac:dyDescent="0.2">
      <c r="D2938" s="142"/>
    </row>
    <row r="2939" spans="4:4" x14ac:dyDescent="0.2">
      <c r="D2939" s="142"/>
    </row>
    <row r="2940" spans="4:4" x14ac:dyDescent="0.2">
      <c r="D2940" s="142"/>
    </row>
    <row r="2941" spans="4:4" x14ac:dyDescent="0.2">
      <c r="D2941" s="142"/>
    </row>
    <row r="2942" spans="4:4" x14ac:dyDescent="0.2">
      <c r="D2942" s="142"/>
    </row>
    <row r="2943" spans="4:4" x14ac:dyDescent="0.2">
      <c r="D2943" s="142"/>
    </row>
    <row r="2944" spans="4:4" x14ac:dyDescent="0.2">
      <c r="D2944" s="142"/>
    </row>
    <row r="2945" spans="4:4" x14ac:dyDescent="0.2">
      <c r="D2945" s="142"/>
    </row>
    <row r="2946" spans="4:4" x14ac:dyDescent="0.2">
      <c r="D2946" s="142"/>
    </row>
    <row r="2947" spans="4:4" x14ac:dyDescent="0.2">
      <c r="D2947" s="142"/>
    </row>
    <row r="2948" spans="4:4" x14ac:dyDescent="0.2">
      <c r="D2948" s="142"/>
    </row>
    <row r="2949" spans="4:4" x14ac:dyDescent="0.2">
      <c r="D2949" s="142"/>
    </row>
    <row r="2950" spans="4:4" x14ac:dyDescent="0.2">
      <c r="D2950" s="142"/>
    </row>
    <row r="2951" spans="4:4" x14ac:dyDescent="0.2">
      <c r="D2951" s="142"/>
    </row>
    <row r="2952" spans="4:4" x14ac:dyDescent="0.2">
      <c r="D2952" s="142"/>
    </row>
    <row r="2953" spans="4:4" x14ac:dyDescent="0.2">
      <c r="D2953" s="142"/>
    </row>
    <row r="2954" spans="4:4" x14ac:dyDescent="0.2">
      <c r="D2954" s="142"/>
    </row>
    <row r="2955" spans="4:4" x14ac:dyDescent="0.2">
      <c r="D2955" s="142"/>
    </row>
    <row r="2956" spans="4:4" x14ac:dyDescent="0.2">
      <c r="D2956" s="142"/>
    </row>
    <row r="2957" spans="4:4" x14ac:dyDescent="0.2">
      <c r="D2957" s="142"/>
    </row>
    <row r="2958" spans="4:4" x14ac:dyDescent="0.2">
      <c r="D2958" s="142"/>
    </row>
    <row r="2959" spans="4:4" x14ac:dyDescent="0.2">
      <c r="D2959" s="142"/>
    </row>
    <row r="2960" spans="4:4" x14ac:dyDescent="0.2">
      <c r="D2960" s="142"/>
    </row>
    <row r="2961" spans="4:4" x14ac:dyDescent="0.2">
      <c r="D2961" s="142"/>
    </row>
    <row r="2962" spans="4:4" x14ac:dyDescent="0.2">
      <c r="D2962" s="142"/>
    </row>
    <row r="2963" spans="4:4" x14ac:dyDescent="0.2">
      <c r="D2963" s="142"/>
    </row>
    <row r="2964" spans="4:4" x14ac:dyDescent="0.2">
      <c r="D2964" s="142"/>
    </row>
    <row r="2965" spans="4:4" x14ac:dyDescent="0.2">
      <c r="D2965" s="142"/>
    </row>
    <row r="2966" spans="4:4" x14ac:dyDescent="0.2">
      <c r="D2966" s="142"/>
    </row>
    <row r="2967" spans="4:4" x14ac:dyDescent="0.2">
      <c r="D2967" s="142"/>
    </row>
    <row r="2968" spans="4:4" x14ac:dyDescent="0.2">
      <c r="D2968" s="142"/>
    </row>
    <row r="2969" spans="4:4" x14ac:dyDescent="0.2">
      <c r="D2969" s="142"/>
    </row>
    <row r="2970" spans="4:4" x14ac:dyDescent="0.2">
      <c r="D2970" s="142"/>
    </row>
    <row r="2971" spans="4:4" x14ac:dyDescent="0.2">
      <c r="D2971" s="142"/>
    </row>
    <row r="2972" spans="4:4" x14ac:dyDescent="0.2">
      <c r="D2972" s="142"/>
    </row>
    <row r="2973" spans="4:4" x14ac:dyDescent="0.2">
      <c r="D2973" s="142"/>
    </row>
    <row r="2974" spans="4:4" x14ac:dyDescent="0.2">
      <c r="D2974" s="142"/>
    </row>
    <row r="2975" spans="4:4" x14ac:dyDescent="0.2">
      <c r="D2975" s="142"/>
    </row>
    <row r="2976" spans="4:4" x14ac:dyDescent="0.2">
      <c r="D2976" s="142"/>
    </row>
    <row r="2977" spans="4:4" x14ac:dyDescent="0.2">
      <c r="D2977" s="142"/>
    </row>
    <row r="2978" spans="4:4" x14ac:dyDescent="0.2">
      <c r="D2978" s="142"/>
    </row>
    <row r="2979" spans="4:4" x14ac:dyDescent="0.2">
      <c r="D2979" s="142"/>
    </row>
    <row r="2980" spans="4:4" x14ac:dyDescent="0.2">
      <c r="D2980" s="142"/>
    </row>
    <row r="2981" spans="4:4" x14ac:dyDescent="0.2">
      <c r="D2981" s="142"/>
    </row>
    <row r="2982" spans="4:4" x14ac:dyDescent="0.2">
      <c r="D2982" s="142"/>
    </row>
    <row r="2983" spans="4:4" x14ac:dyDescent="0.2">
      <c r="D2983" s="142"/>
    </row>
    <row r="2984" spans="4:4" x14ac:dyDescent="0.2">
      <c r="D2984" s="142"/>
    </row>
    <row r="2985" spans="4:4" x14ac:dyDescent="0.2">
      <c r="D2985" s="142"/>
    </row>
    <row r="2986" spans="4:4" x14ac:dyDescent="0.2">
      <c r="D2986" s="142"/>
    </row>
    <row r="2987" spans="4:4" x14ac:dyDescent="0.2">
      <c r="D2987" s="142"/>
    </row>
    <row r="2988" spans="4:4" x14ac:dyDescent="0.2">
      <c r="D2988" s="142"/>
    </row>
    <row r="2989" spans="4:4" x14ac:dyDescent="0.2">
      <c r="D2989" s="142"/>
    </row>
    <row r="2990" spans="4:4" x14ac:dyDescent="0.2">
      <c r="D2990" s="142"/>
    </row>
    <row r="2991" spans="4:4" x14ac:dyDescent="0.2">
      <c r="D2991" s="142"/>
    </row>
    <row r="2992" spans="4:4" x14ac:dyDescent="0.2">
      <c r="D2992" s="142"/>
    </row>
    <row r="2993" spans="4:4" x14ac:dyDescent="0.2">
      <c r="D2993" s="142"/>
    </row>
    <row r="2994" spans="4:4" x14ac:dyDescent="0.2">
      <c r="D2994" s="142"/>
    </row>
    <row r="2995" spans="4:4" x14ac:dyDescent="0.2">
      <c r="D2995" s="142"/>
    </row>
    <row r="2996" spans="4:4" x14ac:dyDescent="0.2">
      <c r="D2996" s="142"/>
    </row>
    <row r="2997" spans="4:4" x14ac:dyDescent="0.2">
      <c r="D2997" s="142"/>
    </row>
    <row r="2998" spans="4:4" x14ac:dyDescent="0.2">
      <c r="D2998" s="142"/>
    </row>
    <row r="2999" spans="4:4" x14ac:dyDescent="0.2">
      <c r="D2999" s="142"/>
    </row>
    <row r="3000" spans="4:4" x14ac:dyDescent="0.2">
      <c r="D3000" s="142"/>
    </row>
    <row r="3001" spans="4:4" x14ac:dyDescent="0.2">
      <c r="D3001" s="142"/>
    </row>
    <row r="3002" spans="4:4" x14ac:dyDescent="0.2">
      <c r="D3002" s="142"/>
    </row>
    <row r="3003" spans="4:4" x14ac:dyDescent="0.2">
      <c r="D3003" s="142"/>
    </row>
    <row r="3004" spans="4:4" x14ac:dyDescent="0.2">
      <c r="D3004" s="142"/>
    </row>
    <row r="3005" spans="4:4" x14ac:dyDescent="0.2">
      <c r="D3005" s="142"/>
    </row>
    <row r="3006" spans="4:4" x14ac:dyDescent="0.2">
      <c r="D3006" s="142"/>
    </row>
    <row r="3007" spans="4:4" x14ac:dyDescent="0.2">
      <c r="D3007" s="142"/>
    </row>
    <row r="3008" spans="4:4" x14ac:dyDescent="0.2">
      <c r="D3008" s="142"/>
    </row>
    <row r="3009" spans="4:4" x14ac:dyDescent="0.2">
      <c r="D3009" s="142"/>
    </row>
    <row r="3010" spans="4:4" x14ac:dyDescent="0.2">
      <c r="D3010" s="142"/>
    </row>
    <row r="3011" spans="4:4" x14ac:dyDescent="0.2">
      <c r="D3011" s="142"/>
    </row>
    <row r="3012" spans="4:4" x14ac:dyDescent="0.2">
      <c r="D3012" s="142"/>
    </row>
    <row r="3013" spans="4:4" x14ac:dyDescent="0.2">
      <c r="D3013" s="142"/>
    </row>
    <row r="3014" spans="4:4" x14ac:dyDescent="0.2">
      <c r="D3014" s="142"/>
    </row>
    <row r="3015" spans="4:4" x14ac:dyDescent="0.2">
      <c r="D3015" s="142"/>
    </row>
    <row r="3016" spans="4:4" x14ac:dyDescent="0.2">
      <c r="D3016" s="142"/>
    </row>
    <row r="3017" spans="4:4" x14ac:dyDescent="0.2">
      <c r="D3017" s="142"/>
    </row>
    <row r="3018" spans="4:4" x14ac:dyDescent="0.2">
      <c r="D3018" s="142"/>
    </row>
    <row r="3019" spans="4:4" x14ac:dyDescent="0.2">
      <c r="D3019" s="142"/>
    </row>
    <row r="3020" spans="4:4" x14ac:dyDescent="0.2">
      <c r="D3020" s="142"/>
    </row>
    <row r="3021" spans="4:4" x14ac:dyDescent="0.2">
      <c r="D3021" s="142"/>
    </row>
    <row r="3022" spans="4:4" x14ac:dyDescent="0.2">
      <c r="D3022" s="142"/>
    </row>
    <row r="3023" spans="4:4" x14ac:dyDescent="0.2">
      <c r="D3023" s="142"/>
    </row>
    <row r="3024" spans="4:4" x14ac:dyDescent="0.2">
      <c r="D3024" s="142"/>
    </row>
    <row r="3025" spans="4:4" x14ac:dyDescent="0.2">
      <c r="D3025" s="142"/>
    </row>
    <row r="3026" spans="4:4" x14ac:dyDescent="0.2">
      <c r="D3026" s="142"/>
    </row>
    <row r="3027" spans="4:4" x14ac:dyDescent="0.2">
      <c r="D3027" s="142"/>
    </row>
    <row r="3028" spans="4:4" x14ac:dyDescent="0.2">
      <c r="D3028" s="142"/>
    </row>
    <row r="3029" spans="4:4" x14ac:dyDescent="0.2">
      <c r="D3029" s="142"/>
    </row>
    <row r="3030" spans="4:4" x14ac:dyDescent="0.2">
      <c r="D3030" s="142"/>
    </row>
    <row r="3031" spans="4:4" x14ac:dyDescent="0.2">
      <c r="D3031" s="142"/>
    </row>
    <row r="3032" spans="4:4" x14ac:dyDescent="0.2">
      <c r="D3032" s="142"/>
    </row>
    <row r="3033" spans="4:4" x14ac:dyDescent="0.2">
      <c r="D3033" s="142"/>
    </row>
    <row r="3034" spans="4:4" x14ac:dyDescent="0.2">
      <c r="D3034" s="142"/>
    </row>
    <row r="3035" spans="4:4" x14ac:dyDescent="0.2">
      <c r="D3035" s="142"/>
    </row>
    <row r="3036" spans="4:4" x14ac:dyDescent="0.2">
      <c r="D3036" s="142"/>
    </row>
    <row r="3037" spans="4:4" x14ac:dyDescent="0.2">
      <c r="D3037" s="142"/>
    </row>
    <row r="3038" spans="4:4" x14ac:dyDescent="0.2">
      <c r="D3038" s="142"/>
    </row>
    <row r="3039" spans="4:4" x14ac:dyDescent="0.2">
      <c r="D3039" s="142"/>
    </row>
    <row r="3040" spans="4:4" x14ac:dyDescent="0.2">
      <c r="D3040" s="142"/>
    </row>
    <row r="3041" spans="4:4" x14ac:dyDescent="0.2">
      <c r="D3041" s="142"/>
    </row>
    <row r="3042" spans="4:4" x14ac:dyDescent="0.2">
      <c r="D3042" s="142"/>
    </row>
    <row r="3043" spans="4:4" x14ac:dyDescent="0.2">
      <c r="D3043" s="142"/>
    </row>
    <row r="3044" spans="4:4" x14ac:dyDescent="0.2">
      <c r="D3044" s="142"/>
    </row>
    <row r="3045" spans="4:4" x14ac:dyDescent="0.2">
      <c r="D3045" s="142"/>
    </row>
    <row r="3046" spans="4:4" x14ac:dyDescent="0.2">
      <c r="D3046" s="142"/>
    </row>
    <row r="3047" spans="4:4" x14ac:dyDescent="0.2">
      <c r="D3047" s="142"/>
    </row>
    <row r="3048" spans="4:4" x14ac:dyDescent="0.2">
      <c r="D3048" s="142"/>
    </row>
    <row r="3049" spans="4:4" x14ac:dyDescent="0.2">
      <c r="D3049" s="142"/>
    </row>
    <row r="3050" spans="4:4" x14ac:dyDescent="0.2">
      <c r="D3050" s="142"/>
    </row>
    <row r="3051" spans="4:4" x14ac:dyDescent="0.2">
      <c r="D3051" s="142"/>
    </row>
    <row r="3052" spans="4:4" x14ac:dyDescent="0.2">
      <c r="D3052" s="142"/>
    </row>
    <row r="3053" spans="4:4" x14ac:dyDescent="0.2">
      <c r="D3053" s="142"/>
    </row>
    <row r="3054" spans="4:4" x14ac:dyDescent="0.2">
      <c r="D3054" s="142"/>
    </row>
    <row r="3055" spans="4:4" x14ac:dyDescent="0.2">
      <c r="D3055" s="142"/>
    </row>
    <row r="3056" spans="4:4" x14ac:dyDescent="0.2">
      <c r="D3056" s="142"/>
    </row>
    <row r="3057" spans="4:4" x14ac:dyDescent="0.2">
      <c r="D3057" s="142"/>
    </row>
    <row r="3058" spans="4:4" x14ac:dyDescent="0.2">
      <c r="D3058" s="142"/>
    </row>
    <row r="3059" spans="4:4" x14ac:dyDescent="0.2">
      <c r="D3059" s="142"/>
    </row>
    <row r="3060" spans="4:4" x14ac:dyDescent="0.2">
      <c r="D3060" s="142"/>
    </row>
    <row r="3061" spans="4:4" x14ac:dyDescent="0.2">
      <c r="D3061" s="142"/>
    </row>
    <row r="3062" spans="4:4" x14ac:dyDescent="0.2">
      <c r="D3062" s="142"/>
    </row>
    <row r="3063" spans="4:4" x14ac:dyDescent="0.2">
      <c r="D3063" s="142"/>
    </row>
    <row r="3064" spans="4:4" x14ac:dyDescent="0.2">
      <c r="D3064" s="142"/>
    </row>
    <row r="3065" spans="4:4" x14ac:dyDescent="0.2">
      <c r="D3065" s="142"/>
    </row>
    <row r="3066" spans="4:4" x14ac:dyDescent="0.2">
      <c r="D3066" s="142"/>
    </row>
    <row r="3067" spans="4:4" x14ac:dyDescent="0.2">
      <c r="D3067" s="142"/>
    </row>
    <row r="3068" spans="4:4" x14ac:dyDescent="0.2">
      <c r="D3068" s="142"/>
    </row>
    <row r="3069" spans="4:4" x14ac:dyDescent="0.2">
      <c r="D3069" s="142"/>
    </row>
    <row r="3070" spans="4:4" x14ac:dyDescent="0.2">
      <c r="D3070" s="142"/>
    </row>
    <row r="3071" spans="4:4" x14ac:dyDescent="0.2">
      <c r="D3071" s="142"/>
    </row>
    <row r="3072" spans="4:4" x14ac:dyDescent="0.2">
      <c r="D3072" s="142"/>
    </row>
    <row r="3073" spans="4:4" x14ac:dyDescent="0.2">
      <c r="D3073" s="142"/>
    </row>
    <row r="3074" spans="4:4" x14ac:dyDescent="0.2">
      <c r="D3074" s="142"/>
    </row>
    <row r="3075" spans="4:4" x14ac:dyDescent="0.2">
      <c r="D3075" s="142"/>
    </row>
    <row r="3076" spans="4:4" x14ac:dyDescent="0.2">
      <c r="D3076" s="142"/>
    </row>
    <row r="3077" spans="4:4" x14ac:dyDescent="0.2">
      <c r="D3077" s="142"/>
    </row>
    <row r="3078" spans="4:4" x14ac:dyDescent="0.2">
      <c r="D3078" s="142"/>
    </row>
    <row r="3079" spans="4:4" x14ac:dyDescent="0.2">
      <c r="D3079" s="142"/>
    </row>
    <row r="3080" spans="4:4" x14ac:dyDescent="0.2">
      <c r="D3080" s="142"/>
    </row>
    <row r="3081" spans="4:4" x14ac:dyDescent="0.2">
      <c r="D3081" s="142"/>
    </row>
    <row r="3082" spans="4:4" x14ac:dyDescent="0.2">
      <c r="D3082" s="142"/>
    </row>
    <row r="3083" spans="4:4" x14ac:dyDescent="0.2">
      <c r="D3083" s="142"/>
    </row>
    <row r="3084" spans="4:4" x14ac:dyDescent="0.2">
      <c r="D3084" s="142"/>
    </row>
    <row r="3085" spans="4:4" x14ac:dyDescent="0.2">
      <c r="D3085" s="142"/>
    </row>
    <row r="3086" spans="4:4" x14ac:dyDescent="0.2">
      <c r="D3086" s="142"/>
    </row>
    <row r="3087" spans="4:4" x14ac:dyDescent="0.2">
      <c r="D3087" s="142"/>
    </row>
    <row r="3088" spans="4:4" x14ac:dyDescent="0.2">
      <c r="D3088" s="142"/>
    </row>
    <row r="3089" spans="4:4" x14ac:dyDescent="0.2">
      <c r="D3089" s="142"/>
    </row>
    <row r="3090" spans="4:4" x14ac:dyDescent="0.2">
      <c r="D3090" s="142"/>
    </row>
    <row r="3091" spans="4:4" x14ac:dyDescent="0.2">
      <c r="D3091" s="142"/>
    </row>
    <row r="3092" spans="4:4" x14ac:dyDescent="0.2">
      <c r="D3092" s="142"/>
    </row>
    <row r="3093" spans="4:4" x14ac:dyDescent="0.2">
      <c r="D3093" s="142"/>
    </row>
    <row r="3094" spans="4:4" x14ac:dyDescent="0.2">
      <c r="D3094" s="142"/>
    </row>
    <row r="3095" spans="4:4" x14ac:dyDescent="0.2">
      <c r="D3095" s="142"/>
    </row>
    <row r="3096" spans="4:4" x14ac:dyDescent="0.2">
      <c r="D3096" s="142"/>
    </row>
    <row r="3097" spans="4:4" x14ac:dyDescent="0.2">
      <c r="D3097" s="142"/>
    </row>
    <row r="3098" spans="4:4" x14ac:dyDescent="0.2">
      <c r="D3098" s="142"/>
    </row>
    <row r="3099" spans="4:4" x14ac:dyDescent="0.2">
      <c r="D3099" s="142"/>
    </row>
    <row r="3100" spans="4:4" x14ac:dyDescent="0.2">
      <c r="D3100" s="142"/>
    </row>
    <row r="3101" spans="4:4" x14ac:dyDescent="0.2">
      <c r="D3101" s="142"/>
    </row>
    <row r="3102" spans="4:4" x14ac:dyDescent="0.2">
      <c r="D3102" s="142"/>
    </row>
    <row r="3103" spans="4:4" x14ac:dyDescent="0.2">
      <c r="D3103" s="142"/>
    </row>
    <row r="3104" spans="4:4" x14ac:dyDescent="0.2">
      <c r="D3104" s="142"/>
    </row>
    <row r="3105" spans="4:4" x14ac:dyDescent="0.2">
      <c r="D3105" s="142"/>
    </row>
    <row r="3106" spans="4:4" x14ac:dyDescent="0.2">
      <c r="D3106" s="142"/>
    </row>
    <row r="3107" spans="4:4" x14ac:dyDescent="0.2">
      <c r="D3107" s="142"/>
    </row>
    <row r="3108" spans="4:4" x14ac:dyDescent="0.2">
      <c r="D3108" s="142"/>
    </row>
    <row r="3109" spans="4:4" x14ac:dyDescent="0.2">
      <c r="D3109" s="142"/>
    </row>
    <row r="3110" spans="4:4" x14ac:dyDescent="0.2">
      <c r="D3110" s="142"/>
    </row>
    <row r="3111" spans="4:4" x14ac:dyDescent="0.2">
      <c r="D3111" s="142"/>
    </row>
    <row r="3112" spans="4:4" x14ac:dyDescent="0.2">
      <c r="D3112" s="142"/>
    </row>
    <row r="3113" spans="4:4" x14ac:dyDescent="0.2">
      <c r="D3113" s="142"/>
    </row>
    <row r="3114" spans="4:4" x14ac:dyDescent="0.2">
      <c r="D3114" s="142"/>
    </row>
    <row r="3115" spans="4:4" x14ac:dyDescent="0.2">
      <c r="D3115" s="142"/>
    </row>
    <row r="3116" spans="4:4" x14ac:dyDescent="0.2">
      <c r="D3116" s="142"/>
    </row>
    <row r="3117" spans="4:4" x14ac:dyDescent="0.2">
      <c r="D3117" s="142"/>
    </row>
    <row r="3118" spans="4:4" x14ac:dyDescent="0.2">
      <c r="D3118" s="142"/>
    </row>
    <row r="3119" spans="4:4" x14ac:dyDescent="0.2">
      <c r="D3119" s="142"/>
    </row>
    <row r="3120" spans="4:4" x14ac:dyDescent="0.2">
      <c r="D3120" s="142"/>
    </row>
    <row r="3121" spans="4:4" x14ac:dyDescent="0.2">
      <c r="D3121" s="142"/>
    </row>
    <row r="3122" spans="4:4" x14ac:dyDescent="0.2">
      <c r="D3122" s="142"/>
    </row>
    <row r="3123" spans="4:4" x14ac:dyDescent="0.2">
      <c r="D3123" s="142"/>
    </row>
    <row r="3124" spans="4:4" x14ac:dyDescent="0.2">
      <c r="D3124" s="142"/>
    </row>
    <row r="3125" spans="4:4" x14ac:dyDescent="0.2">
      <c r="D3125" s="142"/>
    </row>
    <row r="3126" spans="4:4" x14ac:dyDescent="0.2">
      <c r="D3126" s="142"/>
    </row>
    <row r="3127" spans="4:4" x14ac:dyDescent="0.2">
      <c r="D3127" s="142"/>
    </row>
    <row r="3128" spans="4:4" x14ac:dyDescent="0.2">
      <c r="D3128" s="142"/>
    </row>
    <row r="3129" spans="4:4" x14ac:dyDescent="0.2">
      <c r="D3129" s="142"/>
    </row>
    <row r="3130" spans="4:4" x14ac:dyDescent="0.2">
      <c r="D3130" s="142"/>
    </row>
    <row r="3131" spans="4:4" x14ac:dyDescent="0.2">
      <c r="D3131" s="142"/>
    </row>
    <row r="3132" spans="4:4" x14ac:dyDescent="0.2">
      <c r="D3132" s="142"/>
    </row>
    <row r="3133" spans="4:4" x14ac:dyDescent="0.2">
      <c r="D3133" s="142"/>
    </row>
    <row r="3134" spans="4:4" x14ac:dyDescent="0.2">
      <c r="D3134" s="142"/>
    </row>
    <row r="3135" spans="4:4" x14ac:dyDescent="0.2">
      <c r="D3135" s="142"/>
    </row>
    <row r="3136" spans="4:4" x14ac:dyDescent="0.2">
      <c r="D3136" s="142"/>
    </row>
    <row r="3137" spans="4:4" x14ac:dyDescent="0.2">
      <c r="D3137" s="142"/>
    </row>
    <row r="3138" spans="4:4" x14ac:dyDescent="0.2">
      <c r="D3138" s="142"/>
    </row>
    <row r="3139" spans="4:4" x14ac:dyDescent="0.2">
      <c r="D3139" s="142"/>
    </row>
    <row r="3140" spans="4:4" x14ac:dyDescent="0.2">
      <c r="D3140" s="142"/>
    </row>
    <row r="3141" spans="4:4" x14ac:dyDescent="0.2">
      <c r="D3141" s="142"/>
    </row>
    <row r="3142" spans="4:4" x14ac:dyDescent="0.2">
      <c r="D3142" s="142"/>
    </row>
    <row r="3143" spans="4:4" x14ac:dyDescent="0.2">
      <c r="D3143" s="142"/>
    </row>
    <row r="3144" spans="4:4" x14ac:dyDescent="0.2">
      <c r="D3144" s="142"/>
    </row>
    <row r="3145" spans="4:4" x14ac:dyDescent="0.2">
      <c r="D3145" s="142"/>
    </row>
    <row r="3146" spans="4:4" x14ac:dyDescent="0.2">
      <c r="D3146" s="142"/>
    </row>
    <row r="3147" spans="4:4" x14ac:dyDescent="0.2">
      <c r="D3147" s="142"/>
    </row>
    <row r="3148" spans="4:4" x14ac:dyDescent="0.2">
      <c r="D3148" s="142"/>
    </row>
    <row r="3149" spans="4:4" x14ac:dyDescent="0.2">
      <c r="D3149" s="142"/>
    </row>
    <row r="3150" spans="4:4" x14ac:dyDescent="0.2">
      <c r="D3150" s="142"/>
    </row>
    <row r="3151" spans="4:4" x14ac:dyDescent="0.2">
      <c r="D3151" s="142"/>
    </row>
    <row r="3152" spans="4:4" x14ac:dyDescent="0.2">
      <c r="D3152" s="142"/>
    </row>
    <row r="3153" spans="4:4" x14ac:dyDescent="0.2">
      <c r="D3153" s="142"/>
    </row>
    <row r="3154" spans="4:4" x14ac:dyDescent="0.2">
      <c r="D3154" s="142"/>
    </row>
    <row r="3155" spans="4:4" x14ac:dyDescent="0.2">
      <c r="D3155" s="142"/>
    </row>
    <row r="3156" spans="4:4" x14ac:dyDescent="0.2">
      <c r="D3156" s="142"/>
    </row>
    <row r="3157" spans="4:4" x14ac:dyDescent="0.2">
      <c r="D3157" s="142"/>
    </row>
    <row r="3158" spans="4:4" x14ac:dyDescent="0.2">
      <c r="D3158" s="142"/>
    </row>
    <row r="3159" spans="4:4" x14ac:dyDescent="0.2">
      <c r="D3159" s="142"/>
    </row>
    <row r="3160" spans="4:4" x14ac:dyDescent="0.2">
      <c r="D3160" s="142"/>
    </row>
    <row r="3161" spans="4:4" x14ac:dyDescent="0.2">
      <c r="D3161" s="142"/>
    </row>
    <row r="3162" spans="4:4" x14ac:dyDescent="0.2">
      <c r="D3162" s="142"/>
    </row>
    <row r="3163" spans="4:4" x14ac:dyDescent="0.2">
      <c r="D3163" s="142"/>
    </row>
    <row r="3164" spans="4:4" x14ac:dyDescent="0.2">
      <c r="D3164" s="142"/>
    </row>
    <row r="3165" spans="4:4" x14ac:dyDescent="0.2">
      <c r="D3165" s="142"/>
    </row>
    <row r="3166" spans="4:4" x14ac:dyDescent="0.2">
      <c r="D3166" s="142"/>
    </row>
    <row r="3167" spans="4:4" x14ac:dyDescent="0.2">
      <c r="D3167" s="142"/>
    </row>
    <row r="3168" spans="4:4" x14ac:dyDescent="0.2">
      <c r="D3168" s="142"/>
    </row>
    <row r="3169" spans="4:4" x14ac:dyDescent="0.2">
      <c r="D3169" s="142"/>
    </row>
    <row r="3170" spans="4:4" x14ac:dyDescent="0.2">
      <c r="D3170" s="142"/>
    </row>
    <row r="3171" spans="4:4" x14ac:dyDescent="0.2">
      <c r="D3171" s="142"/>
    </row>
    <row r="3172" spans="4:4" x14ac:dyDescent="0.2">
      <c r="D3172" s="142"/>
    </row>
    <row r="3173" spans="4:4" x14ac:dyDescent="0.2">
      <c r="D3173" s="142"/>
    </row>
    <row r="3174" spans="4:4" x14ac:dyDescent="0.2">
      <c r="D3174" s="142"/>
    </row>
    <row r="3175" spans="4:4" x14ac:dyDescent="0.2">
      <c r="D3175" s="142"/>
    </row>
    <row r="3176" spans="4:4" x14ac:dyDescent="0.2">
      <c r="D3176" s="142"/>
    </row>
    <row r="3177" spans="4:4" x14ac:dyDescent="0.2">
      <c r="D3177" s="142"/>
    </row>
    <row r="3178" spans="4:4" x14ac:dyDescent="0.2">
      <c r="D3178" s="142"/>
    </row>
    <row r="3179" spans="4:4" x14ac:dyDescent="0.2">
      <c r="D3179" s="142"/>
    </row>
    <row r="3180" spans="4:4" x14ac:dyDescent="0.2">
      <c r="D3180" s="142"/>
    </row>
    <row r="3181" spans="4:4" x14ac:dyDescent="0.2">
      <c r="D3181" s="142"/>
    </row>
    <row r="3182" spans="4:4" x14ac:dyDescent="0.2">
      <c r="D3182" s="142"/>
    </row>
    <row r="3183" spans="4:4" x14ac:dyDescent="0.2">
      <c r="D3183" s="142"/>
    </row>
    <row r="3184" spans="4:4" x14ac:dyDescent="0.2">
      <c r="D3184" s="142"/>
    </row>
    <row r="3185" spans="4:4" x14ac:dyDescent="0.2">
      <c r="D3185" s="142"/>
    </row>
    <row r="3186" spans="4:4" x14ac:dyDescent="0.2">
      <c r="D3186" s="142"/>
    </row>
    <row r="3187" spans="4:4" x14ac:dyDescent="0.2">
      <c r="D3187" s="142"/>
    </row>
    <row r="3188" spans="4:4" x14ac:dyDescent="0.2">
      <c r="D3188" s="142"/>
    </row>
    <row r="3189" spans="4:4" x14ac:dyDescent="0.2">
      <c r="D3189" s="142"/>
    </row>
    <row r="3190" spans="4:4" x14ac:dyDescent="0.2">
      <c r="D3190" s="142"/>
    </row>
    <row r="3191" spans="4:4" x14ac:dyDescent="0.2">
      <c r="D3191" s="142"/>
    </row>
    <row r="3192" spans="4:4" x14ac:dyDescent="0.2">
      <c r="D3192" s="142"/>
    </row>
    <row r="3193" spans="4:4" x14ac:dyDescent="0.2">
      <c r="D3193" s="142"/>
    </row>
    <row r="3194" spans="4:4" x14ac:dyDescent="0.2">
      <c r="D3194" s="142"/>
    </row>
    <row r="3195" spans="4:4" x14ac:dyDescent="0.2">
      <c r="D3195" s="142"/>
    </row>
    <row r="3196" spans="4:4" x14ac:dyDescent="0.2">
      <c r="D3196" s="142"/>
    </row>
    <row r="3197" spans="4:4" x14ac:dyDescent="0.2">
      <c r="D3197" s="142"/>
    </row>
    <row r="3198" spans="4:4" x14ac:dyDescent="0.2">
      <c r="D3198" s="142"/>
    </row>
    <row r="3199" spans="4:4" x14ac:dyDescent="0.2">
      <c r="D3199" s="142"/>
    </row>
    <row r="3200" spans="4:4" x14ac:dyDescent="0.2">
      <c r="D3200" s="142"/>
    </row>
    <row r="3201" spans="4:4" x14ac:dyDescent="0.2">
      <c r="D3201" s="142"/>
    </row>
    <row r="3202" spans="4:4" x14ac:dyDescent="0.2">
      <c r="D3202" s="142"/>
    </row>
    <row r="3203" spans="4:4" x14ac:dyDescent="0.2">
      <c r="D3203" s="142"/>
    </row>
    <row r="3204" spans="4:4" x14ac:dyDescent="0.2">
      <c r="D3204" s="142"/>
    </row>
    <row r="3205" spans="4:4" x14ac:dyDescent="0.2">
      <c r="D3205" s="142"/>
    </row>
    <row r="3206" spans="4:4" x14ac:dyDescent="0.2">
      <c r="D3206" s="142"/>
    </row>
    <row r="3207" spans="4:4" x14ac:dyDescent="0.2">
      <c r="D3207" s="142"/>
    </row>
    <row r="3208" spans="4:4" x14ac:dyDescent="0.2">
      <c r="D3208" s="142"/>
    </row>
    <row r="3209" spans="4:4" x14ac:dyDescent="0.2">
      <c r="D3209" s="142"/>
    </row>
    <row r="3210" spans="4:4" x14ac:dyDescent="0.2">
      <c r="D3210" s="142"/>
    </row>
    <row r="3211" spans="4:4" x14ac:dyDescent="0.2">
      <c r="D3211" s="142"/>
    </row>
    <row r="3212" spans="4:4" x14ac:dyDescent="0.2">
      <c r="D3212" s="142"/>
    </row>
    <row r="3213" spans="4:4" x14ac:dyDescent="0.2">
      <c r="D3213" s="142"/>
    </row>
    <row r="3214" spans="4:4" x14ac:dyDescent="0.2">
      <c r="D3214" s="142"/>
    </row>
    <row r="3215" spans="4:4" x14ac:dyDescent="0.2">
      <c r="D3215" s="142"/>
    </row>
    <row r="3216" spans="4:4" x14ac:dyDescent="0.2">
      <c r="D3216" s="142"/>
    </row>
    <row r="3217" spans="4:4" x14ac:dyDescent="0.2">
      <c r="D3217" s="142"/>
    </row>
    <row r="3218" spans="4:4" x14ac:dyDescent="0.2">
      <c r="D3218" s="142"/>
    </row>
    <row r="3219" spans="4:4" x14ac:dyDescent="0.2">
      <c r="D3219" s="142"/>
    </row>
    <row r="3220" spans="4:4" x14ac:dyDescent="0.2">
      <c r="D3220" s="142"/>
    </row>
    <row r="3221" spans="4:4" x14ac:dyDescent="0.2">
      <c r="D3221" s="142"/>
    </row>
    <row r="3222" spans="4:4" x14ac:dyDescent="0.2">
      <c r="D3222" s="142"/>
    </row>
    <row r="3223" spans="4:4" x14ac:dyDescent="0.2">
      <c r="D3223" s="142"/>
    </row>
    <row r="3224" spans="4:4" x14ac:dyDescent="0.2">
      <c r="D3224" s="142"/>
    </row>
    <row r="3225" spans="4:4" x14ac:dyDescent="0.2">
      <c r="D3225" s="142"/>
    </row>
    <row r="3226" spans="4:4" x14ac:dyDescent="0.2">
      <c r="D3226" s="142"/>
    </row>
    <row r="3227" spans="4:4" x14ac:dyDescent="0.2">
      <c r="D3227" s="142"/>
    </row>
    <row r="3228" spans="4:4" x14ac:dyDescent="0.2">
      <c r="D3228" s="142"/>
    </row>
    <row r="3229" spans="4:4" x14ac:dyDescent="0.2">
      <c r="D3229" s="142"/>
    </row>
    <row r="3230" spans="4:4" x14ac:dyDescent="0.2">
      <c r="D3230" s="142"/>
    </row>
    <row r="3231" spans="4:4" x14ac:dyDescent="0.2">
      <c r="D3231" s="142"/>
    </row>
    <row r="3232" spans="4:4" x14ac:dyDescent="0.2">
      <c r="D3232" s="142"/>
    </row>
    <row r="3233" spans="4:4" x14ac:dyDescent="0.2">
      <c r="D3233" s="142"/>
    </row>
    <row r="3234" spans="4:4" x14ac:dyDescent="0.2">
      <c r="D3234" s="142"/>
    </row>
    <row r="3235" spans="4:4" x14ac:dyDescent="0.2">
      <c r="D3235" s="142"/>
    </row>
    <row r="3236" spans="4:4" x14ac:dyDescent="0.2">
      <c r="D3236" s="142"/>
    </row>
    <row r="3237" spans="4:4" x14ac:dyDescent="0.2">
      <c r="D3237" s="142"/>
    </row>
    <row r="3238" spans="4:4" x14ac:dyDescent="0.2">
      <c r="D3238" s="142"/>
    </row>
    <row r="3239" spans="4:4" x14ac:dyDescent="0.2">
      <c r="D3239" s="142"/>
    </row>
    <row r="3240" spans="4:4" x14ac:dyDescent="0.2">
      <c r="D3240" s="142"/>
    </row>
    <row r="3241" spans="4:4" x14ac:dyDescent="0.2">
      <c r="D3241" s="142"/>
    </row>
    <row r="3242" spans="4:4" x14ac:dyDescent="0.2">
      <c r="D3242" s="142"/>
    </row>
    <row r="3243" spans="4:4" x14ac:dyDescent="0.2">
      <c r="D3243" s="142"/>
    </row>
    <row r="3244" spans="4:4" x14ac:dyDescent="0.2">
      <c r="D3244" s="142"/>
    </row>
    <row r="3245" spans="4:4" x14ac:dyDescent="0.2">
      <c r="D3245" s="142"/>
    </row>
    <row r="3246" spans="4:4" x14ac:dyDescent="0.2">
      <c r="D3246" s="142"/>
    </row>
    <row r="3247" spans="4:4" x14ac:dyDescent="0.2">
      <c r="D3247" s="142"/>
    </row>
    <row r="3248" spans="4:4" x14ac:dyDescent="0.2">
      <c r="D3248" s="142"/>
    </row>
    <row r="3249" spans="4:4" x14ac:dyDescent="0.2">
      <c r="D3249" s="142"/>
    </row>
    <row r="3250" spans="4:4" x14ac:dyDescent="0.2">
      <c r="D3250" s="142"/>
    </row>
    <row r="3251" spans="4:4" x14ac:dyDescent="0.2">
      <c r="D3251" s="142"/>
    </row>
    <row r="3252" spans="4:4" x14ac:dyDescent="0.2">
      <c r="D3252" s="142"/>
    </row>
    <row r="3253" spans="4:4" x14ac:dyDescent="0.2">
      <c r="D3253" s="142"/>
    </row>
    <row r="3254" spans="4:4" x14ac:dyDescent="0.2">
      <c r="D3254" s="142"/>
    </row>
    <row r="3255" spans="4:4" x14ac:dyDescent="0.2">
      <c r="D3255" s="142"/>
    </row>
    <row r="3256" spans="4:4" x14ac:dyDescent="0.2">
      <c r="D3256" s="142"/>
    </row>
    <row r="3257" spans="4:4" x14ac:dyDescent="0.2">
      <c r="D3257" s="142"/>
    </row>
    <row r="3258" spans="4:4" x14ac:dyDescent="0.2">
      <c r="D3258" s="142"/>
    </row>
    <row r="3259" spans="4:4" x14ac:dyDescent="0.2">
      <c r="D3259" s="142"/>
    </row>
    <row r="3260" spans="4:4" x14ac:dyDescent="0.2">
      <c r="D3260" s="142"/>
    </row>
    <row r="3261" spans="4:4" x14ac:dyDescent="0.2">
      <c r="D3261" s="142"/>
    </row>
    <row r="3262" spans="4:4" x14ac:dyDescent="0.2">
      <c r="D3262" s="142"/>
    </row>
    <row r="3263" spans="4:4" x14ac:dyDescent="0.2">
      <c r="D3263" s="142"/>
    </row>
    <row r="3264" spans="4:4" x14ac:dyDescent="0.2">
      <c r="D3264" s="142"/>
    </row>
    <row r="3265" spans="4:4" x14ac:dyDescent="0.2">
      <c r="D3265" s="142"/>
    </row>
    <row r="3266" spans="4:4" x14ac:dyDescent="0.2">
      <c r="D3266" s="142"/>
    </row>
    <row r="3267" spans="4:4" x14ac:dyDescent="0.2">
      <c r="D3267" s="142"/>
    </row>
    <row r="3268" spans="4:4" x14ac:dyDescent="0.2">
      <c r="D3268" s="142"/>
    </row>
    <row r="3269" spans="4:4" x14ac:dyDescent="0.2">
      <c r="D3269" s="142"/>
    </row>
    <row r="3270" spans="4:4" x14ac:dyDescent="0.2">
      <c r="D3270" s="142"/>
    </row>
    <row r="3271" spans="4:4" x14ac:dyDescent="0.2">
      <c r="D3271" s="142"/>
    </row>
    <row r="3272" spans="4:4" x14ac:dyDescent="0.2">
      <c r="D3272" s="142"/>
    </row>
    <row r="3273" spans="4:4" x14ac:dyDescent="0.2">
      <c r="D3273" s="142"/>
    </row>
    <row r="3274" spans="4:4" x14ac:dyDescent="0.2">
      <c r="D3274" s="142"/>
    </row>
    <row r="3275" spans="4:4" x14ac:dyDescent="0.2">
      <c r="D3275" s="142"/>
    </row>
    <row r="3276" spans="4:4" x14ac:dyDescent="0.2">
      <c r="D3276" s="142"/>
    </row>
    <row r="3277" spans="4:4" x14ac:dyDescent="0.2">
      <c r="D3277" s="142"/>
    </row>
    <row r="3278" spans="4:4" x14ac:dyDescent="0.2">
      <c r="D3278" s="142"/>
    </row>
    <row r="3279" spans="4:4" x14ac:dyDescent="0.2">
      <c r="D3279" s="142"/>
    </row>
    <row r="3280" spans="4:4" x14ac:dyDescent="0.2">
      <c r="D3280" s="142"/>
    </row>
    <row r="3281" spans="4:4" x14ac:dyDescent="0.2">
      <c r="D3281" s="142"/>
    </row>
    <row r="3282" spans="4:4" x14ac:dyDescent="0.2">
      <c r="D3282" s="142"/>
    </row>
    <row r="3283" spans="4:4" x14ac:dyDescent="0.2">
      <c r="D3283" s="142"/>
    </row>
    <row r="3284" spans="4:4" x14ac:dyDescent="0.2">
      <c r="D3284" s="142"/>
    </row>
    <row r="3285" spans="4:4" x14ac:dyDescent="0.2">
      <c r="D3285" s="142"/>
    </row>
    <row r="3286" spans="4:4" x14ac:dyDescent="0.2">
      <c r="D3286" s="142"/>
    </row>
    <row r="3287" spans="4:4" x14ac:dyDescent="0.2">
      <c r="D3287" s="142"/>
    </row>
    <row r="3288" spans="4:4" x14ac:dyDescent="0.2">
      <c r="D3288" s="142"/>
    </row>
    <row r="3289" spans="4:4" x14ac:dyDescent="0.2">
      <c r="D3289" s="142"/>
    </row>
    <row r="3290" spans="4:4" x14ac:dyDescent="0.2">
      <c r="D3290" s="142"/>
    </row>
    <row r="3291" spans="4:4" x14ac:dyDescent="0.2">
      <c r="D3291" s="142"/>
    </row>
    <row r="3292" spans="4:4" x14ac:dyDescent="0.2">
      <c r="D3292" s="142"/>
    </row>
    <row r="3293" spans="4:4" x14ac:dyDescent="0.2">
      <c r="D3293" s="142"/>
    </row>
    <row r="3294" spans="4:4" x14ac:dyDescent="0.2">
      <c r="D3294" s="142"/>
    </row>
    <row r="3295" spans="4:4" x14ac:dyDescent="0.2">
      <c r="D3295" s="142"/>
    </row>
    <row r="3296" spans="4:4" x14ac:dyDescent="0.2">
      <c r="D3296" s="142"/>
    </row>
    <row r="3297" spans="4:4" x14ac:dyDescent="0.2">
      <c r="D3297" s="142"/>
    </row>
    <row r="3298" spans="4:4" x14ac:dyDescent="0.2">
      <c r="D3298" s="142"/>
    </row>
    <row r="3299" spans="4:4" x14ac:dyDescent="0.2">
      <c r="D3299" s="142"/>
    </row>
    <row r="3300" spans="4:4" x14ac:dyDescent="0.2">
      <c r="D3300" s="142"/>
    </row>
    <row r="3301" spans="4:4" x14ac:dyDescent="0.2">
      <c r="D3301" s="142"/>
    </row>
    <row r="3302" spans="4:4" x14ac:dyDescent="0.2">
      <c r="D3302" s="142"/>
    </row>
    <row r="3303" spans="4:4" x14ac:dyDescent="0.2">
      <c r="D3303" s="142"/>
    </row>
    <row r="3304" spans="4:4" x14ac:dyDescent="0.2">
      <c r="D3304" s="142"/>
    </row>
    <row r="3305" spans="4:4" x14ac:dyDescent="0.2">
      <c r="D3305" s="142"/>
    </row>
    <row r="3306" spans="4:4" x14ac:dyDescent="0.2">
      <c r="D3306" s="142"/>
    </row>
    <row r="3307" spans="4:4" x14ac:dyDescent="0.2">
      <c r="D3307" s="142"/>
    </row>
    <row r="3308" spans="4:4" x14ac:dyDescent="0.2">
      <c r="D3308" s="142"/>
    </row>
    <row r="3309" spans="4:4" x14ac:dyDescent="0.2">
      <c r="D3309" s="142"/>
    </row>
    <row r="3310" spans="4:4" x14ac:dyDescent="0.2">
      <c r="D3310" s="142"/>
    </row>
    <row r="3311" spans="4:4" x14ac:dyDescent="0.2">
      <c r="D3311" s="142"/>
    </row>
    <row r="3312" spans="4:4" x14ac:dyDescent="0.2">
      <c r="D3312" s="142"/>
    </row>
    <row r="3313" spans="4:4" x14ac:dyDescent="0.2">
      <c r="D3313" s="142"/>
    </row>
    <row r="3314" spans="4:4" x14ac:dyDescent="0.2">
      <c r="D3314" s="142"/>
    </row>
    <row r="3315" spans="4:4" x14ac:dyDescent="0.2">
      <c r="D3315" s="142"/>
    </row>
    <row r="3316" spans="4:4" x14ac:dyDescent="0.2">
      <c r="D3316" s="142"/>
    </row>
    <row r="3317" spans="4:4" x14ac:dyDescent="0.2">
      <c r="D3317" s="142"/>
    </row>
    <row r="3318" spans="4:4" x14ac:dyDescent="0.2">
      <c r="D3318" s="142"/>
    </row>
    <row r="3319" spans="4:4" x14ac:dyDescent="0.2">
      <c r="D3319" s="142"/>
    </row>
    <row r="3320" spans="4:4" x14ac:dyDescent="0.2">
      <c r="D3320" s="142"/>
    </row>
    <row r="3321" spans="4:4" x14ac:dyDescent="0.2">
      <c r="D3321" s="142"/>
    </row>
    <row r="3322" spans="4:4" x14ac:dyDescent="0.2">
      <c r="D3322" s="142"/>
    </row>
    <row r="3323" spans="4:4" x14ac:dyDescent="0.2">
      <c r="D3323" s="142"/>
    </row>
    <row r="3324" spans="4:4" x14ac:dyDescent="0.2">
      <c r="D3324" s="142"/>
    </row>
    <row r="3325" spans="4:4" x14ac:dyDescent="0.2">
      <c r="D3325" s="142"/>
    </row>
    <row r="3326" spans="4:4" x14ac:dyDescent="0.2">
      <c r="D3326" s="142"/>
    </row>
    <row r="3327" spans="4:4" x14ac:dyDescent="0.2">
      <c r="D3327" s="142"/>
    </row>
    <row r="3328" spans="4:4" x14ac:dyDescent="0.2">
      <c r="D3328" s="142"/>
    </row>
    <row r="3329" spans="4:4" x14ac:dyDescent="0.2">
      <c r="D3329" s="142"/>
    </row>
    <row r="3330" spans="4:4" x14ac:dyDescent="0.2">
      <c r="D3330" s="142"/>
    </row>
    <row r="3331" spans="4:4" x14ac:dyDescent="0.2">
      <c r="D3331" s="142"/>
    </row>
    <row r="3332" spans="4:4" x14ac:dyDescent="0.2">
      <c r="D3332" s="142"/>
    </row>
    <row r="3333" spans="4:4" x14ac:dyDescent="0.2">
      <c r="D3333" s="142"/>
    </row>
    <row r="3334" spans="4:4" x14ac:dyDescent="0.2">
      <c r="D3334" s="142"/>
    </row>
    <row r="3335" spans="4:4" x14ac:dyDescent="0.2">
      <c r="D3335" s="142"/>
    </row>
    <row r="3336" spans="4:4" x14ac:dyDescent="0.2">
      <c r="D3336" s="142"/>
    </row>
    <row r="3337" spans="4:4" x14ac:dyDescent="0.2">
      <c r="D3337" s="142"/>
    </row>
    <row r="3338" spans="4:4" x14ac:dyDescent="0.2">
      <c r="D3338" s="142"/>
    </row>
    <row r="3339" spans="4:4" x14ac:dyDescent="0.2">
      <c r="D3339" s="142"/>
    </row>
    <row r="3340" spans="4:4" x14ac:dyDescent="0.2">
      <c r="D3340" s="142"/>
    </row>
    <row r="3341" spans="4:4" x14ac:dyDescent="0.2">
      <c r="D3341" s="142"/>
    </row>
    <row r="3342" spans="4:4" x14ac:dyDescent="0.2">
      <c r="D3342" s="142"/>
    </row>
    <row r="3343" spans="4:4" x14ac:dyDescent="0.2">
      <c r="D3343" s="142"/>
    </row>
    <row r="3344" spans="4:4" x14ac:dyDescent="0.2">
      <c r="D3344" s="142"/>
    </row>
    <row r="3345" spans="4:4" x14ac:dyDescent="0.2">
      <c r="D3345" s="142"/>
    </row>
    <row r="3346" spans="4:4" x14ac:dyDescent="0.2">
      <c r="D3346" s="142"/>
    </row>
    <row r="3347" spans="4:4" x14ac:dyDescent="0.2">
      <c r="D3347" s="142"/>
    </row>
    <row r="3348" spans="4:4" x14ac:dyDescent="0.2">
      <c r="D3348" s="142"/>
    </row>
    <row r="3349" spans="4:4" x14ac:dyDescent="0.2">
      <c r="D3349" s="142"/>
    </row>
    <row r="3350" spans="4:4" x14ac:dyDescent="0.2">
      <c r="D3350" s="142"/>
    </row>
    <row r="3351" spans="4:4" x14ac:dyDescent="0.2">
      <c r="D3351" s="142"/>
    </row>
    <row r="3352" spans="4:4" x14ac:dyDescent="0.2">
      <c r="D3352" s="142"/>
    </row>
    <row r="3353" spans="4:4" x14ac:dyDescent="0.2">
      <c r="D3353" s="142"/>
    </row>
    <row r="3354" spans="4:4" x14ac:dyDescent="0.2">
      <c r="D3354" s="142"/>
    </row>
    <row r="3355" spans="4:4" x14ac:dyDescent="0.2">
      <c r="D3355" s="142"/>
    </row>
    <row r="3356" spans="4:4" x14ac:dyDescent="0.2">
      <c r="D3356" s="142"/>
    </row>
    <row r="3357" spans="4:4" x14ac:dyDescent="0.2">
      <c r="D3357" s="142"/>
    </row>
    <row r="3358" spans="4:4" x14ac:dyDescent="0.2">
      <c r="D3358" s="142"/>
    </row>
    <row r="3359" spans="4:4" x14ac:dyDescent="0.2">
      <c r="D3359" s="142"/>
    </row>
    <row r="3360" spans="4:4" x14ac:dyDescent="0.2">
      <c r="D3360" s="142"/>
    </row>
    <row r="3361" spans="4:4" x14ac:dyDescent="0.2">
      <c r="D3361" s="142"/>
    </row>
    <row r="3362" spans="4:4" x14ac:dyDescent="0.2">
      <c r="D3362" s="142"/>
    </row>
    <row r="3363" spans="4:4" x14ac:dyDescent="0.2">
      <c r="D3363" s="142"/>
    </row>
    <row r="3364" spans="4:4" x14ac:dyDescent="0.2">
      <c r="D3364" s="142"/>
    </row>
    <row r="3365" spans="4:4" x14ac:dyDescent="0.2">
      <c r="D3365" s="142"/>
    </row>
    <row r="3366" spans="4:4" x14ac:dyDescent="0.2">
      <c r="D3366" s="142"/>
    </row>
    <row r="3367" spans="4:4" x14ac:dyDescent="0.2">
      <c r="D3367" s="142"/>
    </row>
    <row r="3368" spans="4:4" x14ac:dyDescent="0.2">
      <c r="D3368" s="142"/>
    </row>
    <row r="3369" spans="4:4" x14ac:dyDescent="0.2">
      <c r="D3369" s="142"/>
    </row>
    <row r="3370" spans="4:4" x14ac:dyDescent="0.2">
      <c r="D3370" s="142"/>
    </row>
    <row r="3371" spans="4:4" x14ac:dyDescent="0.2">
      <c r="D3371" s="142"/>
    </row>
    <row r="3372" spans="4:4" x14ac:dyDescent="0.2">
      <c r="D3372" s="142"/>
    </row>
    <row r="3373" spans="4:4" x14ac:dyDescent="0.2">
      <c r="D3373" s="142"/>
    </row>
    <row r="3374" spans="4:4" x14ac:dyDescent="0.2">
      <c r="D3374" s="142"/>
    </row>
    <row r="3375" spans="4:4" x14ac:dyDescent="0.2">
      <c r="D3375" s="142"/>
    </row>
    <row r="3376" spans="4:4" x14ac:dyDescent="0.2">
      <c r="D3376" s="142"/>
    </row>
    <row r="3377" spans="4:4" x14ac:dyDescent="0.2">
      <c r="D3377" s="142"/>
    </row>
    <row r="3378" spans="4:4" x14ac:dyDescent="0.2">
      <c r="D3378" s="142"/>
    </row>
    <row r="3379" spans="4:4" x14ac:dyDescent="0.2">
      <c r="D3379" s="142"/>
    </row>
    <row r="3380" spans="4:4" x14ac:dyDescent="0.2">
      <c r="D3380" s="142"/>
    </row>
    <row r="3381" spans="4:4" x14ac:dyDescent="0.2">
      <c r="D3381" s="142"/>
    </row>
    <row r="3382" spans="4:4" x14ac:dyDescent="0.2">
      <c r="D3382" s="142"/>
    </row>
    <row r="3383" spans="4:4" x14ac:dyDescent="0.2">
      <c r="D3383" s="142"/>
    </row>
    <row r="3384" spans="4:4" x14ac:dyDescent="0.2">
      <c r="D3384" s="142"/>
    </row>
    <row r="3385" spans="4:4" x14ac:dyDescent="0.2">
      <c r="D3385" s="142"/>
    </row>
    <row r="3386" spans="4:4" x14ac:dyDescent="0.2">
      <c r="D3386" s="142"/>
    </row>
    <row r="3387" spans="4:4" x14ac:dyDescent="0.2">
      <c r="D3387" s="142"/>
    </row>
    <row r="3388" spans="4:4" x14ac:dyDescent="0.2">
      <c r="D3388" s="142"/>
    </row>
    <row r="3389" spans="4:4" x14ac:dyDescent="0.2">
      <c r="D3389" s="142"/>
    </row>
    <row r="3390" spans="4:4" x14ac:dyDescent="0.2">
      <c r="D3390" s="142"/>
    </row>
    <row r="3391" spans="4:4" x14ac:dyDescent="0.2">
      <c r="D3391" s="142"/>
    </row>
    <row r="3392" spans="4:4" x14ac:dyDescent="0.2">
      <c r="D3392" s="142"/>
    </row>
    <row r="3393" spans="4:4" x14ac:dyDescent="0.2">
      <c r="D3393" s="142"/>
    </row>
    <row r="3394" spans="4:4" x14ac:dyDescent="0.2">
      <c r="D3394" s="142"/>
    </row>
    <row r="3395" spans="4:4" x14ac:dyDescent="0.2">
      <c r="D3395" s="142"/>
    </row>
    <row r="3396" spans="4:4" x14ac:dyDescent="0.2">
      <c r="D3396" s="142"/>
    </row>
    <row r="3397" spans="4:4" x14ac:dyDescent="0.2">
      <c r="D3397" s="142"/>
    </row>
    <row r="3398" spans="4:4" x14ac:dyDescent="0.2">
      <c r="D3398" s="142"/>
    </row>
    <row r="3399" spans="4:4" x14ac:dyDescent="0.2">
      <c r="D3399" s="142"/>
    </row>
    <row r="3400" spans="4:4" x14ac:dyDescent="0.2">
      <c r="D3400" s="142"/>
    </row>
    <row r="3401" spans="4:4" x14ac:dyDescent="0.2">
      <c r="D3401" s="142"/>
    </row>
    <row r="3402" spans="4:4" x14ac:dyDescent="0.2">
      <c r="D3402" s="142"/>
    </row>
    <row r="3403" spans="4:4" x14ac:dyDescent="0.2">
      <c r="D3403" s="142"/>
    </row>
    <row r="3404" spans="4:4" x14ac:dyDescent="0.2">
      <c r="D3404" s="142"/>
    </row>
    <row r="3405" spans="4:4" x14ac:dyDescent="0.2">
      <c r="D3405" s="142"/>
    </row>
    <row r="3406" spans="4:4" x14ac:dyDescent="0.2">
      <c r="D3406" s="142"/>
    </row>
    <row r="3407" spans="4:4" x14ac:dyDescent="0.2">
      <c r="D3407" s="142"/>
    </row>
    <row r="3408" spans="4:4" x14ac:dyDescent="0.2">
      <c r="D3408" s="142"/>
    </row>
    <row r="3409" spans="4:4" x14ac:dyDescent="0.2">
      <c r="D3409" s="142"/>
    </row>
    <row r="3410" spans="4:4" x14ac:dyDescent="0.2">
      <c r="D3410" s="142"/>
    </row>
    <row r="3411" spans="4:4" x14ac:dyDescent="0.2">
      <c r="D3411" s="142"/>
    </row>
    <row r="3412" spans="4:4" x14ac:dyDescent="0.2">
      <c r="D3412" s="142"/>
    </row>
    <row r="3413" spans="4:4" x14ac:dyDescent="0.2">
      <c r="D3413" s="142"/>
    </row>
    <row r="3414" spans="4:4" x14ac:dyDescent="0.2">
      <c r="D3414" s="142"/>
    </row>
    <row r="3415" spans="4:4" x14ac:dyDescent="0.2">
      <c r="D3415" s="142"/>
    </row>
    <row r="3416" spans="4:4" x14ac:dyDescent="0.2">
      <c r="D3416" s="142"/>
    </row>
    <row r="3417" spans="4:4" x14ac:dyDescent="0.2">
      <c r="D3417" s="142"/>
    </row>
    <row r="3418" spans="4:4" x14ac:dyDescent="0.2">
      <c r="D3418" s="142"/>
    </row>
    <row r="3419" spans="4:4" x14ac:dyDescent="0.2">
      <c r="D3419" s="142"/>
    </row>
    <row r="3420" spans="4:4" x14ac:dyDescent="0.2">
      <c r="D3420" s="142"/>
    </row>
    <row r="3421" spans="4:4" x14ac:dyDescent="0.2">
      <c r="D3421" s="142"/>
    </row>
    <row r="3422" spans="4:4" x14ac:dyDescent="0.2">
      <c r="D3422" s="142"/>
    </row>
    <row r="3423" spans="4:4" x14ac:dyDescent="0.2">
      <c r="D3423" s="142"/>
    </row>
    <row r="3424" spans="4:4" x14ac:dyDescent="0.2">
      <c r="D3424" s="142"/>
    </row>
    <row r="3425" spans="4:4" x14ac:dyDescent="0.2">
      <c r="D3425" s="142"/>
    </row>
    <row r="3426" spans="4:4" x14ac:dyDescent="0.2">
      <c r="D3426" s="142"/>
    </row>
    <row r="3427" spans="4:4" x14ac:dyDescent="0.2">
      <c r="D3427" s="142"/>
    </row>
    <row r="3428" spans="4:4" x14ac:dyDescent="0.2">
      <c r="D3428" s="142"/>
    </row>
    <row r="3429" spans="4:4" x14ac:dyDescent="0.2">
      <c r="D3429" s="142"/>
    </row>
    <row r="3430" spans="4:4" x14ac:dyDescent="0.2">
      <c r="D3430" s="142"/>
    </row>
    <row r="3431" spans="4:4" x14ac:dyDescent="0.2">
      <c r="D3431" s="142"/>
    </row>
    <row r="3432" spans="4:4" x14ac:dyDescent="0.2">
      <c r="D3432" s="142"/>
    </row>
    <row r="3433" spans="4:4" x14ac:dyDescent="0.2">
      <c r="D3433" s="142"/>
    </row>
    <row r="3434" spans="4:4" x14ac:dyDescent="0.2">
      <c r="D3434" s="142"/>
    </row>
    <row r="3435" spans="4:4" x14ac:dyDescent="0.2">
      <c r="D3435" s="142"/>
    </row>
    <row r="3436" spans="4:4" x14ac:dyDescent="0.2">
      <c r="D3436" s="142"/>
    </row>
    <row r="3437" spans="4:4" x14ac:dyDescent="0.2">
      <c r="D3437" s="142"/>
    </row>
    <row r="3438" spans="4:4" x14ac:dyDescent="0.2">
      <c r="D3438" s="142"/>
    </row>
    <row r="3439" spans="4:4" x14ac:dyDescent="0.2">
      <c r="D3439" s="142"/>
    </row>
    <row r="3440" spans="4:4" x14ac:dyDescent="0.2">
      <c r="D3440" s="142"/>
    </row>
    <row r="3441" spans="4:4" x14ac:dyDescent="0.2">
      <c r="D3441" s="142"/>
    </row>
    <row r="3442" spans="4:4" x14ac:dyDescent="0.2">
      <c r="D3442" s="142"/>
    </row>
    <row r="3443" spans="4:4" x14ac:dyDescent="0.2">
      <c r="D3443" s="142"/>
    </row>
    <row r="3444" spans="4:4" x14ac:dyDescent="0.2">
      <c r="D3444" s="142"/>
    </row>
    <row r="3445" spans="4:4" x14ac:dyDescent="0.2">
      <c r="D3445" s="142"/>
    </row>
    <row r="3446" spans="4:4" x14ac:dyDescent="0.2">
      <c r="D3446" s="142"/>
    </row>
    <row r="3447" spans="4:4" x14ac:dyDescent="0.2">
      <c r="D3447" s="142"/>
    </row>
    <row r="3448" spans="4:4" x14ac:dyDescent="0.2">
      <c r="D3448" s="142"/>
    </row>
    <row r="3449" spans="4:4" x14ac:dyDescent="0.2">
      <c r="D3449" s="142"/>
    </row>
    <row r="3450" spans="4:4" x14ac:dyDescent="0.2">
      <c r="D3450" s="142"/>
    </row>
    <row r="3451" spans="4:4" x14ac:dyDescent="0.2">
      <c r="D3451" s="142"/>
    </row>
    <row r="3452" spans="4:4" x14ac:dyDescent="0.2">
      <c r="D3452" s="142"/>
    </row>
    <row r="3453" spans="4:4" x14ac:dyDescent="0.2">
      <c r="D3453" s="142"/>
    </row>
    <row r="3454" spans="4:4" x14ac:dyDescent="0.2">
      <c r="D3454" s="142"/>
    </row>
    <row r="3455" spans="4:4" x14ac:dyDescent="0.2">
      <c r="D3455" s="142"/>
    </row>
    <row r="3456" spans="4:4" x14ac:dyDescent="0.2">
      <c r="D3456" s="142"/>
    </row>
    <row r="3457" spans="4:4" x14ac:dyDescent="0.2">
      <c r="D3457" s="142"/>
    </row>
    <row r="3458" spans="4:4" x14ac:dyDescent="0.2">
      <c r="D3458" s="142"/>
    </row>
    <row r="3459" spans="4:4" x14ac:dyDescent="0.2">
      <c r="D3459" s="142"/>
    </row>
    <row r="3460" spans="4:4" x14ac:dyDescent="0.2">
      <c r="D3460" s="142"/>
    </row>
    <row r="3461" spans="4:4" x14ac:dyDescent="0.2">
      <c r="D3461" s="142"/>
    </row>
    <row r="3462" spans="4:4" x14ac:dyDescent="0.2">
      <c r="D3462" s="142"/>
    </row>
    <row r="3463" spans="4:4" x14ac:dyDescent="0.2">
      <c r="D3463" s="142"/>
    </row>
    <row r="3464" spans="4:4" x14ac:dyDescent="0.2">
      <c r="D3464" s="142"/>
    </row>
    <row r="3465" spans="4:4" x14ac:dyDescent="0.2">
      <c r="D3465" s="142"/>
    </row>
    <row r="3466" spans="4:4" x14ac:dyDescent="0.2">
      <c r="D3466" s="142"/>
    </row>
    <row r="3467" spans="4:4" x14ac:dyDescent="0.2">
      <c r="D3467" s="142"/>
    </row>
    <row r="3468" spans="4:4" x14ac:dyDescent="0.2">
      <c r="D3468" s="142"/>
    </row>
    <row r="3469" spans="4:4" x14ac:dyDescent="0.2">
      <c r="D3469" s="142"/>
    </row>
    <row r="3470" spans="4:4" x14ac:dyDescent="0.2">
      <c r="D3470" s="142"/>
    </row>
    <row r="3471" spans="4:4" x14ac:dyDescent="0.2">
      <c r="D3471" s="142"/>
    </row>
    <row r="3472" spans="4:4" x14ac:dyDescent="0.2">
      <c r="D3472" s="142"/>
    </row>
    <row r="3473" spans="4:4" x14ac:dyDescent="0.2">
      <c r="D3473" s="142"/>
    </row>
    <row r="3474" spans="4:4" x14ac:dyDescent="0.2">
      <c r="D3474" s="142"/>
    </row>
    <row r="3475" spans="4:4" x14ac:dyDescent="0.2">
      <c r="D3475" s="142"/>
    </row>
    <row r="3476" spans="4:4" x14ac:dyDescent="0.2">
      <c r="D3476" s="142"/>
    </row>
    <row r="3477" spans="4:4" x14ac:dyDescent="0.2">
      <c r="D3477" s="142"/>
    </row>
    <row r="3478" spans="4:4" x14ac:dyDescent="0.2">
      <c r="D3478" s="142"/>
    </row>
    <row r="3479" spans="4:4" x14ac:dyDescent="0.2">
      <c r="D3479" s="142"/>
    </row>
    <row r="3480" spans="4:4" x14ac:dyDescent="0.2">
      <c r="D3480" s="142"/>
    </row>
    <row r="3481" spans="4:4" x14ac:dyDescent="0.2">
      <c r="D3481" s="142"/>
    </row>
    <row r="3482" spans="4:4" x14ac:dyDescent="0.2">
      <c r="D3482" s="142"/>
    </row>
    <row r="3483" spans="4:4" x14ac:dyDescent="0.2">
      <c r="D3483" s="142"/>
    </row>
    <row r="3484" spans="4:4" x14ac:dyDescent="0.2">
      <c r="D3484" s="142"/>
    </row>
    <row r="3485" spans="4:4" x14ac:dyDescent="0.2">
      <c r="D3485" s="142"/>
    </row>
    <row r="3486" spans="4:4" x14ac:dyDescent="0.2">
      <c r="D3486" s="142"/>
    </row>
    <row r="3487" spans="4:4" x14ac:dyDescent="0.2">
      <c r="D3487" s="142"/>
    </row>
    <row r="3488" spans="4:4" x14ac:dyDescent="0.2">
      <c r="D3488" s="142"/>
    </row>
    <row r="3489" spans="4:4" x14ac:dyDescent="0.2">
      <c r="D3489" s="142"/>
    </row>
    <row r="3490" spans="4:4" x14ac:dyDescent="0.2">
      <c r="D3490" s="142"/>
    </row>
    <row r="3491" spans="4:4" x14ac:dyDescent="0.2">
      <c r="D3491" s="142"/>
    </row>
    <row r="3492" spans="4:4" x14ac:dyDescent="0.2">
      <c r="D3492" s="142"/>
    </row>
    <row r="3493" spans="4:4" x14ac:dyDescent="0.2">
      <c r="D3493" s="142"/>
    </row>
    <row r="3494" spans="4:4" x14ac:dyDescent="0.2">
      <c r="D3494" s="142"/>
    </row>
    <row r="3495" spans="4:4" x14ac:dyDescent="0.2">
      <c r="D3495" s="142"/>
    </row>
    <row r="3496" spans="4:4" x14ac:dyDescent="0.2">
      <c r="D3496" s="142"/>
    </row>
    <row r="3497" spans="4:4" x14ac:dyDescent="0.2">
      <c r="D3497" s="142"/>
    </row>
    <row r="3498" spans="4:4" x14ac:dyDescent="0.2">
      <c r="D3498" s="142"/>
    </row>
    <row r="3499" spans="4:4" x14ac:dyDescent="0.2">
      <c r="D3499" s="142"/>
    </row>
    <row r="3500" spans="4:4" x14ac:dyDescent="0.2">
      <c r="D3500" s="142"/>
    </row>
    <row r="3501" spans="4:4" x14ac:dyDescent="0.2">
      <c r="D3501" s="142"/>
    </row>
    <row r="3502" spans="4:4" x14ac:dyDescent="0.2">
      <c r="D3502" s="142"/>
    </row>
    <row r="3503" spans="4:4" x14ac:dyDescent="0.2">
      <c r="D3503" s="142"/>
    </row>
    <row r="3504" spans="4:4" x14ac:dyDescent="0.2">
      <c r="D3504" s="142"/>
    </row>
    <row r="3505" spans="4:4" x14ac:dyDescent="0.2">
      <c r="D3505" s="142"/>
    </row>
    <row r="3506" spans="4:4" x14ac:dyDescent="0.2">
      <c r="D3506" s="142"/>
    </row>
    <row r="3507" spans="4:4" x14ac:dyDescent="0.2">
      <c r="D3507" s="142"/>
    </row>
    <row r="3508" spans="4:4" x14ac:dyDescent="0.2">
      <c r="D3508" s="142"/>
    </row>
    <row r="3509" spans="4:4" x14ac:dyDescent="0.2">
      <c r="D3509" s="142"/>
    </row>
    <row r="3510" spans="4:4" x14ac:dyDescent="0.2">
      <c r="D3510" s="142"/>
    </row>
    <row r="3511" spans="4:4" x14ac:dyDescent="0.2">
      <c r="D3511" s="142"/>
    </row>
    <row r="3512" spans="4:4" x14ac:dyDescent="0.2">
      <c r="D3512" s="142"/>
    </row>
    <row r="3513" spans="4:4" x14ac:dyDescent="0.2">
      <c r="D3513" s="142"/>
    </row>
    <row r="3514" spans="4:4" x14ac:dyDescent="0.2">
      <c r="D3514" s="142"/>
    </row>
    <row r="3515" spans="4:4" x14ac:dyDescent="0.2">
      <c r="D3515" s="142"/>
    </row>
    <row r="3516" spans="4:4" x14ac:dyDescent="0.2">
      <c r="D3516" s="142"/>
    </row>
    <row r="3517" spans="4:4" x14ac:dyDescent="0.2">
      <c r="D3517" s="142"/>
    </row>
    <row r="3518" spans="4:4" x14ac:dyDescent="0.2">
      <c r="D3518" s="142"/>
    </row>
    <row r="3519" spans="4:4" x14ac:dyDescent="0.2">
      <c r="D3519" s="142"/>
    </row>
    <row r="3520" spans="4:4" x14ac:dyDescent="0.2">
      <c r="D3520" s="142"/>
    </row>
    <row r="3521" spans="4:4" x14ac:dyDescent="0.2">
      <c r="D3521" s="142"/>
    </row>
    <row r="3522" spans="4:4" x14ac:dyDescent="0.2">
      <c r="D3522" s="142"/>
    </row>
    <row r="3523" spans="4:4" x14ac:dyDescent="0.2">
      <c r="D3523" s="142"/>
    </row>
    <row r="3524" spans="4:4" x14ac:dyDescent="0.2">
      <c r="D3524" s="142"/>
    </row>
    <row r="3525" spans="4:4" x14ac:dyDescent="0.2">
      <c r="D3525" s="142"/>
    </row>
    <row r="3526" spans="4:4" x14ac:dyDescent="0.2">
      <c r="D3526" s="142"/>
    </row>
    <row r="3527" spans="4:4" x14ac:dyDescent="0.2">
      <c r="D3527" s="142"/>
    </row>
    <row r="3528" spans="4:4" x14ac:dyDescent="0.2">
      <c r="D3528" s="142"/>
    </row>
    <row r="3529" spans="4:4" x14ac:dyDescent="0.2">
      <c r="D3529" s="142"/>
    </row>
    <row r="3530" spans="4:4" x14ac:dyDescent="0.2">
      <c r="D3530" s="142"/>
    </row>
    <row r="3531" spans="4:4" x14ac:dyDescent="0.2">
      <c r="D3531" s="142"/>
    </row>
    <row r="3532" spans="4:4" x14ac:dyDescent="0.2">
      <c r="D3532" s="142"/>
    </row>
    <row r="3533" spans="4:4" x14ac:dyDescent="0.2">
      <c r="D3533" s="142"/>
    </row>
    <row r="3534" spans="4:4" x14ac:dyDescent="0.2">
      <c r="D3534" s="142"/>
    </row>
    <row r="3535" spans="4:4" x14ac:dyDescent="0.2">
      <c r="D3535" s="142"/>
    </row>
    <row r="3536" spans="4:4" x14ac:dyDescent="0.2">
      <c r="D3536" s="142"/>
    </row>
    <row r="3537" spans="4:4" x14ac:dyDescent="0.2">
      <c r="D3537" s="142"/>
    </row>
    <row r="3538" spans="4:4" x14ac:dyDescent="0.2">
      <c r="D3538" s="142"/>
    </row>
    <row r="3539" spans="4:4" x14ac:dyDescent="0.2">
      <c r="D3539" s="142"/>
    </row>
    <row r="3540" spans="4:4" x14ac:dyDescent="0.2">
      <c r="D3540" s="142"/>
    </row>
    <row r="3541" spans="4:4" x14ac:dyDescent="0.2">
      <c r="D3541" s="142"/>
    </row>
    <row r="3542" spans="4:4" x14ac:dyDescent="0.2">
      <c r="D3542" s="142"/>
    </row>
    <row r="3543" spans="4:4" x14ac:dyDescent="0.2">
      <c r="D3543" s="142"/>
    </row>
    <row r="3544" spans="4:4" x14ac:dyDescent="0.2">
      <c r="D3544" s="142"/>
    </row>
    <row r="3545" spans="4:4" x14ac:dyDescent="0.2">
      <c r="D3545" s="142"/>
    </row>
    <row r="3546" spans="4:4" x14ac:dyDescent="0.2">
      <c r="D3546" s="142"/>
    </row>
    <row r="3547" spans="4:4" x14ac:dyDescent="0.2">
      <c r="D3547" s="142"/>
    </row>
    <row r="3548" spans="4:4" x14ac:dyDescent="0.2">
      <c r="D3548" s="142"/>
    </row>
    <row r="3549" spans="4:4" x14ac:dyDescent="0.2">
      <c r="D3549" s="142"/>
    </row>
    <row r="3550" spans="4:4" x14ac:dyDescent="0.2">
      <c r="D3550" s="142"/>
    </row>
    <row r="3551" spans="4:4" x14ac:dyDescent="0.2">
      <c r="D3551" s="142"/>
    </row>
    <row r="3552" spans="4:4" x14ac:dyDescent="0.2">
      <c r="D3552" s="142"/>
    </row>
    <row r="3553" spans="4:4" x14ac:dyDescent="0.2">
      <c r="D3553" s="142"/>
    </row>
    <row r="3554" spans="4:4" x14ac:dyDescent="0.2">
      <c r="D3554" s="142"/>
    </row>
    <row r="3555" spans="4:4" x14ac:dyDescent="0.2">
      <c r="D3555" s="142"/>
    </row>
    <row r="3556" spans="4:4" x14ac:dyDescent="0.2">
      <c r="D3556" s="142"/>
    </row>
    <row r="3557" spans="4:4" x14ac:dyDescent="0.2">
      <c r="D3557" s="142"/>
    </row>
    <row r="3558" spans="4:4" x14ac:dyDescent="0.2">
      <c r="D3558" s="142"/>
    </row>
    <row r="3559" spans="4:4" x14ac:dyDescent="0.2">
      <c r="D3559" s="142"/>
    </row>
    <row r="3560" spans="4:4" x14ac:dyDescent="0.2">
      <c r="D3560" s="142"/>
    </row>
    <row r="3561" spans="4:4" x14ac:dyDescent="0.2">
      <c r="D3561" s="142"/>
    </row>
    <row r="3562" spans="4:4" x14ac:dyDescent="0.2">
      <c r="D3562" s="142"/>
    </row>
    <row r="3563" spans="4:4" x14ac:dyDescent="0.2">
      <c r="D3563" s="142"/>
    </row>
    <row r="3564" spans="4:4" x14ac:dyDescent="0.2">
      <c r="D3564" s="142"/>
    </row>
    <row r="3565" spans="4:4" x14ac:dyDescent="0.2">
      <c r="D3565" s="142"/>
    </row>
    <row r="3566" spans="4:4" x14ac:dyDescent="0.2">
      <c r="D3566" s="142"/>
    </row>
    <row r="3567" spans="4:4" x14ac:dyDescent="0.2">
      <c r="D3567" s="142"/>
    </row>
    <row r="3568" spans="4:4" x14ac:dyDescent="0.2">
      <c r="D3568" s="142"/>
    </row>
    <row r="3569" spans="4:4" x14ac:dyDescent="0.2">
      <c r="D3569" s="142"/>
    </row>
    <row r="3570" spans="4:4" x14ac:dyDescent="0.2">
      <c r="D3570" s="142"/>
    </row>
    <row r="3571" spans="4:4" x14ac:dyDescent="0.2">
      <c r="D3571" s="142"/>
    </row>
    <row r="3572" spans="4:4" x14ac:dyDescent="0.2">
      <c r="D3572" s="142"/>
    </row>
    <row r="3573" spans="4:4" x14ac:dyDescent="0.2">
      <c r="D3573" s="142"/>
    </row>
    <row r="3574" spans="4:4" x14ac:dyDescent="0.2">
      <c r="D3574" s="142"/>
    </row>
    <row r="3575" spans="4:4" x14ac:dyDescent="0.2">
      <c r="D3575" s="142"/>
    </row>
    <row r="3576" spans="4:4" x14ac:dyDescent="0.2">
      <c r="D3576" s="142"/>
    </row>
    <row r="3577" spans="4:4" x14ac:dyDescent="0.2">
      <c r="D3577" s="142"/>
    </row>
    <row r="3578" spans="4:4" x14ac:dyDescent="0.2">
      <c r="D3578" s="142"/>
    </row>
    <row r="3579" spans="4:4" x14ac:dyDescent="0.2">
      <c r="D3579" s="142"/>
    </row>
    <row r="3580" spans="4:4" x14ac:dyDescent="0.2">
      <c r="D3580" s="142"/>
    </row>
    <row r="3581" spans="4:4" x14ac:dyDescent="0.2">
      <c r="D3581" s="142"/>
    </row>
    <row r="3582" spans="4:4" x14ac:dyDescent="0.2">
      <c r="D3582" s="142"/>
    </row>
    <row r="3583" spans="4:4" x14ac:dyDescent="0.2">
      <c r="D3583" s="142"/>
    </row>
    <row r="3584" spans="4:4" x14ac:dyDescent="0.2">
      <c r="D3584" s="142"/>
    </row>
    <row r="3585" spans="4:4" x14ac:dyDescent="0.2">
      <c r="D3585" s="142"/>
    </row>
    <row r="3586" spans="4:4" x14ac:dyDescent="0.2">
      <c r="D3586" s="142"/>
    </row>
    <row r="3587" spans="4:4" x14ac:dyDescent="0.2">
      <c r="D3587" s="142"/>
    </row>
    <row r="3588" spans="4:4" x14ac:dyDescent="0.2">
      <c r="D3588" s="142"/>
    </row>
    <row r="3589" spans="4:4" x14ac:dyDescent="0.2">
      <c r="D3589" s="142"/>
    </row>
    <row r="3590" spans="4:4" x14ac:dyDescent="0.2">
      <c r="D3590" s="142"/>
    </row>
    <row r="3591" spans="4:4" x14ac:dyDescent="0.2">
      <c r="D3591" s="142"/>
    </row>
    <row r="3592" spans="4:4" x14ac:dyDescent="0.2">
      <c r="D3592" s="142"/>
    </row>
    <row r="3593" spans="4:4" x14ac:dyDescent="0.2">
      <c r="D3593" s="142"/>
    </row>
    <row r="3594" spans="4:4" x14ac:dyDescent="0.2">
      <c r="D3594" s="142"/>
    </row>
    <row r="3595" spans="4:4" x14ac:dyDescent="0.2">
      <c r="D3595" s="142"/>
    </row>
    <row r="3596" spans="4:4" x14ac:dyDescent="0.2">
      <c r="D3596" s="142"/>
    </row>
    <row r="3597" spans="4:4" x14ac:dyDescent="0.2">
      <c r="D3597" s="142"/>
    </row>
    <row r="3598" spans="4:4" x14ac:dyDescent="0.2">
      <c r="D3598" s="142"/>
    </row>
    <row r="3599" spans="4:4" x14ac:dyDescent="0.2">
      <c r="D3599" s="142"/>
    </row>
    <row r="3600" spans="4:4" x14ac:dyDescent="0.2">
      <c r="D3600" s="142"/>
    </row>
    <row r="3601" spans="4:4" x14ac:dyDescent="0.2">
      <c r="D3601" s="142"/>
    </row>
    <row r="3602" spans="4:4" x14ac:dyDescent="0.2">
      <c r="D3602" s="142"/>
    </row>
    <row r="3603" spans="4:4" x14ac:dyDescent="0.2">
      <c r="D3603" s="142"/>
    </row>
    <row r="3604" spans="4:4" x14ac:dyDescent="0.2">
      <c r="D3604" s="142"/>
    </row>
    <row r="3605" spans="4:4" x14ac:dyDescent="0.2">
      <c r="D3605" s="142"/>
    </row>
    <row r="3606" spans="4:4" x14ac:dyDescent="0.2">
      <c r="D3606" s="142"/>
    </row>
    <row r="3607" spans="4:4" x14ac:dyDescent="0.2">
      <c r="D3607" s="142"/>
    </row>
    <row r="3608" spans="4:4" x14ac:dyDescent="0.2">
      <c r="D3608" s="142"/>
    </row>
    <row r="3609" spans="4:4" x14ac:dyDescent="0.2">
      <c r="D3609" s="142"/>
    </row>
    <row r="3610" spans="4:4" x14ac:dyDescent="0.2">
      <c r="D3610" s="142"/>
    </row>
    <row r="3611" spans="4:4" x14ac:dyDescent="0.2">
      <c r="D3611" s="142"/>
    </row>
    <row r="3612" spans="4:4" x14ac:dyDescent="0.2">
      <c r="D3612" s="142"/>
    </row>
    <row r="3613" spans="4:4" x14ac:dyDescent="0.2">
      <c r="D3613" s="142"/>
    </row>
    <row r="3614" spans="4:4" x14ac:dyDescent="0.2">
      <c r="D3614" s="142"/>
    </row>
    <row r="3615" spans="4:4" x14ac:dyDescent="0.2">
      <c r="D3615" s="142"/>
    </row>
    <row r="3616" spans="4:4" x14ac:dyDescent="0.2">
      <c r="D3616" s="142"/>
    </row>
    <row r="3617" spans="4:4" x14ac:dyDescent="0.2">
      <c r="D3617" s="142"/>
    </row>
    <row r="3618" spans="4:4" x14ac:dyDescent="0.2">
      <c r="D3618" s="142"/>
    </row>
    <row r="3619" spans="4:4" x14ac:dyDescent="0.2">
      <c r="D3619" s="142"/>
    </row>
    <row r="3620" spans="4:4" x14ac:dyDescent="0.2">
      <c r="D3620" s="142"/>
    </row>
    <row r="3621" spans="4:4" x14ac:dyDescent="0.2">
      <c r="D3621" s="142"/>
    </row>
    <row r="3622" spans="4:4" x14ac:dyDescent="0.2">
      <c r="D3622" s="142"/>
    </row>
    <row r="3623" spans="4:4" x14ac:dyDescent="0.2">
      <c r="D3623" s="142"/>
    </row>
    <row r="3624" spans="4:4" x14ac:dyDescent="0.2">
      <c r="D3624" s="142"/>
    </row>
    <row r="3625" spans="4:4" x14ac:dyDescent="0.2">
      <c r="D3625" s="142"/>
    </row>
    <row r="3626" spans="4:4" x14ac:dyDescent="0.2">
      <c r="D3626" s="142"/>
    </row>
    <row r="3627" spans="4:4" x14ac:dyDescent="0.2">
      <c r="D3627" s="142"/>
    </row>
    <row r="3628" spans="4:4" x14ac:dyDescent="0.2">
      <c r="D3628" s="142"/>
    </row>
    <row r="3629" spans="4:4" x14ac:dyDescent="0.2">
      <c r="D3629" s="142"/>
    </row>
    <row r="3630" spans="4:4" x14ac:dyDescent="0.2">
      <c r="D3630" s="142"/>
    </row>
    <row r="3631" spans="4:4" x14ac:dyDescent="0.2">
      <c r="D3631" s="142"/>
    </row>
    <row r="3632" spans="4:4" x14ac:dyDescent="0.2">
      <c r="D3632" s="142"/>
    </row>
    <row r="3633" spans="4:4" x14ac:dyDescent="0.2">
      <c r="D3633" s="142"/>
    </row>
    <row r="3634" spans="4:4" x14ac:dyDescent="0.2">
      <c r="D3634" s="142"/>
    </row>
    <row r="3635" spans="4:4" x14ac:dyDescent="0.2">
      <c r="D3635" s="142"/>
    </row>
    <row r="3636" spans="4:4" x14ac:dyDescent="0.2">
      <c r="D3636" s="142"/>
    </row>
    <row r="3637" spans="4:4" x14ac:dyDescent="0.2">
      <c r="D3637" s="142"/>
    </row>
    <row r="3638" spans="4:4" x14ac:dyDescent="0.2">
      <c r="D3638" s="142"/>
    </row>
    <row r="3639" spans="4:4" x14ac:dyDescent="0.2">
      <c r="D3639" s="142"/>
    </row>
    <row r="3640" spans="4:4" x14ac:dyDescent="0.2">
      <c r="D3640" s="142"/>
    </row>
    <row r="3641" spans="4:4" x14ac:dyDescent="0.2">
      <c r="D3641" s="142"/>
    </row>
    <row r="3642" spans="4:4" x14ac:dyDescent="0.2">
      <c r="D3642" s="142"/>
    </row>
    <row r="3643" spans="4:4" x14ac:dyDescent="0.2">
      <c r="D3643" s="142"/>
    </row>
    <row r="3644" spans="4:4" x14ac:dyDescent="0.2">
      <c r="D3644" s="142"/>
    </row>
    <row r="3645" spans="4:4" x14ac:dyDescent="0.2">
      <c r="D3645" s="142"/>
    </row>
    <row r="3646" spans="4:4" x14ac:dyDescent="0.2">
      <c r="D3646" s="142"/>
    </row>
    <row r="3647" spans="4:4" x14ac:dyDescent="0.2">
      <c r="D3647" s="142"/>
    </row>
    <row r="3648" spans="4:4" x14ac:dyDescent="0.2">
      <c r="D3648" s="142"/>
    </row>
    <row r="3649" spans="4:4" x14ac:dyDescent="0.2">
      <c r="D3649" s="142"/>
    </row>
    <row r="3650" spans="4:4" x14ac:dyDescent="0.2">
      <c r="D3650" s="142"/>
    </row>
    <row r="3651" spans="4:4" x14ac:dyDescent="0.2">
      <c r="D3651" s="142"/>
    </row>
    <row r="3652" spans="4:4" x14ac:dyDescent="0.2">
      <c r="D3652" s="142"/>
    </row>
    <row r="3653" spans="4:4" x14ac:dyDescent="0.2">
      <c r="D3653" s="142"/>
    </row>
    <row r="3654" spans="4:4" x14ac:dyDescent="0.2">
      <c r="D3654" s="142"/>
    </row>
    <row r="3655" spans="4:4" x14ac:dyDescent="0.2">
      <c r="D3655" s="142"/>
    </row>
    <row r="3656" spans="4:4" x14ac:dyDescent="0.2">
      <c r="D3656" s="142"/>
    </row>
    <row r="3657" spans="4:4" x14ac:dyDescent="0.2">
      <c r="D3657" s="142"/>
    </row>
    <row r="3658" spans="4:4" x14ac:dyDescent="0.2">
      <c r="D3658" s="142"/>
    </row>
    <row r="3659" spans="4:4" x14ac:dyDescent="0.2">
      <c r="D3659" s="142"/>
    </row>
    <row r="3660" spans="4:4" x14ac:dyDescent="0.2">
      <c r="D3660" s="142"/>
    </row>
    <row r="3661" spans="4:4" x14ac:dyDescent="0.2">
      <c r="D3661" s="142"/>
    </row>
    <row r="3662" spans="4:4" x14ac:dyDescent="0.2">
      <c r="D3662" s="142"/>
    </row>
    <row r="3663" spans="4:4" x14ac:dyDescent="0.2">
      <c r="D3663" s="142"/>
    </row>
    <row r="3664" spans="4:4" x14ac:dyDescent="0.2">
      <c r="D3664" s="142"/>
    </row>
    <row r="3665" spans="4:4" x14ac:dyDescent="0.2">
      <c r="D3665" s="142"/>
    </row>
    <row r="3666" spans="4:4" x14ac:dyDescent="0.2">
      <c r="D3666" s="142"/>
    </row>
    <row r="3667" spans="4:4" x14ac:dyDescent="0.2">
      <c r="D3667" s="142"/>
    </row>
    <row r="3668" spans="4:4" x14ac:dyDescent="0.2">
      <c r="D3668" s="142"/>
    </row>
    <row r="3669" spans="4:4" x14ac:dyDescent="0.2">
      <c r="D3669" s="142"/>
    </row>
    <row r="3670" spans="4:4" x14ac:dyDescent="0.2">
      <c r="D3670" s="142"/>
    </row>
    <row r="3671" spans="4:4" x14ac:dyDescent="0.2">
      <c r="D3671" s="142"/>
    </row>
    <row r="3672" spans="4:4" x14ac:dyDescent="0.2">
      <c r="D3672" s="142"/>
    </row>
    <row r="3673" spans="4:4" x14ac:dyDescent="0.2">
      <c r="D3673" s="142"/>
    </row>
    <row r="3674" spans="4:4" x14ac:dyDescent="0.2">
      <c r="D3674" s="142"/>
    </row>
    <row r="3675" spans="4:4" x14ac:dyDescent="0.2">
      <c r="D3675" s="142"/>
    </row>
    <row r="3676" spans="4:4" x14ac:dyDescent="0.2">
      <c r="D3676" s="142"/>
    </row>
    <row r="3677" spans="4:4" x14ac:dyDescent="0.2">
      <c r="D3677" s="142"/>
    </row>
    <row r="3678" spans="4:4" x14ac:dyDescent="0.2">
      <c r="D3678" s="142"/>
    </row>
    <row r="3679" spans="4:4" x14ac:dyDescent="0.2">
      <c r="D3679" s="142"/>
    </row>
    <row r="3680" spans="4:4" x14ac:dyDescent="0.2">
      <c r="D3680" s="142"/>
    </row>
    <row r="3681" spans="4:4" x14ac:dyDescent="0.2">
      <c r="D3681" s="142"/>
    </row>
    <row r="3682" spans="4:4" x14ac:dyDescent="0.2">
      <c r="D3682" s="142"/>
    </row>
    <row r="3683" spans="4:4" x14ac:dyDescent="0.2">
      <c r="D3683" s="142"/>
    </row>
    <row r="3684" spans="4:4" x14ac:dyDescent="0.2">
      <c r="D3684" s="142"/>
    </row>
    <row r="3685" spans="4:4" x14ac:dyDescent="0.2">
      <c r="D3685" s="142"/>
    </row>
    <row r="3686" spans="4:4" x14ac:dyDescent="0.2">
      <c r="D3686" s="142"/>
    </row>
    <row r="3687" spans="4:4" x14ac:dyDescent="0.2">
      <c r="D3687" s="142"/>
    </row>
    <row r="3688" spans="4:4" x14ac:dyDescent="0.2">
      <c r="D3688" s="142"/>
    </row>
    <row r="3689" spans="4:4" x14ac:dyDescent="0.2">
      <c r="D3689" s="142"/>
    </row>
    <row r="3690" spans="4:4" x14ac:dyDescent="0.2">
      <c r="D3690" s="142"/>
    </row>
    <row r="3691" spans="4:4" x14ac:dyDescent="0.2">
      <c r="D3691" s="142"/>
    </row>
    <row r="3692" spans="4:4" x14ac:dyDescent="0.2">
      <c r="D3692" s="142"/>
    </row>
    <row r="3693" spans="4:4" x14ac:dyDescent="0.2">
      <c r="D3693" s="142"/>
    </row>
    <row r="3694" spans="4:4" x14ac:dyDescent="0.2">
      <c r="D3694" s="142"/>
    </row>
    <row r="3695" spans="4:4" x14ac:dyDescent="0.2">
      <c r="D3695" s="142"/>
    </row>
    <row r="3696" spans="4:4" x14ac:dyDescent="0.2">
      <c r="D3696" s="142"/>
    </row>
    <row r="3697" spans="4:4" x14ac:dyDescent="0.2">
      <c r="D3697" s="142"/>
    </row>
    <row r="3698" spans="4:4" x14ac:dyDescent="0.2">
      <c r="D3698" s="142"/>
    </row>
    <row r="3699" spans="4:4" x14ac:dyDescent="0.2">
      <c r="D3699" s="142"/>
    </row>
    <row r="3700" spans="4:4" x14ac:dyDescent="0.2">
      <c r="D3700" s="142"/>
    </row>
    <row r="3701" spans="4:4" x14ac:dyDescent="0.2">
      <c r="D3701" s="142"/>
    </row>
    <row r="3702" spans="4:4" x14ac:dyDescent="0.2">
      <c r="D3702" s="142"/>
    </row>
    <row r="3703" spans="4:4" x14ac:dyDescent="0.2">
      <c r="D3703" s="142"/>
    </row>
    <row r="3704" spans="4:4" x14ac:dyDescent="0.2">
      <c r="D3704" s="142"/>
    </row>
    <row r="3705" spans="4:4" x14ac:dyDescent="0.2">
      <c r="D3705" s="142"/>
    </row>
    <row r="3706" spans="4:4" x14ac:dyDescent="0.2">
      <c r="D3706" s="142"/>
    </row>
    <row r="3707" spans="4:4" x14ac:dyDescent="0.2">
      <c r="D3707" s="142"/>
    </row>
    <row r="3708" spans="4:4" x14ac:dyDescent="0.2">
      <c r="D3708" s="142"/>
    </row>
    <row r="3709" spans="4:4" x14ac:dyDescent="0.2">
      <c r="D3709" s="142"/>
    </row>
    <row r="3710" spans="4:4" x14ac:dyDescent="0.2">
      <c r="D3710" s="142"/>
    </row>
    <row r="3711" spans="4:4" x14ac:dyDescent="0.2">
      <c r="D3711" s="142"/>
    </row>
    <row r="3712" spans="4:4" x14ac:dyDescent="0.2">
      <c r="D3712" s="142"/>
    </row>
    <row r="3713" spans="4:4" x14ac:dyDescent="0.2">
      <c r="D3713" s="142"/>
    </row>
    <row r="3714" spans="4:4" x14ac:dyDescent="0.2">
      <c r="D3714" s="142"/>
    </row>
    <row r="3715" spans="4:4" x14ac:dyDescent="0.2">
      <c r="D3715" s="142"/>
    </row>
    <row r="3716" spans="4:4" x14ac:dyDescent="0.2">
      <c r="D3716" s="142"/>
    </row>
    <row r="3717" spans="4:4" x14ac:dyDescent="0.2">
      <c r="D3717" s="142"/>
    </row>
    <row r="3718" spans="4:4" x14ac:dyDescent="0.2">
      <c r="D3718" s="142"/>
    </row>
    <row r="3719" spans="4:4" x14ac:dyDescent="0.2">
      <c r="D3719" s="142"/>
    </row>
    <row r="3720" spans="4:4" x14ac:dyDescent="0.2">
      <c r="D3720" s="142"/>
    </row>
    <row r="3721" spans="4:4" x14ac:dyDescent="0.2">
      <c r="D3721" s="142"/>
    </row>
    <row r="3722" spans="4:4" x14ac:dyDescent="0.2">
      <c r="D3722" s="142"/>
    </row>
    <row r="3723" spans="4:4" x14ac:dyDescent="0.2">
      <c r="D3723" s="142"/>
    </row>
    <row r="3724" spans="4:4" x14ac:dyDescent="0.2">
      <c r="D3724" s="142"/>
    </row>
    <row r="3725" spans="4:4" x14ac:dyDescent="0.2">
      <c r="D3725" s="142"/>
    </row>
    <row r="3726" spans="4:4" x14ac:dyDescent="0.2">
      <c r="D3726" s="142"/>
    </row>
    <row r="3727" spans="4:4" x14ac:dyDescent="0.2">
      <c r="D3727" s="142"/>
    </row>
    <row r="3728" spans="4:4" x14ac:dyDescent="0.2">
      <c r="D3728" s="142"/>
    </row>
    <row r="3729" spans="4:4" x14ac:dyDescent="0.2">
      <c r="D3729" s="142"/>
    </row>
    <row r="3730" spans="4:4" x14ac:dyDescent="0.2">
      <c r="D3730" s="142"/>
    </row>
    <row r="3731" spans="4:4" x14ac:dyDescent="0.2">
      <c r="D3731" s="142"/>
    </row>
    <row r="3732" spans="4:4" x14ac:dyDescent="0.2">
      <c r="D3732" s="142"/>
    </row>
    <row r="3733" spans="4:4" x14ac:dyDescent="0.2">
      <c r="D3733" s="142"/>
    </row>
    <row r="3734" spans="4:4" x14ac:dyDescent="0.2">
      <c r="D3734" s="142"/>
    </row>
    <row r="3735" spans="4:4" x14ac:dyDescent="0.2">
      <c r="D3735" s="142"/>
    </row>
    <row r="3736" spans="4:4" x14ac:dyDescent="0.2">
      <c r="D3736" s="142"/>
    </row>
    <row r="3737" spans="4:4" x14ac:dyDescent="0.2">
      <c r="D3737" s="142"/>
    </row>
    <row r="3738" spans="4:4" x14ac:dyDescent="0.2">
      <c r="D3738" s="142"/>
    </row>
    <row r="3739" spans="4:4" x14ac:dyDescent="0.2">
      <c r="D3739" s="142"/>
    </row>
    <row r="3740" spans="4:4" x14ac:dyDescent="0.2">
      <c r="D3740" s="142"/>
    </row>
    <row r="3741" spans="4:4" x14ac:dyDescent="0.2">
      <c r="D3741" s="142"/>
    </row>
    <row r="3742" spans="4:4" x14ac:dyDescent="0.2">
      <c r="D3742" s="142"/>
    </row>
    <row r="3743" spans="4:4" x14ac:dyDescent="0.2">
      <c r="D3743" s="142"/>
    </row>
    <row r="3744" spans="4:4" x14ac:dyDescent="0.2">
      <c r="D3744" s="142"/>
    </row>
    <row r="3745" spans="4:4" x14ac:dyDescent="0.2">
      <c r="D3745" s="142"/>
    </row>
    <row r="3746" spans="4:4" x14ac:dyDescent="0.2">
      <c r="D3746" s="142"/>
    </row>
    <row r="3747" spans="4:4" x14ac:dyDescent="0.2">
      <c r="D3747" s="142"/>
    </row>
    <row r="3748" spans="4:4" x14ac:dyDescent="0.2">
      <c r="D3748" s="142"/>
    </row>
    <row r="3749" spans="4:4" x14ac:dyDescent="0.2">
      <c r="D3749" s="142"/>
    </row>
    <row r="3750" spans="4:4" x14ac:dyDescent="0.2">
      <c r="D3750" s="142"/>
    </row>
    <row r="3751" spans="4:4" x14ac:dyDescent="0.2">
      <c r="D3751" s="142"/>
    </row>
    <row r="3752" spans="4:4" x14ac:dyDescent="0.2">
      <c r="D3752" s="142"/>
    </row>
    <row r="3753" spans="4:4" x14ac:dyDescent="0.2">
      <c r="D3753" s="142"/>
    </row>
    <row r="3754" spans="4:4" x14ac:dyDescent="0.2">
      <c r="D3754" s="142"/>
    </row>
    <row r="3755" spans="4:4" x14ac:dyDescent="0.2">
      <c r="D3755" s="142"/>
    </row>
    <row r="3756" spans="4:4" x14ac:dyDescent="0.2">
      <c r="D3756" s="142"/>
    </row>
    <row r="3757" spans="4:4" x14ac:dyDescent="0.2">
      <c r="D3757" s="142"/>
    </row>
    <row r="3758" spans="4:4" x14ac:dyDescent="0.2">
      <c r="D3758" s="142"/>
    </row>
    <row r="3759" spans="4:4" x14ac:dyDescent="0.2">
      <c r="D3759" s="142"/>
    </row>
    <row r="3760" spans="4:4" x14ac:dyDescent="0.2">
      <c r="D3760" s="142"/>
    </row>
    <row r="3761" spans="4:4" x14ac:dyDescent="0.2">
      <c r="D3761" s="142"/>
    </row>
    <row r="3762" spans="4:4" x14ac:dyDescent="0.2">
      <c r="D3762" s="142"/>
    </row>
    <row r="3763" spans="4:4" x14ac:dyDescent="0.2">
      <c r="D3763" s="142"/>
    </row>
    <row r="3764" spans="4:4" x14ac:dyDescent="0.2">
      <c r="D3764" s="142"/>
    </row>
    <row r="3765" spans="4:4" x14ac:dyDescent="0.2">
      <c r="D3765" s="142"/>
    </row>
    <row r="3766" spans="4:4" x14ac:dyDescent="0.2">
      <c r="D3766" s="142"/>
    </row>
    <row r="3767" spans="4:4" x14ac:dyDescent="0.2">
      <c r="D3767" s="142"/>
    </row>
    <row r="3768" spans="4:4" x14ac:dyDescent="0.2">
      <c r="D3768" s="142"/>
    </row>
    <row r="3769" spans="4:4" x14ac:dyDescent="0.2">
      <c r="D3769" s="142"/>
    </row>
    <row r="3770" spans="4:4" x14ac:dyDescent="0.2">
      <c r="D3770" s="142"/>
    </row>
    <row r="3771" spans="4:4" x14ac:dyDescent="0.2">
      <c r="D3771" s="142"/>
    </row>
    <row r="3772" spans="4:4" x14ac:dyDescent="0.2">
      <c r="D3772" s="142"/>
    </row>
    <row r="3773" spans="4:4" x14ac:dyDescent="0.2">
      <c r="D3773" s="142"/>
    </row>
    <row r="3774" spans="4:4" x14ac:dyDescent="0.2">
      <c r="D3774" s="142"/>
    </row>
    <row r="3775" spans="4:4" x14ac:dyDescent="0.2">
      <c r="D3775" s="142"/>
    </row>
    <row r="3776" spans="4:4" x14ac:dyDescent="0.2">
      <c r="D3776" s="142"/>
    </row>
    <row r="3777" spans="4:4" x14ac:dyDescent="0.2">
      <c r="D3777" s="142"/>
    </row>
    <row r="3778" spans="4:4" x14ac:dyDescent="0.2">
      <c r="D3778" s="142"/>
    </row>
    <row r="3779" spans="4:4" x14ac:dyDescent="0.2">
      <c r="D3779" s="142"/>
    </row>
    <row r="3780" spans="4:4" x14ac:dyDescent="0.2">
      <c r="D3780" s="142"/>
    </row>
    <row r="3781" spans="4:4" x14ac:dyDescent="0.2">
      <c r="D3781" s="142"/>
    </row>
    <row r="3782" spans="4:4" x14ac:dyDescent="0.2">
      <c r="D3782" s="142"/>
    </row>
    <row r="3783" spans="4:4" x14ac:dyDescent="0.2">
      <c r="D3783" s="142"/>
    </row>
    <row r="3784" spans="4:4" x14ac:dyDescent="0.2">
      <c r="D3784" s="142"/>
    </row>
    <row r="3785" spans="4:4" x14ac:dyDescent="0.2">
      <c r="D3785" s="142"/>
    </row>
    <row r="3786" spans="4:4" x14ac:dyDescent="0.2">
      <c r="D3786" s="142"/>
    </row>
    <row r="3787" spans="4:4" x14ac:dyDescent="0.2">
      <c r="D3787" s="142"/>
    </row>
    <row r="3788" spans="4:4" x14ac:dyDescent="0.2">
      <c r="D3788" s="142"/>
    </row>
    <row r="3789" spans="4:4" x14ac:dyDescent="0.2">
      <c r="D3789" s="142"/>
    </row>
    <row r="3790" spans="4:4" x14ac:dyDescent="0.2">
      <c r="D3790" s="142"/>
    </row>
    <row r="3791" spans="4:4" x14ac:dyDescent="0.2">
      <c r="D3791" s="142"/>
    </row>
    <row r="3792" spans="4:4" x14ac:dyDescent="0.2">
      <c r="D3792" s="142"/>
    </row>
    <row r="3793" spans="4:4" x14ac:dyDescent="0.2">
      <c r="D3793" s="142"/>
    </row>
    <row r="3794" spans="4:4" x14ac:dyDescent="0.2">
      <c r="D3794" s="142"/>
    </row>
    <row r="3795" spans="4:4" x14ac:dyDescent="0.2">
      <c r="D3795" s="142"/>
    </row>
    <row r="3796" spans="4:4" x14ac:dyDescent="0.2">
      <c r="D3796" s="142"/>
    </row>
    <row r="3797" spans="4:4" x14ac:dyDescent="0.2">
      <c r="D3797" s="142"/>
    </row>
    <row r="3798" spans="4:4" x14ac:dyDescent="0.2">
      <c r="D3798" s="142"/>
    </row>
    <row r="3799" spans="4:4" x14ac:dyDescent="0.2">
      <c r="D3799" s="142"/>
    </row>
    <row r="3800" spans="4:4" x14ac:dyDescent="0.2">
      <c r="D3800" s="142"/>
    </row>
    <row r="3801" spans="4:4" x14ac:dyDescent="0.2">
      <c r="D3801" s="142"/>
    </row>
    <row r="3802" spans="4:4" x14ac:dyDescent="0.2">
      <c r="D3802" s="142"/>
    </row>
    <row r="3803" spans="4:4" x14ac:dyDescent="0.2">
      <c r="D3803" s="142"/>
    </row>
    <row r="3804" spans="4:4" x14ac:dyDescent="0.2">
      <c r="D3804" s="142"/>
    </row>
    <row r="3805" spans="4:4" x14ac:dyDescent="0.2">
      <c r="D3805" s="142"/>
    </row>
    <row r="3806" spans="4:4" x14ac:dyDescent="0.2">
      <c r="D3806" s="142"/>
    </row>
    <row r="3807" spans="4:4" x14ac:dyDescent="0.2">
      <c r="D3807" s="142"/>
    </row>
    <row r="3808" spans="4:4" x14ac:dyDescent="0.2">
      <c r="D3808" s="142"/>
    </row>
    <row r="3809" spans="4:4" x14ac:dyDescent="0.2">
      <c r="D3809" s="142"/>
    </row>
    <row r="3810" spans="4:4" x14ac:dyDescent="0.2">
      <c r="D3810" s="142"/>
    </row>
    <row r="3811" spans="4:4" x14ac:dyDescent="0.2">
      <c r="D3811" s="142"/>
    </row>
    <row r="3812" spans="4:4" x14ac:dyDescent="0.2">
      <c r="D3812" s="142"/>
    </row>
    <row r="3813" spans="4:4" x14ac:dyDescent="0.2">
      <c r="D3813" s="142"/>
    </row>
    <row r="3814" spans="4:4" x14ac:dyDescent="0.2">
      <c r="D3814" s="142"/>
    </row>
    <row r="3815" spans="4:4" x14ac:dyDescent="0.2">
      <c r="D3815" s="142"/>
    </row>
    <row r="3816" spans="4:4" x14ac:dyDescent="0.2">
      <c r="D3816" s="142"/>
    </row>
    <row r="3817" spans="4:4" x14ac:dyDescent="0.2">
      <c r="D3817" s="142"/>
    </row>
    <row r="3818" spans="4:4" x14ac:dyDescent="0.2">
      <c r="D3818" s="142"/>
    </row>
    <row r="3819" spans="4:4" x14ac:dyDescent="0.2">
      <c r="D3819" s="142"/>
    </row>
    <row r="3820" spans="4:4" x14ac:dyDescent="0.2">
      <c r="D3820" s="142"/>
    </row>
    <row r="3821" spans="4:4" x14ac:dyDescent="0.2">
      <c r="D3821" s="142"/>
    </row>
    <row r="3822" spans="4:4" x14ac:dyDescent="0.2">
      <c r="D3822" s="142"/>
    </row>
    <row r="3823" spans="4:4" x14ac:dyDescent="0.2">
      <c r="D3823" s="142"/>
    </row>
    <row r="3824" spans="4:4" x14ac:dyDescent="0.2">
      <c r="D3824" s="142"/>
    </row>
    <row r="3825" spans="4:4" x14ac:dyDescent="0.2">
      <c r="D3825" s="142"/>
    </row>
    <row r="3826" spans="4:4" x14ac:dyDescent="0.2">
      <c r="D3826" s="142"/>
    </row>
    <row r="3827" spans="4:4" x14ac:dyDescent="0.2">
      <c r="D3827" s="142"/>
    </row>
    <row r="3828" spans="4:4" x14ac:dyDescent="0.2">
      <c r="D3828" s="142"/>
    </row>
    <row r="3829" spans="4:4" x14ac:dyDescent="0.2">
      <c r="D3829" s="142"/>
    </row>
    <row r="3830" spans="4:4" x14ac:dyDescent="0.2">
      <c r="D3830" s="142"/>
    </row>
    <row r="3831" spans="4:4" x14ac:dyDescent="0.2">
      <c r="D3831" s="142"/>
    </row>
    <row r="3832" spans="4:4" x14ac:dyDescent="0.2">
      <c r="D3832" s="142"/>
    </row>
    <row r="3833" spans="4:4" x14ac:dyDescent="0.2">
      <c r="D3833" s="142"/>
    </row>
    <row r="3834" spans="4:4" x14ac:dyDescent="0.2">
      <c r="D3834" s="142"/>
    </row>
    <row r="3835" spans="4:4" x14ac:dyDescent="0.2">
      <c r="D3835" s="142"/>
    </row>
    <row r="3836" spans="4:4" x14ac:dyDescent="0.2">
      <c r="D3836" s="142"/>
    </row>
    <row r="3837" spans="4:4" x14ac:dyDescent="0.2">
      <c r="D3837" s="142"/>
    </row>
    <row r="3838" spans="4:4" x14ac:dyDescent="0.2">
      <c r="D3838" s="142"/>
    </row>
    <row r="3839" spans="4:4" x14ac:dyDescent="0.2">
      <c r="D3839" s="142"/>
    </row>
    <row r="3840" spans="4:4" x14ac:dyDescent="0.2">
      <c r="D3840" s="142"/>
    </row>
    <row r="3841" spans="4:4" x14ac:dyDescent="0.2">
      <c r="D3841" s="142"/>
    </row>
    <row r="3842" spans="4:4" x14ac:dyDescent="0.2">
      <c r="D3842" s="142"/>
    </row>
    <row r="3843" spans="4:4" x14ac:dyDescent="0.2">
      <c r="D3843" s="142"/>
    </row>
    <row r="3844" spans="4:4" x14ac:dyDescent="0.2">
      <c r="D3844" s="142"/>
    </row>
    <row r="3845" spans="4:4" x14ac:dyDescent="0.2">
      <c r="D3845" s="142"/>
    </row>
    <row r="3846" spans="4:4" x14ac:dyDescent="0.2">
      <c r="D3846" s="142"/>
    </row>
    <row r="3847" spans="4:4" x14ac:dyDescent="0.2">
      <c r="D3847" s="142"/>
    </row>
    <row r="3848" spans="4:4" x14ac:dyDescent="0.2">
      <c r="D3848" s="142"/>
    </row>
    <row r="3849" spans="4:4" x14ac:dyDescent="0.2">
      <c r="D3849" s="142"/>
    </row>
    <row r="3850" spans="4:4" x14ac:dyDescent="0.2">
      <c r="D3850" s="142"/>
    </row>
    <row r="3851" spans="4:4" x14ac:dyDescent="0.2">
      <c r="D3851" s="142"/>
    </row>
    <row r="3852" spans="4:4" x14ac:dyDescent="0.2">
      <c r="D3852" s="142"/>
    </row>
    <row r="3853" spans="4:4" x14ac:dyDescent="0.2">
      <c r="D3853" s="142"/>
    </row>
    <row r="3854" spans="4:4" x14ac:dyDescent="0.2">
      <c r="D3854" s="142"/>
    </row>
    <row r="3855" spans="4:4" x14ac:dyDescent="0.2">
      <c r="D3855" s="142"/>
    </row>
    <row r="3856" spans="4:4" x14ac:dyDescent="0.2">
      <c r="D3856" s="142"/>
    </row>
    <row r="3857" spans="4:4" x14ac:dyDescent="0.2">
      <c r="D3857" s="142"/>
    </row>
    <row r="3858" spans="4:4" x14ac:dyDescent="0.2">
      <c r="D3858" s="142"/>
    </row>
    <row r="3859" spans="4:4" x14ac:dyDescent="0.2">
      <c r="D3859" s="142"/>
    </row>
    <row r="3860" spans="4:4" x14ac:dyDescent="0.2">
      <c r="D3860" s="142"/>
    </row>
    <row r="3861" spans="4:4" x14ac:dyDescent="0.2">
      <c r="D3861" s="142"/>
    </row>
    <row r="3862" spans="4:4" x14ac:dyDescent="0.2">
      <c r="D3862" s="142"/>
    </row>
    <row r="3863" spans="4:4" x14ac:dyDescent="0.2">
      <c r="D3863" s="142"/>
    </row>
    <row r="3864" spans="4:4" x14ac:dyDescent="0.2">
      <c r="D3864" s="142"/>
    </row>
    <row r="3865" spans="4:4" x14ac:dyDescent="0.2">
      <c r="D3865" s="142"/>
    </row>
    <row r="3866" spans="4:4" x14ac:dyDescent="0.2">
      <c r="D3866" s="142"/>
    </row>
    <row r="3867" spans="4:4" x14ac:dyDescent="0.2">
      <c r="D3867" s="142"/>
    </row>
    <row r="3868" spans="4:4" x14ac:dyDescent="0.2">
      <c r="D3868" s="142"/>
    </row>
    <row r="3869" spans="4:4" x14ac:dyDescent="0.2">
      <c r="D3869" s="142"/>
    </row>
    <row r="3870" spans="4:4" x14ac:dyDescent="0.2">
      <c r="D3870" s="142"/>
    </row>
    <row r="3871" spans="4:4" x14ac:dyDescent="0.2">
      <c r="D3871" s="142"/>
    </row>
    <row r="3872" spans="4:4" x14ac:dyDescent="0.2">
      <c r="D3872" s="142"/>
    </row>
    <row r="3873" spans="4:4" x14ac:dyDescent="0.2">
      <c r="D3873" s="142"/>
    </row>
    <row r="3874" spans="4:4" x14ac:dyDescent="0.2">
      <c r="D3874" s="142"/>
    </row>
    <row r="3875" spans="4:4" x14ac:dyDescent="0.2">
      <c r="D3875" s="142"/>
    </row>
    <row r="3876" spans="4:4" x14ac:dyDescent="0.2">
      <c r="D3876" s="142"/>
    </row>
    <row r="3877" spans="4:4" x14ac:dyDescent="0.2">
      <c r="D3877" s="142"/>
    </row>
    <row r="3878" spans="4:4" x14ac:dyDescent="0.2">
      <c r="D3878" s="142"/>
    </row>
    <row r="3879" spans="4:4" x14ac:dyDescent="0.2">
      <c r="D3879" s="142"/>
    </row>
    <row r="3880" spans="4:4" x14ac:dyDescent="0.2">
      <c r="D3880" s="142"/>
    </row>
    <row r="3881" spans="4:4" x14ac:dyDescent="0.2">
      <c r="D3881" s="142"/>
    </row>
    <row r="3882" spans="4:4" x14ac:dyDescent="0.2">
      <c r="D3882" s="142"/>
    </row>
    <row r="3883" spans="4:4" x14ac:dyDescent="0.2">
      <c r="D3883" s="142"/>
    </row>
    <row r="3884" spans="4:4" x14ac:dyDescent="0.2">
      <c r="D3884" s="142"/>
    </row>
    <row r="3885" spans="4:4" x14ac:dyDescent="0.2">
      <c r="D3885" s="142"/>
    </row>
    <row r="3886" spans="4:4" x14ac:dyDescent="0.2">
      <c r="D3886" s="142"/>
    </row>
    <row r="3887" spans="4:4" x14ac:dyDescent="0.2">
      <c r="D3887" s="142"/>
    </row>
    <row r="3888" spans="4:4" x14ac:dyDescent="0.2">
      <c r="D3888" s="142"/>
    </row>
    <row r="3889" spans="4:4" x14ac:dyDescent="0.2">
      <c r="D3889" s="142"/>
    </row>
    <row r="3890" spans="4:4" x14ac:dyDescent="0.2">
      <c r="D3890" s="142"/>
    </row>
    <row r="3891" spans="4:4" x14ac:dyDescent="0.2">
      <c r="D3891" s="142"/>
    </row>
    <row r="3892" spans="4:4" x14ac:dyDescent="0.2">
      <c r="D3892" s="142"/>
    </row>
    <row r="3893" spans="4:4" x14ac:dyDescent="0.2">
      <c r="D3893" s="142"/>
    </row>
    <row r="3894" spans="4:4" x14ac:dyDescent="0.2">
      <c r="D3894" s="142"/>
    </row>
    <row r="3895" spans="4:4" x14ac:dyDescent="0.2">
      <c r="D3895" s="142"/>
    </row>
    <row r="3896" spans="4:4" x14ac:dyDescent="0.2">
      <c r="D3896" s="142"/>
    </row>
    <row r="3897" spans="4:4" x14ac:dyDescent="0.2">
      <c r="D3897" s="142"/>
    </row>
    <row r="3898" spans="4:4" x14ac:dyDescent="0.2">
      <c r="D3898" s="142"/>
    </row>
    <row r="3899" spans="4:4" x14ac:dyDescent="0.2">
      <c r="D3899" s="142"/>
    </row>
    <row r="3900" spans="4:4" x14ac:dyDescent="0.2">
      <c r="D3900" s="142"/>
    </row>
    <row r="3901" spans="4:4" x14ac:dyDescent="0.2">
      <c r="D3901" s="142"/>
    </row>
    <row r="3902" spans="4:4" x14ac:dyDescent="0.2">
      <c r="D3902" s="142"/>
    </row>
    <row r="3903" spans="4:4" x14ac:dyDescent="0.2">
      <c r="D3903" s="142"/>
    </row>
    <row r="3904" spans="4:4" x14ac:dyDescent="0.2">
      <c r="D3904" s="142"/>
    </row>
    <row r="3905" spans="4:4" x14ac:dyDescent="0.2">
      <c r="D3905" s="142"/>
    </row>
    <row r="3906" spans="4:4" x14ac:dyDescent="0.2">
      <c r="D3906" s="142"/>
    </row>
    <row r="3907" spans="4:4" x14ac:dyDescent="0.2">
      <c r="D3907" s="142"/>
    </row>
    <row r="3908" spans="4:4" x14ac:dyDescent="0.2">
      <c r="D3908" s="142"/>
    </row>
    <row r="3909" spans="4:4" x14ac:dyDescent="0.2">
      <c r="D3909" s="142"/>
    </row>
    <row r="3910" spans="4:4" x14ac:dyDescent="0.2">
      <c r="D3910" s="142"/>
    </row>
    <row r="3911" spans="4:4" x14ac:dyDescent="0.2">
      <c r="D3911" s="142"/>
    </row>
    <row r="3912" spans="4:4" x14ac:dyDescent="0.2">
      <c r="D3912" s="142"/>
    </row>
    <row r="3913" spans="4:4" x14ac:dyDescent="0.2">
      <c r="D3913" s="142"/>
    </row>
    <row r="3914" spans="4:4" x14ac:dyDescent="0.2">
      <c r="D3914" s="142"/>
    </row>
    <row r="3915" spans="4:4" x14ac:dyDescent="0.2">
      <c r="D3915" s="142"/>
    </row>
    <row r="3916" spans="4:4" x14ac:dyDescent="0.2">
      <c r="D3916" s="142"/>
    </row>
    <row r="3917" spans="4:4" x14ac:dyDescent="0.2">
      <c r="D3917" s="142"/>
    </row>
    <row r="3918" spans="4:4" x14ac:dyDescent="0.2">
      <c r="D3918" s="142"/>
    </row>
    <row r="3919" spans="4:4" x14ac:dyDescent="0.2">
      <c r="D3919" s="142"/>
    </row>
    <row r="3920" spans="4:4" x14ac:dyDescent="0.2">
      <c r="D3920" s="142"/>
    </row>
    <row r="3921" spans="4:4" x14ac:dyDescent="0.2">
      <c r="D3921" s="142"/>
    </row>
    <row r="3922" spans="4:4" x14ac:dyDescent="0.2">
      <c r="D3922" s="142"/>
    </row>
    <row r="3923" spans="4:4" x14ac:dyDescent="0.2">
      <c r="D3923" s="142"/>
    </row>
    <row r="3924" spans="4:4" x14ac:dyDescent="0.2">
      <c r="D3924" s="142"/>
    </row>
    <row r="3925" spans="4:4" x14ac:dyDescent="0.2">
      <c r="D3925" s="142"/>
    </row>
    <row r="3926" spans="4:4" x14ac:dyDescent="0.2">
      <c r="D3926" s="142"/>
    </row>
    <row r="3927" spans="4:4" x14ac:dyDescent="0.2">
      <c r="D3927" s="142"/>
    </row>
    <row r="3928" spans="4:4" x14ac:dyDescent="0.2">
      <c r="D3928" s="142"/>
    </row>
    <row r="3929" spans="4:4" x14ac:dyDescent="0.2">
      <c r="D3929" s="142"/>
    </row>
    <row r="3930" spans="4:4" x14ac:dyDescent="0.2">
      <c r="D3930" s="142"/>
    </row>
    <row r="3931" spans="4:4" x14ac:dyDescent="0.2">
      <c r="D3931" s="142"/>
    </row>
    <row r="3932" spans="4:4" x14ac:dyDescent="0.2">
      <c r="D3932" s="142"/>
    </row>
    <row r="3933" spans="4:4" x14ac:dyDescent="0.2">
      <c r="D3933" s="142"/>
    </row>
    <row r="3934" spans="4:4" x14ac:dyDescent="0.2">
      <c r="D3934" s="142"/>
    </row>
    <row r="3935" spans="4:4" x14ac:dyDescent="0.2">
      <c r="D3935" s="142"/>
    </row>
    <row r="3936" spans="4:4" x14ac:dyDescent="0.2">
      <c r="D3936" s="142"/>
    </row>
    <row r="3937" spans="4:4" x14ac:dyDescent="0.2">
      <c r="D3937" s="142"/>
    </row>
    <row r="3938" spans="4:4" x14ac:dyDescent="0.2">
      <c r="D3938" s="142"/>
    </row>
    <row r="3939" spans="4:4" x14ac:dyDescent="0.2">
      <c r="D3939" s="142"/>
    </row>
    <row r="3940" spans="4:4" x14ac:dyDescent="0.2">
      <c r="D3940" s="142"/>
    </row>
    <row r="3941" spans="4:4" x14ac:dyDescent="0.2">
      <c r="D3941" s="142"/>
    </row>
    <row r="3942" spans="4:4" x14ac:dyDescent="0.2">
      <c r="D3942" s="142"/>
    </row>
    <row r="3943" spans="4:4" x14ac:dyDescent="0.2">
      <c r="D3943" s="142"/>
    </row>
    <row r="3944" spans="4:4" x14ac:dyDescent="0.2">
      <c r="D3944" s="142"/>
    </row>
    <row r="3945" spans="4:4" x14ac:dyDescent="0.2">
      <c r="D3945" s="142"/>
    </row>
    <row r="3946" spans="4:4" x14ac:dyDescent="0.2">
      <c r="D3946" s="142"/>
    </row>
    <row r="3947" spans="4:4" x14ac:dyDescent="0.2">
      <c r="D3947" s="142"/>
    </row>
    <row r="3948" spans="4:4" x14ac:dyDescent="0.2">
      <c r="D3948" s="142"/>
    </row>
    <row r="3949" spans="4:4" x14ac:dyDescent="0.2">
      <c r="D3949" s="142"/>
    </row>
    <row r="3950" spans="4:4" x14ac:dyDescent="0.2">
      <c r="D3950" s="142"/>
    </row>
    <row r="3951" spans="4:4" x14ac:dyDescent="0.2">
      <c r="D3951" s="142"/>
    </row>
    <row r="3952" spans="4:4" x14ac:dyDescent="0.2">
      <c r="D3952" s="142"/>
    </row>
    <row r="3953" spans="4:4" x14ac:dyDescent="0.2">
      <c r="D3953" s="142"/>
    </row>
    <row r="3954" spans="4:4" x14ac:dyDescent="0.2">
      <c r="D3954" s="142"/>
    </row>
    <row r="3955" spans="4:4" x14ac:dyDescent="0.2">
      <c r="D3955" s="142"/>
    </row>
    <row r="3956" spans="4:4" x14ac:dyDescent="0.2">
      <c r="D3956" s="142"/>
    </row>
    <row r="3957" spans="4:4" x14ac:dyDescent="0.2">
      <c r="D3957" s="142"/>
    </row>
    <row r="3958" spans="4:4" x14ac:dyDescent="0.2">
      <c r="D3958" s="142"/>
    </row>
    <row r="3959" spans="4:4" x14ac:dyDescent="0.2">
      <c r="D3959" s="142"/>
    </row>
    <row r="3960" spans="4:4" x14ac:dyDescent="0.2">
      <c r="D3960" s="142"/>
    </row>
    <row r="3961" spans="4:4" x14ac:dyDescent="0.2">
      <c r="D3961" s="142"/>
    </row>
    <row r="3962" spans="4:4" x14ac:dyDescent="0.2">
      <c r="D3962" s="142"/>
    </row>
    <row r="3963" spans="4:4" x14ac:dyDescent="0.2">
      <c r="D3963" s="142"/>
    </row>
    <row r="3964" spans="4:4" x14ac:dyDescent="0.2">
      <c r="D3964" s="142"/>
    </row>
    <row r="3965" spans="4:4" x14ac:dyDescent="0.2">
      <c r="D3965" s="142"/>
    </row>
    <row r="3966" spans="4:4" x14ac:dyDescent="0.2">
      <c r="D3966" s="142"/>
    </row>
    <row r="3967" spans="4:4" x14ac:dyDescent="0.2">
      <c r="D3967" s="142"/>
    </row>
    <row r="3968" spans="4:4" x14ac:dyDescent="0.2">
      <c r="D3968" s="142"/>
    </row>
    <row r="3969" spans="4:4" x14ac:dyDescent="0.2">
      <c r="D3969" s="142"/>
    </row>
    <row r="3970" spans="4:4" x14ac:dyDescent="0.2">
      <c r="D3970" s="142"/>
    </row>
    <row r="3971" spans="4:4" x14ac:dyDescent="0.2">
      <c r="D3971" s="142"/>
    </row>
    <row r="3972" spans="4:4" x14ac:dyDescent="0.2">
      <c r="D3972" s="142"/>
    </row>
    <row r="3973" spans="4:4" x14ac:dyDescent="0.2">
      <c r="D3973" s="142"/>
    </row>
    <row r="3974" spans="4:4" x14ac:dyDescent="0.2">
      <c r="D3974" s="142"/>
    </row>
    <row r="3975" spans="4:4" x14ac:dyDescent="0.2">
      <c r="D3975" s="142"/>
    </row>
    <row r="3976" spans="4:4" x14ac:dyDescent="0.2">
      <c r="D3976" s="142"/>
    </row>
    <row r="3977" spans="4:4" x14ac:dyDescent="0.2">
      <c r="D3977" s="142"/>
    </row>
    <row r="3978" spans="4:4" x14ac:dyDescent="0.2">
      <c r="D3978" s="142"/>
    </row>
    <row r="3979" spans="4:4" x14ac:dyDescent="0.2">
      <c r="D3979" s="142"/>
    </row>
    <row r="3980" spans="4:4" x14ac:dyDescent="0.2">
      <c r="D3980" s="142"/>
    </row>
    <row r="3981" spans="4:4" x14ac:dyDescent="0.2">
      <c r="D3981" s="142"/>
    </row>
    <row r="3982" spans="4:4" x14ac:dyDescent="0.2">
      <c r="D3982" s="142"/>
    </row>
    <row r="3983" spans="4:4" x14ac:dyDescent="0.2">
      <c r="D3983" s="142"/>
    </row>
    <row r="3984" spans="4:4" x14ac:dyDescent="0.2">
      <c r="D3984" s="142"/>
    </row>
    <row r="3985" spans="4:4" x14ac:dyDescent="0.2">
      <c r="D3985" s="142"/>
    </row>
    <row r="3986" spans="4:4" x14ac:dyDescent="0.2">
      <c r="D3986" s="142"/>
    </row>
    <row r="3987" spans="4:4" x14ac:dyDescent="0.2">
      <c r="D3987" s="142"/>
    </row>
    <row r="3988" spans="4:4" x14ac:dyDescent="0.2">
      <c r="D3988" s="142"/>
    </row>
    <row r="3989" spans="4:4" x14ac:dyDescent="0.2">
      <c r="D3989" s="142"/>
    </row>
    <row r="3990" spans="4:4" x14ac:dyDescent="0.2">
      <c r="D3990" s="142"/>
    </row>
    <row r="3991" spans="4:4" x14ac:dyDescent="0.2">
      <c r="D3991" s="142"/>
    </row>
    <row r="3992" spans="4:4" x14ac:dyDescent="0.2">
      <c r="D3992" s="142"/>
    </row>
    <row r="3993" spans="4:4" x14ac:dyDescent="0.2">
      <c r="D3993" s="142"/>
    </row>
    <row r="3994" spans="4:4" x14ac:dyDescent="0.2">
      <c r="D3994" s="142"/>
    </row>
    <row r="3995" spans="4:4" x14ac:dyDescent="0.2">
      <c r="D3995" s="142"/>
    </row>
    <row r="3996" spans="4:4" x14ac:dyDescent="0.2">
      <c r="D3996" s="142"/>
    </row>
    <row r="3997" spans="4:4" x14ac:dyDescent="0.2">
      <c r="D3997" s="142"/>
    </row>
    <row r="3998" spans="4:4" x14ac:dyDescent="0.2">
      <c r="D3998" s="142"/>
    </row>
    <row r="3999" spans="4:4" x14ac:dyDescent="0.2">
      <c r="D3999" s="142"/>
    </row>
    <row r="4000" spans="4:4" x14ac:dyDescent="0.2">
      <c r="D4000" s="142"/>
    </row>
    <row r="4001" spans="4:4" x14ac:dyDescent="0.2">
      <c r="D4001" s="142"/>
    </row>
    <row r="4002" spans="4:4" x14ac:dyDescent="0.2">
      <c r="D4002" s="142"/>
    </row>
    <row r="4003" spans="4:4" x14ac:dyDescent="0.2">
      <c r="D4003" s="142"/>
    </row>
    <row r="4004" spans="4:4" x14ac:dyDescent="0.2">
      <c r="D4004" s="142"/>
    </row>
    <row r="4005" spans="4:4" x14ac:dyDescent="0.2">
      <c r="D4005" s="142"/>
    </row>
    <row r="4006" spans="4:4" x14ac:dyDescent="0.2">
      <c r="D4006" s="142"/>
    </row>
    <row r="4007" spans="4:4" x14ac:dyDescent="0.2">
      <c r="D4007" s="142"/>
    </row>
    <row r="4008" spans="4:4" x14ac:dyDescent="0.2">
      <c r="D4008" s="142"/>
    </row>
    <row r="4009" spans="4:4" x14ac:dyDescent="0.2">
      <c r="D4009" s="142"/>
    </row>
    <row r="4010" spans="4:4" x14ac:dyDescent="0.2">
      <c r="D4010" s="142"/>
    </row>
    <row r="4011" spans="4:4" x14ac:dyDescent="0.2">
      <c r="D4011" s="142"/>
    </row>
    <row r="4012" spans="4:4" x14ac:dyDescent="0.2">
      <c r="D4012" s="142"/>
    </row>
    <row r="4013" spans="4:4" x14ac:dyDescent="0.2">
      <c r="D4013" s="142"/>
    </row>
    <row r="4014" spans="4:4" x14ac:dyDescent="0.2">
      <c r="D4014" s="142"/>
    </row>
    <row r="4015" spans="4:4" x14ac:dyDescent="0.2">
      <c r="D4015" s="142"/>
    </row>
    <row r="4016" spans="4:4" x14ac:dyDescent="0.2">
      <c r="D4016" s="142"/>
    </row>
    <row r="4017" spans="4:4" x14ac:dyDescent="0.2">
      <c r="D4017" s="142"/>
    </row>
    <row r="4018" spans="4:4" x14ac:dyDescent="0.2">
      <c r="D4018" s="142"/>
    </row>
    <row r="4019" spans="4:4" x14ac:dyDescent="0.2">
      <c r="D4019" s="142"/>
    </row>
    <row r="4020" spans="4:4" x14ac:dyDescent="0.2">
      <c r="D4020" s="142"/>
    </row>
    <row r="4021" spans="4:4" x14ac:dyDescent="0.2">
      <c r="D4021" s="142"/>
    </row>
    <row r="4022" spans="4:4" x14ac:dyDescent="0.2">
      <c r="D4022" s="142"/>
    </row>
    <row r="4023" spans="4:4" x14ac:dyDescent="0.2">
      <c r="D4023" s="142"/>
    </row>
    <row r="4024" spans="4:4" x14ac:dyDescent="0.2">
      <c r="D4024" s="142"/>
    </row>
    <row r="4025" spans="4:4" x14ac:dyDescent="0.2">
      <c r="D4025" s="142"/>
    </row>
    <row r="4026" spans="4:4" x14ac:dyDescent="0.2">
      <c r="D4026" s="142"/>
    </row>
    <row r="4027" spans="4:4" x14ac:dyDescent="0.2">
      <c r="D4027" s="142"/>
    </row>
    <row r="4028" spans="4:4" x14ac:dyDescent="0.2">
      <c r="D4028" s="142"/>
    </row>
    <row r="4029" spans="4:4" x14ac:dyDescent="0.2">
      <c r="D4029" s="142"/>
    </row>
    <row r="4030" spans="4:4" x14ac:dyDescent="0.2">
      <c r="D4030" s="142"/>
    </row>
    <row r="4031" spans="4:4" x14ac:dyDescent="0.2">
      <c r="D4031" s="142"/>
    </row>
    <row r="4032" spans="4:4" x14ac:dyDescent="0.2">
      <c r="D4032" s="142"/>
    </row>
    <row r="4033" spans="4:4" x14ac:dyDescent="0.2">
      <c r="D4033" s="142"/>
    </row>
    <row r="4034" spans="4:4" x14ac:dyDescent="0.2">
      <c r="D4034" s="142"/>
    </row>
    <row r="4035" spans="4:4" x14ac:dyDescent="0.2">
      <c r="D4035" s="142"/>
    </row>
    <row r="4036" spans="4:4" x14ac:dyDescent="0.2">
      <c r="D4036" s="142"/>
    </row>
    <row r="4037" spans="4:4" x14ac:dyDescent="0.2">
      <c r="D4037" s="142"/>
    </row>
    <row r="4038" spans="4:4" x14ac:dyDescent="0.2">
      <c r="D4038" s="142"/>
    </row>
    <row r="4039" spans="4:4" x14ac:dyDescent="0.2">
      <c r="D4039" s="142"/>
    </row>
    <row r="4040" spans="4:4" x14ac:dyDescent="0.2">
      <c r="D4040" s="142"/>
    </row>
    <row r="4041" spans="4:4" x14ac:dyDescent="0.2">
      <c r="D4041" s="142"/>
    </row>
    <row r="4042" spans="4:4" x14ac:dyDescent="0.2">
      <c r="D4042" s="142"/>
    </row>
    <row r="4043" spans="4:4" x14ac:dyDescent="0.2">
      <c r="D4043" s="142"/>
    </row>
    <row r="4044" spans="4:4" x14ac:dyDescent="0.2">
      <c r="D4044" s="142"/>
    </row>
    <row r="4045" spans="4:4" x14ac:dyDescent="0.2">
      <c r="D4045" s="142"/>
    </row>
    <row r="4046" spans="4:4" x14ac:dyDescent="0.2">
      <c r="D4046" s="142"/>
    </row>
    <row r="4047" spans="4:4" x14ac:dyDescent="0.2">
      <c r="D4047" s="142"/>
    </row>
    <row r="4048" spans="4:4" x14ac:dyDescent="0.2">
      <c r="D4048" s="142"/>
    </row>
    <row r="4049" spans="4:4" x14ac:dyDescent="0.2">
      <c r="D4049" s="142"/>
    </row>
    <row r="4050" spans="4:4" x14ac:dyDescent="0.2">
      <c r="D4050" s="142"/>
    </row>
    <row r="4051" spans="4:4" x14ac:dyDescent="0.2">
      <c r="D4051" s="142"/>
    </row>
    <row r="4052" spans="4:4" x14ac:dyDescent="0.2">
      <c r="D4052" s="142"/>
    </row>
    <row r="4053" spans="4:4" x14ac:dyDescent="0.2">
      <c r="D4053" s="142"/>
    </row>
    <row r="4054" spans="4:4" x14ac:dyDescent="0.2">
      <c r="D4054" s="142"/>
    </row>
    <row r="4055" spans="4:4" x14ac:dyDescent="0.2">
      <c r="D4055" s="142"/>
    </row>
    <row r="4056" spans="4:4" x14ac:dyDescent="0.2">
      <c r="D4056" s="142"/>
    </row>
    <row r="4057" spans="4:4" x14ac:dyDescent="0.2">
      <c r="D4057" s="142"/>
    </row>
    <row r="4058" spans="4:4" x14ac:dyDescent="0.2">
      <c r="D4058" s="142"/>
    </row>
    <row r="4059" spans="4:4" x14ac:dyDescent="0.2">
      <c r="D4059" s="142"/>
    </row>
    <row r="4060" spans="4:4" x14ac:dyDescent="0.2">
      <c r="D4060" s="142"/>
    </row>
    <row r="4061" spans="4:4" x14ac:dyDescent="0.2">
      <c r="D4061" s="142"/>
    </row>
    <row r="4062" spans="4:4" x14ac:dyDescent="0.2">
      <c r="D4062" s="142"/>
    </row>
    <row r="4063" spans="4:4" x14ac:dyDescent="0.2">
      <c r="D4063" s="142"/>
    </row>
    <row r="4064" spans="4:4" x14ac:dyDescent="0.2">
      <c r="D4064" s="142"/>
    </row>
    <row r="4065" spans="4:4" x14ac:dyDescent="0.2">
      <c r="D4065" s="142"/>
    </row>
    <row r="4066" spans="4:4" x14ac:dyDescent="0.2">
      <c r="D4066" s="142"/>
    </row>
    <row r="4067" spans="4:4" x14ac:dyDescent="0.2">
      <c r="D4067" s="142"/>
    </row>
    <row r="4068" spans="4:4" x14ac:dyDescent="0.2">
      <c r="D4068" s="142"/>
    </row>
    <row r="4069" spans="4:4" x14ac:dyDescent="0.2">
      <c r="D4069" s="142"/>
    </row>
    <row r="4070" spans="4:4" x14ac:dyDescent="0.2">
      <c r="D4070" s="142"/>
    </row>
    <row r="4071" spans="4:4" x14ac:dyDescent="0.2">
      <c r="D4071" s="142"/>
    </row>
    <row r="4072" spans="4:4" x14ac:dyDescent="0.2">
      <c r="D4072" s="142"/>
    </row>
    <row r="4073" spans="4:4" x14ac:dyDescent="0.2">
      <c r="D4073" s="142"/>
    </row>
    <row r="4074" spans="4:4" x14ac:dyDescent="0.2">
      <c r="D4074" s="142"/>
    </row>
    <row r="4075" spans="4:4" x14ac:dyDescent="0.2">
      <c r="D4075" s="142"/>
    </row>
    <row r="4076" spans="4:4" x14ac:dyDescent="0.2">
      <c r="D4076" s="142"/>
    </row>
    <row r="4077" spans="4:4" x14ac:dyDescent="0.2">
      <c r="D4077" s="142"/>
    </row>
    <row r="4078" spans="4:4" x14ac:dyDescent="0.2">
      <c r="D4078" s="142"/>
    </row>
    <row r="4079" spans="4:4" x14ac:dyDescent="0.2">
      <c r="D4079" s="142"/>
    </row>
    <row r="4080" spans="4:4" x14ac:dyDescent="0.2">
      <c r="D4080" s="142"/>
    </row>
    <row r="4081" spans="4:4" x14ac:dyDescent="0.2">
      <c r="D4081" s="142"/>
    </row>
    <row r="4082" spans="4:4" x14ac:dyDescent="0.2">
      <c r="D4082" s="142"/>
    </row>
    <row r="4083" spans="4:4" x14ac:dyDescent="0.2">
      <c r="D4083" s="142"/>
    </row>
    <row r="4084" spans="4:4" x14ac:dyDescent="0.2">
      <c r="D4084" s="142"/>
    </row>
    <row r="4085" spans="4:4" x14ac:dyDescent="0.2">
      <c r="D4085" s="142"/>
    </row>
    <row r="4086" spans="4:4" x14ac:dyDescent="0.2">
      <c r="D4086" s="142"/>
    </row>
    <row r="4087" spans="4:4" x14ac:dyDescent="0.2">
      <c r="D4087" s="142"/>
    </row>
    <row r="4088" spans="4:4" x14ac:dyDescent="0.2">
      <c r="D4088" s="142"/>
    </row>
    <row r="4089" spans="4:4" x14ac:dyDescent="0.2">
      <c r="D4089" s="142"/>
    </row>
    <row r="4090" spans="4:4" x14ac:dyDescent="0.2">
      <c r="D4090" s="142"/>
    </row>
    <row r="4091" spans="4:4" x14ac:dyDescent="0.2">
      <c r="D4091" s="142"/>
    </row>
    <row r="4092" spans="4:4" x14ac:dyDescent="0.2">
      <c r="D4092" s="142"/>
    </row>
    <row r="4093" spans="4:4" x14ac:dyDescent="0.2">
      <c r="D4093" s="142"/>
    </row>
    <row r="4094" spans="4:4" x14ac:dyDescent="0.2">
      <c r="D4094" s="142"/>
    </row>
    <row r="4095" spans="4:4" x14ac:dyDescent="0.2">
      <c r="D4095" s="142"/>
    </row>
    <row r="4096" spans="4:4" x14ac:dyDescent="0.2">
      <c r="D4096" s="142"/>
    </row>
    <row r="4097" spans="4:4" x14ac:dyDescent="0.2">
      <c r="D4097" s="142"/>
    </row>
    <row r="4098" spans="4:4" x14ac:dyDescent="0.2">
      <c r="D4098" s="142"/>
    </row>
    <row r="4099" spans="4:4" x14ac:dyDescent="0.2">
      <c r="D4099" s="142"/>
    </row>
    <row r="4100" spans="4:4" x14ac:dyDescent="0.2">
      <c r="D4100" s="142"/>
    </row>
    <row r="4101" spans="4:4" x14ac:dyDescent="0.2">
      <c r="D4101" s="142"/>
    </row>
    <row r="4102" spans="4:4" x14ac:dyDescent="0.2">
      <c r="D4102" s="142"/>
    </row>
    <row r="4103" spans="4:4" x14ac:dyDescent="0.2">
      <c r="D4103" s="142"/>
    </row>
    <row r="4104" spans="4:4" x14ac:dyDescent="0.2">
      <c r="D4104" s="142"/>
    </row>
    <row r="4105" spans="4:4" x14ac:dyDescent="0.2">
      <c r="D4105" s="142"/>
    </row>
    <row r="4106" spans="4:4" x14ac:dyDescent="0.2">
      <c r="D4106" s="142"/>
    </row>
    <row r="4107" spans="4:4" x14ac:dyDescent="0.2">
      <c r="D4107" s="142"/>
    </row>
    <row r="4108" spans="4:4" x14ac:dyDescent="0.2">
      <c r="D4108" s="142"/>
    </row>
    <row r="4109" spans="4:4" x14ac:dyDescent="0.2">
      <c r="D4109" s="142"/>
    </row>
    <row r="4110" spans="4:4" x14ac:dyDescent="0.2">
      <c r="D4110" s="142"/>
    </row>
    <row r="4111" spans="4:4" x14ac:dyDescent="0.2">
      <c r="D4111" s="142"/>
    </row>
    <row r="4112" spans="4:4" x14ac:dyDescent="0.2">
      <c r="D4112" s="142"/>
    </row>
    <row r="4113" spans="4:4" x14ac:dyDescent="0.2">
      <c r="D4113" s="142"/>
    </row>
    <row r="4114" spans="4:4" x14ac:dyDescent="0.2">
      <c r="D4114" s="142"/>
    </row>
    <row r="4115" spans="4:4" x14ac:dyDescent="0.2">
      <c r="D4115" s="142"/>
    </row>
    <row r="4116" spans="4:4" x14ac:dyDescent="0.2">
      <c r="D4116" s="142"/>
    </row>
    <row r="4117" spans="4:4" x14ac:dyDescent="0.2">
      <c r="D4117" s="142"/>
    </row>
    <row r="4118" spans="4:4" x14ac:dyDescent="0.2">
      <c r="D4118" s="142"/>
    </row>
    <row r="4119" spans="4:4" x14ac:dyDescent="0.2">
      <c r="D4119" s="142"/>
    </row>
    <row r="4120" spans="4:4" x14ac:dyDescent="0.2">
      <c r="D4120" s="142"/>
    </row>
    <row r="4121" spans="4:4" x14ac:dyDescent="0.2">
      <c r="D4121" s="142"/>
    </row>
    <row r="4122" spans="4:4" x14ac:dyDescent="0.2">
      <c r="D4122" s="142"/>
    </row>
    <row r="4123" spans="4:4" x14ac:dyDescent="0.2">
      <c r="D4123" s="142"/>
    </row>
    <row r="4124" spans="4:4" x14ac:dyDescent="0.2">
      <c r="D4124" s="142"/>
    </row>
    <row r="4125" spans="4:4" x14ac:dyDescent="0.2">
      <c r="D4125" s="142"/>
    </row>
    <row r="4126" spans="4:4" x14ac:dyDescent="0.2">
      <c r="D4126" s="142"/>
    </row>
    <row r="4127" spans="4:4" x14ac:dyDescent="0.2">
      <c r="D4127" s="142"/>
    </row>
    <row r="4128" spans="4:4" x14ac:dyDescent="0.2">
      <c r="D4128" s="142"/>
    </row>
    <row r="4129" spans="4:4" x14ac:dyDescent="0.2">
      <c r="D4129" s="142"/>
    </row>
    <row r="4130" spans="4:4" x14ac:dyDescent="0.2">
      <c r="D4130" s="142"/>
    </row>
    <row r="4131" spans="4:4" x14ac:dyDescent="0.2">
      <c r="D4131" s="142"/>
    </row>
    <row r="4132" spans="4:4" x14ac:dyDescent="0.2">
      <c r="D4132" s="142"/>
    </row>
    <row r="4133" spans="4:4" x14ac:dyDescent="0.2">
      <c r="D4133" s="142"/>
    </row>
    <row r="4134" spans="4:4" x14ac:dyDescent="0.2">
      <c r="D4134" s="142"/>
    </row>
    <row r="4135" spans="4:4" x14ac:dyDescent="0.2">
      <c r="D4135" s="142"/>
    </row>
    <row r="4136" spans="4:4" x14ac:dyDescent="0.2">
      <c r="D4136" s="142"/>
    </row>
    <row r="4137" spans="4:4" x14ac:dyDescent="0.2">
      <c r="D4137" s="142"/>
    </row>
    <row r="4138" spans="4:4" x14ac:dyDescent="0.2">
      <c r="D4138" s="142"/>
    </row>
    <row r="4139" spans="4:4" x14ac:dyDescent="0.2">
      <c r="D4139" s="142"/>
    </row>
    <row r="4140" spans="4:4" x14ac:dyDescent="0.2">
      <c r="D4140" s="142"/>
    </row>
    <row r="4141" spans="4:4" x14ac:dyDescent="0.2">
      <c r="D4141" s="142"/>
    </row>
    <row r="4142" spans="4:4" x14ac:dyDescent="0.2">
      <c r="D4142" s="142"/>
    </row>
    <row r="4143" spans="4:4" x14ac:dyDescent="0.2">
      <c r="D4143" s="142"/>
    </row>
    <row r="4144" spans="4:4" x14ac:dyDescent="0.2">
      <c r="D4144" s="142"/>
    </row>
    <row r="4145" spans="4:4" x14ac:dyDescent="0.2">
      <c r="D4145" s="142"/>
    </row>
    <row r="4146" spans="4:4" x14ac:dyDescent="0.2">
      <c r="D4146" s="142"/>
    </row>
    <row r="4147" spans="4:4" x14ac:dyDescent="0.2">
      <c r="D4147" s="142"/>
    </row>
    <row r="4148" spans="4:4" x14ac:dyDescent="0.2">
      <c r="D4148" s="142"/>
    </row>
    <row r="4149" spans="4:4" x14ac:dyDescent="0.2">
      <c r="D4149" s="142"/>
    </row>
    <row r="4150" spans="4:4" x14ac:dyDescent="0.2">
      <c r="D4150" s="142"/>
    </row>
    <row r="4151" spans="4:4" x14ac:dyDescent="0.2">
      <c r="D4151" s="142"/>
    </row>
    <row r="4152" spans="4:4" x14ac:dyDescent="0.2">
      <c r="D4152" s="142"/>
    </row>
    <row r="4153" spans="4:4" x14ac:dyDescent="0.2">
      <c r="D4153" s="142"/>
    </row>
    <row r="4154" spans="4:4" x14ac:dyDescent="0.2">
      <c r="D4154" s="142"/>
    </row>
    <row r="4155" spans="4:4" x14ac:dyDescent="0.2">
      <c r="D4155" s="142"/>
    </row>
    <row r="4156" spans="4:4" x14ac:dyDescent="0.2">
      <c r="D4156" s="142"/>
    </row>
    <row r="4157" spans="4:4" x14ac:dyDescent="0.2">
      <c r="D4157" s="142"/>
    </row>
    <row r="4158" spans="4:4" x14ac:dyDescent="0.2">
      <c r="D4158" s="142"/>
    </row>
    <row r="4159" spans="4:4" x14ac:dyDescent="0.2">
      <c r="D4159" s="142"/>
    </row>
    <row r="4160" spans="4:4" x14ac:dyDescent="0.2">
      <c r="D4160" s="142"/>
    </row>
    <row r="4161" spans="4:4" x14ac:dyDescent="0.2">
      <c r="D4161" s="142"/>
    </row>
    <row r="4162" spans="4:4" x14ac:dyDescent="0.2">
      <c r="D4162" s="142"/>
    </row>
    <row r="4163" spans="4:4" x14ac:dyDescent="0.2">
      <c r="D4163" s="142"/>
    </row>
    <row r="4164" spans="4:4" x14ac:dyDescent="0.2">
      <c r="D4164" s="142"/>
    </row>
    <row r="4165" spans="4:4" x14ac:dyDescent="0.2">
      <c r="D4165" s="142"/>
    </row>
    <row r="4166" spans="4:4" x14ac:dyDescent="0.2">
      <c r="D4166" s="142"/>
    </row>
    <row r="4167" spans="4:4" x14ac:dyDescent="0.2">
      <c r="D4167" s="142"/>
    </row>
    <row r="4168" spans="4:4" x14ac:dyDescent="0.2">
      <c r="D4168" s="142"/>
    </row>
    <row r="4169" spans="4:4" x14ac:dyDescent="0.2">
      <c r="D4169" s="142"/>
    </row>
    <row r="4170" spans="4:4" x14ac:dyDescent="0.2">
      <c r="D4170" s="142"/>
    </row>
    <row r="4171" spans="4:4" x14ac:dyDescent="0.2">
      <c r="D4171" s="142"/>
    </row>
    <row r="4172" spans="4:4" x14ac:dyDescent="0.2">
      <c r="D4172" s="142"/>
    </row>
    <row r="4173" spans="4:4" x14ac:dyDescent="0.2">
      <c r="D4173" s="142"/>
    </row>
    <row r="4174" spans="4:4" x14ac:dyDescent="0.2">
      <c r="D4174" s="142"/>
    </row>
    <row r="4175" spans="4:4" x14ac:dyDescent="0.2">
      <c r="D4175" s="142"/>
    </row>
    <row r="4176" spans="4:4" x14ac:dyDescent="0.2">
      <c r="D4176" s="142"/>
    </row>
    <row r="4177" spans="4:4" x14ac:dyDescent="0.2">
      <c r="D4177" s="142"/>
    </row>
    <row r="4178" spans="4:4" x14ac:dyDescent="0.2">
      <c r="D4178" s="142"/>
    </row>
    <row r="4179" spans="4:4" x14ac:dyDescent="0.2">
      <c r="D4179" s="142"/>
    </row>
    <row r="4180" spans="4:4" x14ac:dyDescent="0.2">
      <c r="D4180" s="142"/>
    </row>
    <row r="4181" spans="4:4" x14ac:dyDescent="0.2">
      <c r="D4181" s="142"/>
    </row>
    <row r="4182" spans="4:4" x14ac:dyDescent="0.2">
      <c r="D4182" s="142"/>
    </row>
    <row r="4183" spans="4:4" x14ac:dyDescent="0.2">
      <c r="D4183" s="142"/>
    </row>
    <row r="4184" spans="4:4" x14ac:dyDescent="0.2">
      <c r="D4184" s="142"/>
    </row>
    <row r="4185" spans="4:4" x14ac:dyDescent="0.2">
      <c r="D4185" s="142"/>
    </row>
    <row r="4186" spans="4:4" x14ac:dyDescent="0.2">
      <c r="D4186" s="142"/>
    </row>
    <row r="4187" spans="4:4" x14ac:dyDescent="0.2">
      <c r="D4187" s="142"/>
    </row>
    <row r="4188" spans="4:4" x14ac:dyDescent="0.2">
      <c r="D4188" s="142"/>
    </row>
    <row r="4189" spans="4:4" x14ac:dyDescent="0.2">
      <c r="D4189" s="142"/>
    </row>
    <row r="4190" spans="4:4" x14ac:dyDescent="0.2">
      <c r="D4190" s="142"/>
    </row>
    <row r="4191" spans="4:4" x14ac:dyDescent="0.2">
      <c r="D4191" s="142"/>
    </row>
    <row r="4192" spans="4:4" x14ac:dyDescent="0.2">
      <c r="D4192" s="142"/>
    </row>
    <row r="4193" spans="4:4" x14ac:dyDescent="0.2">
      <c r="D4193" s="142"/>
    </row>
    <row r="4194" spans="4:4" x14ac:dyDescent="0.2">
      <c r="D4194" s="142"/>
    </row>
    <row r="4195" spans="4:4" x14ac:dyDescent="0.2">
      <c r="D4195" s="142"/>
    </row>
    <row r="4196" spans="4:4" x14ac:dyDescent="0.2">
      <c r="D4196" s="142"/>
    </row>
    <row r="4197" spans="4:4" x14ac:dyDescent="0.2">
      <c r="D4197" s="142"/>
    </row>
    <row r="4198" spans="4:4" x14ac:dyDescent="0.2">
      <c r="D4198" s="142"/>
    </row>
    <row r="4199" spans="4:4" x14ac:dyDescent="0.2">
      <c r="D4199" s="142"/>
    </row>
    <row r="4200" spans="4:4" x14ac:dyDescent="0.2">
      <c r="D4200" s="142"/>
    </row>
    <row r="4201" spans="4:4" x14ac:dyDescent="0.2">
      <c r="D4201" s="142"/>
    </row>
    <row r="4202" spans="4:4" x14ac:dyDescent="0.2">
      <c r="D4202" s="142"/>
    </row>
    <row r="4203" spans="4:4" x14ac:dyDescent="0.2">
      <c r="D4203" s="142"/>
    </row>
    <row r="4204" spans="4:4" x14ac:dyDescent="0.2">
      <c r="D4204" s="142"/>
    </row>
    <row r="4205" spans="4:4" x14ac:dyDescent="0.2">
      <c r="D4205" s="142"/>
    </row>
    <row r="4206" spans="4:4" x14ac:dyDescent="0.2">
      <c r="D4206" s="142"/>
    </row>
    <row r="4207" spans="4:4" x14ac:dyDescent="0.2">
      <c r="D4207" s="142"/>
    </row>
    <row r="4208" spans="4:4" x14ac:dyDescent="0.2">
      <c r="D4208" s="142"/>
    </row>
    <row r="4209" spans="4:4" x14ac:dyDescent="0.2">
      <c r="D4209" s="142"/>
    </row>
    <row r="4210" spans="4:4" x14ac:dyDescent="0.2">
      <c r="D4210" s="142"/>
    </row>
    <row r="4211" spans="4:4" x14ac:dyDescent="0.2">
      <c r="D4211" s="142"/>
    </row>
    <row r="4212" spans="4:4" x14ac:dyDescent="0.2">
      <c r="D4212" s="142"/>
    </row>
    <row r="4213" spans="4:4" x14ac:dyDescent="0.2">
      <c r="D4213" s="142"/>
    </row>
    <row r="4214" spans="4:4" x14ac:dyDescent="0.2">
      <c r="D4214" s="142"/>
    </row>
    <row r="4215" spans="4:4" x14ac:dyDescent="0.2">
      <c r="D4215" s="142"/>
    </row>
    <row r="4216" spans="4:4" x14ac:dyDescent="0.2">
      <c r="D4216" s="142"/>
    </row>
    <row r="4217" spans="4:4" x14ac:dyDescent="0.2">
      <c r="D4217" s="142"/>
    </row>
    <row r="4218" spans="4:4" x14ac:dyDescent="0.2">
      <c r="D4218" s="142"/>
    </row>
    <row r="4219" spans="4:4" x14ac:dyDescent="0.2">
      <c r="D4219" s="142"/>
    </row>
    <row r="4220" spans="4:4" x14ac:dyDescent="0.2">
      <c r="D4220" s="142"/>
    </row>
    <row r="4221" spans="4:4" x14ac:dyDescent="0.2">
      <c r="D4221" s="142"/>
    </row>
    <row r="4222" spans="4:4" x14ac:dyDescent="0.2">
      <c r="D4222" s="142"/>
    </row>
    <row r="4223" spans="4:4" x14ac:dyDescent="0.2">
      <c r="D4223" s="142"/>
    </row>
    <row r="4224" spans="4:4" x14ac:dyDescent="0.2">
      <c r="D4224" s="142"/>
    </row>
    <row r="4225" spans="4:4" x14ac:dyDescent="0.2">
      <c r="D4225" s="142"/>
    </row>
    <row r="4226" spans="4:4" x14ac:dyDescent="0.2">
      <c r="D4226" s="142"/>
    </row>
    <row r="4227" spans="4:4" x14ac:dyDescent="0.2">
      <c r="D4227" s="142"/>
    </row>
    <row r="4228" spans="4:4" x14ac:dyDescent="0.2">
      <c r="D4228" s="142"/>
    </row>
    <row r="4229" spans="4:4" x14ac:dyDescent="0.2">
      <c r="D4229" s="142"/>
    </row>
    <row r="4230" spans="4:4" x14ac:dyDescent="0.2">
      <c r="D4230" s="142"/>
    </row>
    <row r="4231" spans="4:4" x14ac:dyDescent="0.2">
      <c r="D4231" s="142"/>
    </row>
    <row r="4232" spans="4:4" x14ac:dyDescent="0.2">
      <c r="D4232" s="142"/>
    </row>
    <row r="4233" spans="4:4" x14ac:dyDescent="0.2">
      <c r="D4233" s="142"/>
    </row>
    <row r="4234" spans="4:4" x14ac:dyDescent="0.2">
      <c r="D4234" s="142"/>
    </row>
    <row r="4235" spans="4:4" x14ac:dyDescent="0.2">
      <c r="D4235" s="142"/>
    </row>
    <row r="4236" spans="4:4" x14ac:dyDescent="0.2">
      <c r="D4236" s="142"/>
    </row>
    <row r="4237" spans="4:4" x14ac:dyDescent="0.2">
      <c r="D4237" s="142"/>
    </row>
    <row r="4238" spans="4:4" x14ac:dyDescent="0.2">
      <c r="D4238" s="142"/>
    </row>
    <row r="4239" spans="4:4" x14ac:dyDescent="0.2">
      <c r="D4239" s="142"/>
    </row>
    <row r="4240" spans="4:4" x14ac:dyDescent="0.2">
      <c r="D4240" s="142"/>
    </row>
    <row r="4241" spans="4:4" x14ac:dyDescent="0.2">
      <c r="D4241" s="142"/>
    </row>
    <row r="4242" spans="4:4" x14ac:dyDescent="0.2">
      <c r="D4242" s="142"/>
    </row>
    <row r="4243" spans="4:4" x14ac:dyDescent="0.2">
      <c r="D4243" s="142"/>
    </row>
    <row r="4244" spans="4:4" x14ac:dyDescent="0.2">
      <c r="D4244" s="142"/>
    </row>
    <row r="4245" spans="4:4" x14ac:dyDescent="0.2">
      <c r="D4245" s="142"/>
    </row>
    <row r="4246" spans="4:4" x14ac:dyDescent="0.2">
      <c r="D4246" s="142"/>
    </row>
    <row r="4247" spans="4:4" x14ac:dyDescent="0.2">
      <c r="D4247" s="142"/>
    </row>
    <row r="4248" spans="4:4" x14ac:dyDescent="0.2">
      <c r="D4248" s="142"/>
    </row>
    <row r="4249" spans="4:4" x14ac:dyDescent="0.2">
      <c r="D4249" s="142"/>
    </row>
    <row r="4250" spans="4:4" x14ac:dyDescent="0.2">
      <c r="D4250" s="142"/>
    </row>
    <row r="4251" spans="4:4" x14ac:dyDescent="0.2">
      <c r="D4251" s="142"/>
    </row>
    <row r="4252" spans="4:4" x14ac:dyDescent="0.2">
      <c r="D4252" s="142"/>
    </row>
    <row r="4253" spans="4:4" x14ac:dyDescent="0.2">
      <c r="D4253" s="142"/>
    </row>
    <row r="4254" spans="4:4" x14ac:dyDescent="0.2">
      <c r="D4254" s="142"/>
    </row>
    <row r="4255" spans="4:4" x14ac:dyDescent="0.2">
      <c r="D4255" s="142"/>
    </row>
    <row r="4256" spans="4:4" x14ac:dyDescent="0.2">
      <c r="D4256" s="142"/>
    </row>
    <row r="4257" spans="4:4" x14ac:dyDescent="0.2">
      <c r="D4257" s="142"/>
    </row>
    <row r="4258" spans="4:4" x14ac:dyDescent="0.2">
      <c r="D4258" s="142"/>
    </row>
    <row r="4259" spans="4:4" x14ac:dyDescent="0.2">
      <c r="D4259" s="142"/>
    </row>
    <row r="4260" spans="4:4" x14ac:dyDescent="0.2">
      <c r="D4260" s="142"/>
    </row>
    <row r="4261" spans="4:4" x14ac:dyDescent="0.2">
      <c r="D4261" s="142"/>
    </row>
    <row r="4262" spans="4:4" x14ac:dyDescent="0.2">
      <c r="D4262" s="142"/>
    </row>
    <row r="4263" spans="4:4" x14ac:dyDescent="0.2">
      <c r="D4263" s="142"/>
    </row>
    <row r="4264" spans="4:4" x14ac:dyDescent="0.2">
      <c r="D4264" s="142"/>
    </row>
    <row r="4265" spans="4:4" x14ac:dyDescent="0.2">
      <c r="D4265" s="142"/>
    </row>
    <row r="4266" spans="4:4" x14ac:dyDescent="0.2">
      <c r="D4266" s="142"/>
    </row>
    <row r="4267" spans="4:4" x14ac:dyDescent="0.2">
      <c r="D4267" s="142"/>
    </row>
    <row r="4268" spans="4:4" x14ac:dyDescent="0.2">
      <c r="D4268" s="142"/>
    </row>
    <row r="4269" spans="4:4" x14ac:dyDescent="0.2">
      <c r="D4269" s="142"/>
    </row>
    <row r="4270" spans="4:4" x14ac:dyDescent="0.2">
      <c r="D4270" s="142"/>
    </row>
    <row r="4271" spans="4:4" x14ac:dyDescent="0.2">
      <c r="D4271" s="142"/>
    </row>
    <row r="4272" spans="4:4" x14ac:dyDescent="0.2">
      <c r="D4272" s="142"/>
    </row>
    <row r="4273" spans="4:4" x14ac:dyDescent="0.2">
      <c r="D4273" s="142"/>
    </row>
    <row r="4274" spans="4:4" x14ac:dyDescent="0.2">
      <c r="D4274" s="142"/>
    </row>
    <row r="4275" spans="4:4" x14ac:dyDescent="0.2">
      <c r="D4275" s="142"/>
    </row>
    <row r="4276" spans="4:4" x14ac:dyDescent="0.2">
      <c r="D4276" s="142"/>
    </row>
    <row r="4277" spans="4:4" x14ac:dyDescent="0.2">
      <c r="D4277" s="142"/>
    </row>
    <row r="4278" spans="4:4" x14ac:dyDescent="0.2">
      <c r="D4278" s="142"/>
    </row>
    <row r="4279" spans="4:4" x14ac:dyDescent="0.2">
      <c r="D4279" s="142"/>
    </row>
    <row r="4280" spans="4:4" x14ac:dyDescent="0.2">
      <c r="D4280" s="142"/>
    </row>
    <row r="4281" spans="4:4" x14ac:dyDescent="0.2">
      <c r="D4281" s="142"/>
    </row>
    <row r="4282" spans="4:4" x14ac:dyDescent="0.2">
      <c r="D4282" s="142"/>
    </row>
    <row r="4283" spans="4:4" x14ac:dyDescent="0.2">
      <c r="D4283" s="142"/>
    </row>
    <row r="4284" spans="4:4" x14ac:dyDescent="0.2">
      <c r="D4284" s="142"/>
    </row>
    <row r="4285" spans="4:4" x14ac:dyDescent="0.2">
      <c r="D4285" s="142"/>
    </row>
    <row r="4286" spans="4:4" x14ac:dyDescent="0.2">
      <c r="D4286" s="142"/>
    </row>
    <row r="4287" spans="4:4" x14ac:dyDescent="0.2">
      <c r="D4287" s="142"/>
    </row>
    <row r="4288" spans="4:4" x14ac:dyDescent="0.2">
      <c r="D4288" s="142"/>
    </row>
    <row r="4289" spans="4:4" x14ac:dyDescent="0.2">
      <c r="D4289" s="142"/>
    </row>
    <row r="4290" spans="4:4" x14ac:dyDescent="0.2">
      <c r="D4290" s="142"/>
    </row>
    <row r="4291" spans="4:4" x14ac:dyDescent="0.2">
      <c r="D4291" s="142"/>
    </row>
    <row r="4292" spans="4:4" x14ac:dyDescent="0.2">
      <c r="D4292" s="142"/>
    </row>
    <row r="4293" spans="4:4" x14ac:dyDescent="0.2">
      <c r="D4293" s="142"/>
    </row>
    <row r="4294" spans="4:4" x14ac:dyDescent="0.2">
      <c r="D4294" s="142"/>
    </row>
    <row r="4295" spans="4:4" x14ac:dyDescent="0.2">
      <c r="D4295" s="142"/>
    </row>
    <row r="4296" spans="4:4" x14ac:dyDescent="0.2">
      <c r="D4296" s="142"/>
    </row>
    <row r="4297" spans="4:4" x14ac:dyDescent="0.2">
      <c r="D4297" s="142"/>
    </row>
    <row r="4298" spans="4:4" x14ac:dyDescent="0.2">
      <c r="D4298" s="142"/>
    </row>
    <row r="4299" spans="4:4" x14ac:dyDescent="0.2">
      <c r="D4299" s="142"/>
    </row>
    <row r="4300" spans="4:4" x14ac:dyDescent="0.2">
      <c r="D4300" s="142"/>
    </row>
    <row r="4301" spans="4:4" x14ac:dyDescent="0.2">
      <c r="D4301" s="142"/>
    </row>
    <row r="4302" spans="4:4" x14ac:dyDescent="0.2">
      <c r="D4302" s="142"/>
    </row>
    <row r="4303" spans="4:4" x14ac:dyDescent="0.2">
      <c r="D4303" s="142"/>
    </row>
    <row r="4304" spans="4:4" x14ac:dyDescent="0.2">
      <c r="D4304" s="142"/>
    </row>
    <row r="4305" spans="4:4" x14ac:dyDescent="0.2">
      <c r="D4305" s="142"/>
    </row>
    <row r="4306" spans="4:4" x14ac:dyDescent="0.2">
      <c r="D4306" s="142"/>
    </row>
    <row r="4307" spans="4:4" x14ac:dyDescent="0.2">
      <c r="D4307" s="142"/>
    </row>
    <row r="4308" spans="4:4" x14ac:dyDescent="0.2">
      <c r="D4308" s="142"/>
    </row>
    <row r="4309" spans="4:4" x14ac:dyDescent="0.2">
      <c r="D4309" s="142"/>
    </row>
    <row r="4310" spans="4:4" x14ac:dyDescent="0.2">
      <c r="D4310" s="142"/>
    </row>
    <row r="4311" spans="4:4" x14ac:dyDescent="0.2">
      <c r="D4311" s="142"/>
    </row>
    <row r="4312" spans="4:4" x14ac:dyDescent="0.2">
      <c r="D4312" s="142"/>
    </row>
    <row r="4313" spans="4:4" x14ac:dyDescent="0.2">
      <c r="D4313" s="142"/>
    </row>
    <row r="4314" spans="4:4" x14ac:dyDescent="0.2">
      <c r="D4314" s="142"/>
    </row>
    <row r="4315" spans="4:4" x14ac:dyDescent="0.2">
      <c r="D4315" s="142"/>
    </row>
    <row r="4316" spans="4:4" x14ac:dyDescent="0.2">
      <c r="D4316" s="142"/>
    </row>
    <row r="4317" spans="4:4" x14ac:dyDescent="0.2">
      <c r="D4317" s="142"/>
    </row>
    <row r="4318" spans="4:4" x14ac:dyDescent="0.2">
      <c r="D4318" s="142"/>
    </row>
    <row r="4319" spans="4:4" x14ac:dyDescent="0.2">
      <c r="D4319" s="142"/>
    </row>
    <row r="4320" spans="4:4" x14ac:dyDescent="0.2">
      <c r="D4320" s="142"/>
    </row>
    <row r="4321" spans="4:4" x14ac:dyDescent="0.2">
      <c r="D4321" s="142"/>
    </row>
    <row r="4322" spans="4:4" x14ac:dyDescent="0.2">
      <c r="D4322" s="142"/>
    </row>
    <row r="4323" spans="4:4" x14ac:dyDescent="0.2">
      <c r="D4323" s="142"/>
    </row>
    <row r="4324" spans="4:4" x14ac:dyDescent="0.2">
      <c r="D4324" s="142"/>
    </row>
    <row r="4325" spans="4:4" x14ac:dyDescent="0.2">
      <c r="D4325" s="142"/>
    </row>
    <row r="4326" spans="4:4" x14ac:dyDescent="0.2">
      <c r="D4326" s="142"/>
    </row>
    <row r="4327" spans="4:4" x14ac:dyDescent="0.2">
      <c r="D4327" s="142"/>
    </row>
    <row r="4328" spans="4:4" x14ac:dyDescent="0.2">
      <c r="D4328" s="142"/>
    </row>
    <row r="4329" spans="4:4" x14ac:dyDescent="0.2">
      <c r="D4329" s="142"/>
    </row>
    <row r="4330" spans="4:4" x14ac:dyDescent="0.2">
      <c r="D4330" s="142"/>
    </row>
    <row r="4331" spans="4:4" x14ac:dyDescent="0.2">
      <c r="D4331" s="142"/>
    </row>
    <row r="4332" spans="4:4" x14ac:dyDescent="0.2">
      <c r="D4332" s="142"/>
    </row>
    <row r="4333" spans="4:4" x14ac:dyDescent="0.2">
      <c r="D4333" s="142"/>
    </row>
    <row r="4334" spans="4:4" x14ac:dyDescent="0.2">
      <c r="D4334" s="142"/>
    </row>
    <row r="4335" spans="4:4" x14ac:dyDescent="0.2">
      <c r="D4335" s="142"/>
    </row>
    <row r="4336" spans="4:4" x14ac:dyDescent="0.2">
      <c r="D4336" s="142"/>
    </row>
    <row r="4337" spans="4:4" x14ac:dyDescent="0.2">
      <c r="D4337" s="142"/>
    </row>
    <row r="4338" spans="4:4" x14ac:dyDescent="0.2">
      <c r="D4338" s="142"/>
    </row>
    <row r="4339" spans="4:4" x14ac:dyDescent="0.2">
      <c r="D4339" s="142"/>
    </row>
    <row r="4340" spans="4:4" x14ac:dyDescent="0.2">
      <c r="D4340" s="142"/>
    </row>
    <row r="4341" spans="4:4" x14ac:dyDescent="0.2">
      <c r="D4341" s="142"/>
    </row>
    <row r="4342" spans="4:4" x14ac:dyDescent="0.2">
      <c r="D4342" s="142"/>
    </row>
    <row r="4343" spans="4:4" x14ac:dyDescent="0.2">
      <c r="D4343" s="142"/>
    </row>
    <row r="4344" spans="4:4" x14ac:dyDescent="0.2">
      <c r="D4344" s="142"/>
    </row>
    <row r="4345" spans="4:4" x14ac:dyDescent="0.2">
      <c r="D4345" s="142"/>
    </row>
    <row r="4346" spans="4:4" x14ac:dyDescent="0.2">
      <c r="D4346" s="142"/>
    </row>
    <row r="4347" spans="4:4" x14ac:dyDescent="0.2">
      <c r="D4347" s="142"/>
    </row>
    <row r="4348" spans="4:4" x14ac:dyDescent="0.2">
      <c r="D4348" s="142"/>
    </row>
    <row r="4349" spans="4:4" x14ac:dyDescent="0.2">
      <c r="D4349" s="142"/>
    </row>
    <row r="4350" spans="4:4" x14ac:dyDescent="0.2">
      <c r="D4350" s="142"/>
    </row>
    <row r="4351" spans="4:4" x14ac:dyDescent="0.2">
      <c r="D4351" s="142"/>
    </row>
    <row r="4352" spans="4:4" x14ac:dyDescent="0.2">
      <c r="D4352" s="142"/>
    </row>
    <row r="4353" spans="4:4" x14ac:dyDescent="0.2">
      <c r="D4353" s="142"/>
    </row>
    <row r="4354" spans="4:4" x14ac:dyDescent="0.2">
      <c r="D4354" s="142"/>
    </row>
    <row r="4355" spans="4:4" x14ac:dyDescent="0.2">
      <c r="D4355" s="142"/>
    </row>
    <row r="4356" spans="4:4" x14ac:dyDescent="0.2">
      <c r="D4356" s="142"/>
    </row>
    <row r="4357" spans="4:4" x14ac:dyDescent="0.2">
      <c r="D4357" s="142"/>
    </row>
    <row r="4358" spans="4:4" x14ac:dyDescent="0.2">
      <c r="D4358" s="142"/>
    </row>
    <row r="4359" spans="4:4" x14ac:dyDescent="0.2">
      <c r="D4359" s="142"/>
    </row>
    <row r="4360" spans="4:4" x14ac:dyDescent="0.2">
      <c r="D4360" s="142"/>
    </row>
    <row r="4361" spans="4:4" x14ac:dyDescent="0.2">
      <c r="D4361" s="142"/>
    </row>
    <row r="4362" spans="4:4" x14ac:dyDescent="0.2">
      <c r="D4362" s="142"/>
    </row>
    <row r="4363" spans="4:4" x14ac:dyDescent="0.2">
      <c r="D4363" s="142"/>
    </row>
    <row r="4364" spans="4:4" x14ac:dyDescent="0.2">
      <c r="D4364" s="142"/>
    </row>
    <row r="4365" spans="4:4" x14ac:dyDescent="0.2">
      <c r="D4365" s="142"/>
    </row>
    <row r="4366" spans="4:4" x14ac:dyDescent="0.2">
      <c r="D4366" s="142"/>
    </row>
    <row r="4367" spans="4:4" x14ac:dyDescent="0.2">
      <c r="D4367" s="142"/>
    </row>
    <row r="4368" spans="4:4" x14ac:dyDescent="0.2">
      <c r="D4368" s="142"/>
    </row>
    <row r="4369" spans="4:4" x14ac:dyDescent="0.2">
      <c r="D4369" s="142"/>
    </row>
    <row r="4370" spans="4:4" x14ac:dyDescent="0.2">
      <c r="D4370" s="142"/>
    </row>
    <row r="4371" spans="4:4" x14ac:dyDescent="0.2">
      <c r="D4371" s="142"/>
    </row>
    <row r="4372" spans="4:4" x14ac:dyDescent="0.2">
      <c r="D4372" s="142"/>
    </row>
    <row r="4373" spans="4:4" x14ac:dyDescent="0.2">
      <c r="D4373" s="142"/>
    </row>
    <row r="4374" spans="4:4" x14ac:dyDescent="0.2">
      <c r="D4374" s="142"/>
    </row>
    <row r="4375" spans="4:4" x14ac:dyDescent="0.2">
      <c r="D4375" s="142"/>
    </row>
    <row r="4376" spans="4:4" x14ac:dyDescent="0.2">
      <c r="D4376" s="142"/>
    </row>
    <row r="4377" spans="4:4" x14ac:dyDescent="0.2">
      <c r="D4377" s="142"/>
    </row>
    <row r="4378" spans="4:4" x14ac:dyDescent="0.2">
      <c r="D4378" s="142"/>
    </row>
    <row r="4379" spans="4:4" x14ac:dyDescent="0.2">
      <c r="D4379" s="142"/>
    </row>
    <row r="4380" spans="4:4" x14ac:dyDescent="0.2">
      <c r="D4380" s="142"/>
    </row>
    <row r="4381" spans="4:4" x14ac:dyDescent="0.2">
      <c r="D4381" s="142"/>
    </row>
    <row r="4382" spans="4:4" x14ac:dyDescent="0.2">
      <c r="D4382" s="142"/>
    </row>
    <row r="4383" spans="4:4" x14ac:dyDescent="0.2">
      <c r="D4383" s="142"/>
    </row>
    <row r="4384" spans="4:4" x14ac:dyDescent="0.2">
      <c r="D4384" s="142"/>
    </row>
    <row r="4385" spans="4:4" x14ac:dyDescent="0.2">
      <c r="D4385" s="142"/>
    </row>
    <row r="4386" spans="4:4" x14ac:dyDescent="0.2">
      <c r="D4386" s="142"/>
    </row>
    <row r="4387" spans="4:4" x14ac:dyDescent="0.2">
      <c r="D4387" s="142"/>
    </row>
    <row r="4388" spans="4:4" x14ac:dyDescent="0.2">
      <c r="D4388" s="142"/>
    </row>
    <row r="4389" spans="4:4" x14ac:dyDescent="0.2">
      <c r="D4389" s="142"/>
    </row>
    <row r="4390" spans="4:4" x14ac:dyDescent="0.2">
      <c r="D4390" s="142"/>
    </row>
    <row r="4391" spans="4:4" x14ac:dyDescent="0.2">
      <c r="D4391" s="142"/>
    </row>
    <row r="4392" spans="4:4" x14ac:dyDescent="0.2">
      <c r="D4392" s="142"/>
    </row>
    <row r="4393" spans="4:4" x14ac:dyDescent="0.2">
      <c r="D4393" s="142"/>
    </row>
    <row r="4394" spans="4:4" x14ac:dyDescent="0.2">
      <c r="D4394" s="142"/>
    </row>
    <row r="4395" spans="4:4" x14ac:dyDescent="0.2">
      <c r="D4395" s="142"/>
    </row>
    <row r="4396" spans="4:4" x14ac:dyDescent="0.2">
      <c r="D4396" s="142"/>
    </row>
    <row r="4397" spans="4:4" x14ac:dyDescent="0.2">
      <c r="D4397" s="142"/>
    </row>
    <row r="4398" spans="4:4" x14ac:dyDescent="0.2">
      <c r="D4398" s="142"/>
    </row>
    <row r="4399" spans="4:4" x14ac:dyDescent="0.2">
      <c r="D4399" s="142"/>
    </row>
    <row r="4400" spans="4:4" x14ac:dyDescent="0.2">
      <c r="D4400" s="142"/>
    </row>
    <row r="4401" spans="4:4" x14ac:dyDescent="0.2">
      <c r="D4401" s="142"/>
    </row>
    <row r="4402" spans="4:4" x14ac:dyDescent="0.2">
      <c r="D4402" s="142"/>
    </row>
    <row r="4403" spans="4:4" x14ac:dyDescent="0.2">
      <c r="D4403" s="142"/>
    </row>
    <row r="4404" spans="4:4" x14ac:dyDescent="0.2">
      <c r="D4404" s="142"/>
    </row>
    <row r="4405" spans="4:4" x14ac:dyDescent="0.2">
      <c r="D4405" s="142"/>
    </row>
    <row r="4406" spans="4:4" x14ac:dyDescent="0.2">
      <c r="D4406" s="142"/>
    </row>
    <row r="4407" spans="4:4" x14ac:dyDescent="0.2">
      <c r="D4407" s="142"/>
    </row>
    <row r="4408" spans="4:4" x14ac:dyDescent="0.2">
      <c r="D4408" s="142"/>
    </row>
    <row r="4409" spans="4:4" x14ac:dyDescent="0.2">
      <c r="D4409" s="142"/>
    </row>
    <row r="4410" spans="4:4" x14ac:dyDescent="0.2">
      <c r="D4410" s="142"/>
    </row>
    <row r="4411" spans="4:4" x14ac:dyDescent="0.2">
      <c r="D4411" s="142"/>
    </row>
    <row r="4412" spans="4:4" x14ac:dyDescent="0.2">
      <c r="D4412" s="142"/>
    </row>
    <row r="4413" spans="4:4" x14ac:dyDescent="0.2">
      <c r="D4413" s="142"/>
    </row>
    <row r="4414" spans="4:4" x14ac:dyDescent="0.2">
      <c r="D4414" s="142"/>
    </row>
    <row r="4415" spans="4:4" x14ac:dyDescent="0.2">
      <c r="D4415" s="142"/>
    </row>
    <row r="4416" spans="4:4" x14ac:dyDescent="0.2">
      <c r="D4416" s="142"/>
    </row>
    <row r="4417" spans="4:4" x14ac:dyDescent="0.2">
      <c r="D4417" s="142"/>
    </row>
    <row r="4418" spans="4:4" x14ac:dyDescent="0.2">
      <c r="D4418" s="142"/>
    </row>
    <row r="4419" spans="4:4" x14ac:dyDescent="0.2">
      <c r="D4419" s="142"/>
    </row>
    <row r="4420" spans="4:4" x14ac:dyDescent="0.2">
      <c r="D4420" s="142"/>
    </row>
    <row r="4421" spans="4:4" x14ac:dyDescent="0.2">
      <c r="D4421" s="142"/>
    </row>
    <row r="4422" spans="4:4" x14ac:dyDescent="0.2">
      <c r="D4422" s="142"/>
    </row>
    <row r="4423" spans="4:4" x14ac:dyDescent="0.2">
      <c r="D4423" s="142"/>
    </row>
    <row r="4424" spans="4:4" x14ac:dyDescent="0.2">
      <c r="D4424" s="142"/>
    </row>
    <row r="4425" spans="4:4" x14ac:dyDescent="0.2">
      <c r="D4425" s="142"/>
    </row>
    <row r="4426" spans="4:4" x14ac:dyDescent="0.2">
      <c r="D4426" s="142"/>
    </row>
    <row r="4427" spans="4:4" x14ac:dyDescent="0.2">
      <c r="D4427" s="142"/>
    </row>
    <row r="4428" spans="4:4" x14ac:dyDescent="0.2">
      <c r="D4428" s="142"/>
    </row>
    <row r="4429" spans="4:4" x14ac:dyDescent="0.2">
      <c r="D4429" s="142"/>
    </row>
    <row r="4430" spans="4:4" x14ac:dyDescent="0.2">
      <c r="D4430" s="142"/>
    </row>
    <row r="4431" spans="4:4" x14ac:dyDescent="0.2">
      <c r="D4431" s="142"/>
    </row>
    <row r="4432" spans="4:4" x14ac:dyDescent="0.2">
      <c r="D4432" s="142"/>
    </row>
    <row r="4433" spans="4:4" x14ac:dyDescent="0.2">
      <c r="D4433" s="142"/>
    </row>
    <row r="4434" spans="4:4" x14ac:dyDescent="0.2">
      <c r="D4434" s="142"/>
    </row>
    <row r="4435" spans="4:4" x14ac:dyDescent="0.2">
      <c r="D4435" s="142"/>
    </row>
    <row r="4436" spans="4:4" x14ac:dyDescent="0.2">
      <c r="D4436" s="142"/>
    </row>
    <row r="4437" spans="4:4" x14ac:dyDescent="0.2">
      <c r="D4437" s="142"/>
    </row>
    <row r="4438" spans="4:4" x14ac:dyDescent="0.2">
      <c r="D4438" s="142"/>
    </row>
    <row r="4439" spans="4:4" x14ac:dyDescent="0.2">
      <c r="D4439" s="142"/>
    </row>
    <row r="4440" spans="4:4" x14ac:dyDescent="0.2">
      <c r="D4440" s="142"/>
    </row>
    <row r="4441" spans="4:4" x14ac:dyDescent="0.2">
      <c r="D4441" s="142"/>
    </row>
    <row r="4442" spans="4:4" x14ac:dyDescent="0.2">
      <c r="D4442" s="142"/>
    </row>
    <row r="4443" spans="4:4" x14ac:dyDescent="0.2">
      <c r="D4443" s="142"/>
    </row>
    <row r="4444" spans="4:4" x14ac:dyDescent="0.2">
      <c r="D4444" s="142"/>
    </row>
    <row r="4445" spans="4:4" x14ac:dyDescent="0.2">
      <c r="D4445" s="142"/>
    </row>
    <row r="4446" spans="4:4" x14ac:dyDescent="0.2">
      <c r="D4446" s="142"/>
    </row>
    <row r="4447" spans="4:4" x14ac:dyDescent="0.2">
      <c r="D4447" s="142"/>
    </row>
    <row r="4448" spans="4:4" x14ac:dyDescent="0.2">
      <c r="D4448" s="142"/>
    </row>
    <row r="4449" spans="4:4" x14ac:dyDescent="0.2">
      <c r="D4449" s="142"/>
    </row>
    <row r="4450" spans="4:4" x14ac:dyDescent="0.2">
      <c r="D4450" s="142"/>
    </row>
    <row r="4451" spans="4:4" x14ac:dyDescent="0.2">
      <c r="D4451" s="142"/>
    </row>
    <row r="4452" spans="4:4" x14ac:dyDescent="0.2">
      <c r="D4452" s="142"/>
    </row>
    <row r="4453" spans="4:4" x14ac:dyDescent="0.2">
      <c r="D4453" s="142"/>
    </row>
    <row r="4454" spans="4:4" x14ac:dyDescent="0.2">
      <c r="D4454" s="142"/>
    </row>
    <row r="4455" spans="4:4" x14ac:dyDescent="0.2">
      <c r="D4455" s="142"/>
    </row>
    <row r="4456" spans="4:4" x14ac:dyDescent="0.2">
      <c r="D4456" s="142"/>
    </row>
    <row r="4457" spans="4:4" x14ac:dyDescent="0.2">
      <c r="D4457" s="142"/>
    </row>
    <row r="4458" spans="4:4" x14ac:dyDescent="0.2">
      <c r="D4458" s="142"/>
    </row>
    <row r="4459" spans="4:4" x14ac:dyDescent="0.2">
      <c r="D4459" s="142"/>
    </row>
    <row r="4460" spans="4:4" x14ac:dyDescent="0.2">
      <c r="D4460" s="142"/>
    </row>
    <row r="4461" spans="4:4" x14ac:dyDescent="0.2">
      <c r="D4461" s="142"/>
    </row>
    <row r="4462" spans="4:4" x14ac:dyDescent="0.2">
      <c r="D4462" s="142"/>
    </row>
    <row r="4463" spans="4:4" x14ac:dyDescent="0.2">
      <c r="D4463" s="142"/>
    </row>
    <row r="4464" spans="4:4" x14ac:dyDescent="0.2">
      <c r="D4464" s="142"/>
    </row>
    <row r="4465" spans="4:4" x14ac:dyDescent="0.2">
      <c r="D4465" s="142"/>
    </row>
    <row r="4466" spans="4:4" x14ac:dyDescent="0.2">
      <c r="D4466" s="142"/>
    </row>
    <row r="4467" spans="4:4" x14ac:dyDescent="0.2">
      <c r="D4467" s="142"/>
    </row>
    <row r="4468" spans="4:4" x14ac:dyDescent="0.2">
      <c r="D4468" s="142"/>
    </row>
    <row r="4469" spans="4:4" x14ac:dyDescent="0.2">
      <c r="D4469" s="142"/>
    </row>
    <row r="4470" spans="4:4" x14ac:dyDescent="0.2">
      <c r="D4470" s="142"/>
    </row>
    <row r="4471" spans="4:4" x14ac:dyDescent="0.2">
      <c r="D4471" s="142"/>
    </row>
    <row r="4472" spans="4:4" x14ac:dyDescent="0.2">
      <c r="D4472" s="142"/>
    </row>
    <row r="4473" spans="4:4" x14ac:dyDescent="0.2">
      <c r="D4473" s="142"/>
    </row>
    <row r="4474" spans="4:4" x14ac:dyDescent="0.2">
      <c r="D4474" s="142"/>
    </row>
    <row r="4475" spans="4:4" x14ac:dyDescent="0.2">
      <c r="D4475" s="142"/>
    </row>
    <row r="4476" spans="4:4" x14ac:dyDescent="0.2">
      <c r="D4476" s="142"/>
    </row>
    <row r="4477" spans="4:4" x14ac:dyDescent="0.2">
      <c r="D4477" s="142"/>
    </row>
    <row r="4478" spans="4:4" x14ac:dyDescent="0.2">
      <c r="D4478" s="142"/>
    </row>
    <row r="4479" spans="4:4" x14ac:dyDescent="0.2">
      <c r="D4479" s="142"/>
    </row>
    <row r="4480" spans="4:4" x14ac:dyDescent="0.2">
      <c r="D4480" s="142"/>
    </row>
    <row r="4481" spans="4:4" x14ac:dyDescent="0.2">
      <c r="D4481" s="142"/>
    </row>
    <row r="4482" spans="4:4" x14ac:dyDescent="0.2">
      <c r="D4482" s="142"/>
    </row>
    <row r="4483" spans="4:4" x14ac:dyDescent="0.2">
      <c r="D4483" s="142"/>
    </row>
    <row r="4484" spans="4:4" x14ac:dyDescent="0.2">
      <c r="D4484" s="142"/>
    </row>
    <row r="4485" spans="4:4" x14ac:dyDescent="0.2">
      <c r="D4485" s="142"/>
    </row>
    <row r="4486" spans="4:4" x14ac:dyDescent="0.2">
      <c r="D4486" s="142"/>
    </row>
    <row r="4487" spans="4:4" x14ac:dyDescent="0.2">
      <c r="D4487" s="142"/>
    </row>
    <row r="4488" spans="4:4" x14ac:dyDescent="0.2">
      <c r="D4488" s="142"/>
    </row>
    <row r="4489" spans="4:4" x14ac:dyDescent="0.2">
      <c r="D4489" s="142"/>
    </row>
    <row r="4490" spans="4:4" x14ac:dyDescent="0.2">
      <c r="D4490" s="142"/>
    </row>
    <row r="4491" spans="4:4" x14ac:dyDescent="0.2">
      <c r="D4491" s="142"/>
    </row>
    <row r="4492" spans="4:4" x14ac:dyDescent="0.2">
      <c r="D4492" s="142"/>
    </row>
    <row r="4493" spans="4:4" x14ac:dyDescent="0.2">
      <c r="D4493" s="142"/>
    </row>
    <row r="4494" spans="4:4" x14ac:dyDescent="0.2">
      <c r="D4494" s="142"/>
    </row>
    <row r="4495" spans="4:4" x14ac:dyDescent="0.2">
      <c r="D4495" s="142"/>
    </row>
    <row r="4496" spans="4:4" x14ac:dyDescent="0.2">
      <c r="D4496" s="142"/>
    </row>
    <row r="4497" spans="4:4" x14ac:dyDescent="0.2">
      <c r="D4497" s="142"/>
    </row>
    <row r="4498" spans="4:4" x14ac:dyDescent="0.2">
      <c r="D4498" s="142"/>
    </row>
    <row r="4499" spans="4:4" x14ac:dyDescent="0.2">
      <c r="D4499" s="142"/>
    </row>
    <row r="4500" spans="4:4" x14ac:dyDescent="0.2">
      <c r="D4500" s="142"/>
    </row>
    <row r="4501" spans="4:4" x14ac:dyDescent="0.2">
      <c r="D4501" s="142"/>
    </row>
    <row r="4502" spans="4:4" x14ac:dyDescent="0.2">
      <c r="D4502" s="142"/>
    </row>
    <row r="4503" spans="4:4" x14ac:dyDescent="0.2">
      <c r="D4503" s="142"/>
    </row>
    <row r="4504" spans="4:4" x14ac:dyDescent="0.2">
      <c r="D4504" s="142"/>
    </row>
    <row r="4505" spans="4:4" x14ac:dyDescent="0.2">
      <c r="D4505" s="142"/>
    </row>
    <row r="4506" spans="4:4" x14ac:dyDescent="0.2">
      <c r="D4506" s="142"/>
    </row>
    <row r="4507" spans="4:4" x14ac:dyDescent="0.2">
      <c r="D4507" s="142"/>
    </row>
    <row r="4508" spans="4:4" x14ac:dyDescent="0.2">
      <c r="D4508" s="142"/>
    </row>
    <row r="4509" spans="4:4" x14ac:dyDescent="0.2">
      <c r="D4509" s="142"/>
    </row>
    <row r="4510" spans="4:4" x14ac:dyDescent="0.2">
      <c r="D4510" s="142"/>
    </row>
    <row r="4511" spans="4:4" x14ac:dyDescent="0.2">
      <c r="D4511" s="142"/>
    </row>
    <row r="4512" spans="4:4" x14ac:dyDescent="0.2">
      <c r="D4512" s="142"/>
    </row>
    <row r="4513" spans="4:4" x14ac:dyDescent="0.2">
      <c r="D4513" s="142"/>
    </row>
    <row r="4514" spans="4:4" x14ac:dyDescent="0.2">
      <c r="D4514" s="142"/>
    </row>
    <row r="4515" spans="4:4" x14ac:dyDescent="0.2">
      <c r="D4515" s="142"/>
    </row>
    <row r="4516" spans="4:4" x14ac:dyDescent="0.2">
      <c r="D4516" s="142"/>
    </row>
    <row r="4517" spans="4:4" x14ac:dyDescent="0.2">
      <c r="D4517" s="142"/>
    </row>
    <row r="4518" spans="4:4" x14ac:dyDescent="0.2">
      <c r="D4518" s="142"/>
    </row>
    <row r="4519" spans="4:4" x14ac:dyDescent="0.2">
      <c r="D4519" s="142"/>
    </row>
    <row r="4520" spans="4:4" x14ac:dyDescent="0.2">
      <c r="D4520" s="142"/>
    </row>
    <row r="4521" spans="4:4" x14ac:dyDescent="0.2">
      <c r="D4521" s="142"/>
    </row>
    <row r="4522" spans="4:4" x14ac:dyDescent="0.2">
      <c r="D4522" s="142"/>
    </row>
    <row r="4523" spans="4:4" x14ac:dyDescent="0.2">
      <c r="D4523" s="142"/>
    </row>
    <row r="4524" spans="4:4" x14ac:dyDescent="0.2">
      <c r="D4524" s="142"/>
    </row>
    <row r="4525" spans="4:4" x14ac:dyDescent="0.2">
      <c r="D4525" s="142"/>
    </row>
    <row r="4526" spans="4:4" x14ac:dyDescent="0.2">
      <c r="D4526" s="142"/>
    </row>
    <row r="4527" spans="4:4" x14ac:dyDescent="0.2">
      <c r="D4527" s="142"/>
    </row>
    <row r="4528" spans="4:4" x14ac:dyDescent="0.2">
      <c r="D4528" s="142"/>
    </row>
    <row r="4529" spans="4:4" x14ac:dyDescent="0.2">
      <c r="D4529" s="142"/>
    </row>
    <row r="4530" spans="4:4" x14ac:dyDescent="0.2">
      <c r="D4530" s="142"/>
    </row>
    <row r="4531" spans="4:4" x14ac:dyDescent="0.2">
      <c r="D4531" s="142"/>
    </row>
    <row r="4532" spans="4:4" x14ac:dyDescent="0.2">
      <c r="D4532" s="142"/>
    </row>
    <row r="4533" spans="4:4" x14ac:dyDescent="0.2">
      <c r="D4533" s="142"/>
    </row>
    <row r="4534" spans="4:4" x14ac:dyDescent="0.2">
      <c r="D4534" s="142"/>
    </row>
    <row r="4535" spans="4:4" x14ac:dyDescent="0.2">
      <c r="D4535" s="142"/>
    </row>
    <row r="4536" spans="4:4" x14ac:dyDescent="0.2">
      <c r="D4536" s="142"/>
    </row>
    <row r="4537" spans="4:4" x14ac:dyDescent="0.2">
      <c r="D4537" s="142"/>
    </row>
    <row r="4538" spans="4:4" x14ac:dyDescent="0.2">
      <c r="D4538" s="142"/>
    </row>
    <row r="4539" spans="4:4" x14ac:dyDescent="0.2">
      <c r="D4539" s="142"/>
    </row>
    <row r="4540" spans="4:4" x14ac:dyDescent="0.2">
      <c r="D4540" s="142"/>
    </row>
    <row r="4541" spans="4:4" x14ac:dyDescent="0.2">
      <c r="D4541" s="142"/>
    </row>
    <row r="4542" spans="4:4" x14ac:dyDescent="0.2">
      <c r="D4542" s="142"/>
    </row>
    <row r="4543" spans="4:4" x14ac:dyDescent="0.2">
      <c r="D4543" s="142"/>
    </row>
    <row r="4544" spans="4:4" x14ac:dyDescent="0.2">
      <c r="D4544" s="142"/>
    </row>
    <row r="4545" spans="4:4" x14ac:dyDescent="0.2">
      <c r="D4545" s="142"/>
    </row>
    <row r="4546" spans="4:4" x14ac:dyDescent="0.2">
      <c r="D4546" s="142"/>
    </row>
    <row r="4547" spans="4:4" x14ac:dyDescent="0.2">
      <c r="D4547" s="142"/>
    </row>
    <row r="4548" spans="4:4" x14ac:dyDescent="0.2">
      <c r="D4548" s="142"/>
    </row>
    <row r="4549" spans="4:4" x14ac:dyDescent="0.2">
      <c r="D4549" s="142"/>
    </row>
    <row r="4550" spans="4:4" x14ac:dyDescent="0.2">
      <c r="D4550" s="142"/>
    </row>
    <row r="4551" spans="4:4" x14ac:dyDescent="0.2">
      <c r="D4551" s="142"/>
    </row>
    <row r="4552" spans="4:4" x14ac:dyDescent="0.2">
      <c r="D4552" s="142"/>
    </row>
    <row r="4553" spans="4:4" x14ac:dyDescent="0.2">
      <c r="D4553" s="142"/>
    </row>
    <row r="4554" spans="4:4" x14ac:dyDescent="0.2">
      <c r="D4554" s="142"/>
    </row>
    <row r="4555" spans="4:4" x14ac:dyDescent="0.2">
      <c r="D4555" s="142"/>
    </row>
    <row r="4556" spans="4:4" x14ac:dyDescent="0.2">
      <c r="D4556" s="142"/>
    </row>
    <row r="4557" spans="4:4" x14ac:dyDescent="0.2">
      <c r="D4557" s="142"/>
    </row>
    <row r="4558" spans="4:4" x14ac:dyDescent="0.2">
      <c r="D4558" s="142"/>
    </row>
    <row r="4559" spans="4:4" x14ac:dyDescent="0.2">
      <c r="D4559" s="142"/>
    </row>
    <row r="4560" spans="4:4" x14ac:dyDescent="0.2">
      <c r="D4560" s="142"/>
    </row>
    <row r="4561" spans="4:4" x14ac:dyDescent="0.2">
      <c r="D4561" s="142"/>
    </row>
    <row r="4562" spans="4:4" x14ac:dyDescent="0.2">
      <c r="D4562" s="142"/>
    </row>
    <row r="4563" spans="4:4" x14ac:dyDescent="0.2">
      <c r="D4563" s="142"/>
    </row>
    <row r="4564" spans="4:4" x14ac:dyDescent="0.2">
      <c r="D4564" s="142"/>
    </row>
    <row r="4565" spans="4:4" x14ac:dyDescent="0.2">
      <c r="D4565" s="142"/>
    </row>
    <row r="4566" spans="4:4" x14ac:dyDescent="0.2">
      <c r="D4566" s="142"/>
    </row>
    <row r="4567" spans="4:4" x14ac:dyDescent="0.2">
      <c r="D4567" s="142"/>
    </row>
    <row r="4568" spans="4:4" x14ac:dyDescent="0.2">
      <c r="D4568" s="142"/>
    </row>
    <row r="4569" spans="4:4" x14ac:dyDescent="0.2">
      <c r="D4569" s="142"/>
    </row>
    <row r="4570" spans="4:4" x14ac:dyDescent="0.2">
      <c r="D4570" s="142"/>
    </row>
    <row r="4571" spans="4:4" x14ac:dyDescent="0.2">
      <c r="D4571" s="142"/>
    </row>
    <row r="4572" spans="4:4" x14ac:dyDescent="0.2">
      <c r="D4572" s="142"/>
    </row>
    <row r="4573" spans="4:4" x14ac:dyDescent="0.2">
      <c r="D4573" s="142"/>
    </row>
    <row r="4574" spans="4:4" x14ac:dyDescent="0.2">
      <c r="D4574" s="142"/>
    </row>
    <row r="4575" spans="4:4" x14ac:dyDescent="0.2">
      <c r="D4575" s="142"/>
    </row>
    <row r="4576" spans="4:4" x14ac:dyDescent="0.2">
      <c r="D4576" s="142"/>
    </row>
    <row r="4577" spans="4:4" x14ac:dyDescent="0.2">
      <c r="D4577" s="142"/>
    </row>
    <row r="4578" spans="4:4" x14ac:dyDescent="0.2">
      <c r="D4578" s="142"/>
    </row>
    <row r="4579" spans="4:4" x14ac:dyDescent="0.2">
      <c r="D4579" s="142"/>
    </row>
    <row r="4580" spans="4:4" x14ac:dyDescent="0.2">
      <c r="D4580" s="142"/>
    </row>
    <row r="4581" spans="4:4" x14ac:dyDescent="0.2">
      <c r="D4581" s="142"/>
    </row>
    <row r="4582" spans="4:4" x14ac:dyDescent="0.2">
      <c r="D4582" s="142"/>
    </row>
    <row r="4583" spans="4:4" x14ac:dyDescent="0.2">
      <c r="D4583" s="142"/>
    </row>
    <row r="4584" spans="4:4" x14ac:dyDescent="0.2">
      <c r="D4584" s="142"/>
    </row>
    <row r="4585" spans="4:4" x14ac:dyDescent="0.2">
      <c r="D4585" s="142"/>
    </row>
    <row r="4586" spans="4:4" x14ac:dyDescent="0.2">
      <c r="D4586" s="142"/>
    </row>
    <row r="4587" spans="4:4" x14ac:dyDescent="0.2">
      <c r="D4587" s="142"/>
    </row>
    <row r="4588" spans="4:4" x14ac:dyDescent="0.2">
      <c r="D4588" s="142"/>
    </row>
    <row r="4589" spans="4:4" x14ac:dyDescent="0.2">
      <c r="D4589" s="142"/>
    </row>
    <row r="4590" spans="4:4" x14ac:dyDescent="0.2">
      <c r="D4590" s="142"/>
    </row>
    <row r="4591" spans="4:4" x14ac:dyDescent="0.2">
      <c r="D4591" s="142"/>
    </row>
    <row r="4592" spans="4:4" x14ac:dyDescent="0.2">
      <c r="D4592" s="142"/>
    </row>
    <row r="4593" spans="4:4" x14ac:dyDescent="0.2">
      <c r="D4593" s="142"/>
    </row>
    <row r="4594" spans="4:4" x14ac:dyDescent="0.2">
      <c r="D4594" s="142"/>
    </row>
    <row r="4595" spans="4:4" x14ac:dyDescent="0.2">
      <c r="D4595" s="142"/>
    </row>
    <row r="4596" spans="4:4" x14ac:dyDescent="0.2">
      <c r="D4596" s="142"/>
    </row>
    <row r="4597" spans="4:4" x14ac:dyDescent="0.2">
      <c r="D4597" s="142"/>
    </row>
    <row r="4598" spans="4:4" x14ac:dyDescent="0.2">
      <c r="D4598" s="142"/>
    </row>
    <row r="4599" spans="4:4" x14ac:dyDescent="0.2">
      <c r="D4599" s="142"/>
    </row>
    <row r="4600" spans="4:4" x14ac:dyDescent="0.2">
      <c r="D4600" s="142"/>
    </row>
    <row r="4601" spans="4:4" x14ac:dyDescent="0.2">
      <c r="D4601" s="142"/>
    </row>
    <row r="4602" spans="4:4" x14ac:dyDescent="0.2">
      <c r="D4602" s="142"/>
    </row>
    <row r="4603" spans="4:4" x14ac:dyDescent="0.2">
      <c r="D4603" s="142"/>
    </row>
    <row r="4604" spans="4:4" x14ac:dyDescent="0.2">
      <c r="D4604" s="142"/>
    </row>
    <row r="4605" spans="4:4" x14ac:dyDescent="0.2">
      <c r="D4605" s="142"/>
    </row>
    <row r="4606" spans="4:4" x14ac:dyDescent="0.2">
      <c r="D4606" s="142"/>
    </row>
    <row r="4607" spans="4:4" x14ac:dyDescent="0.2">
      <c r="D4607" s="142"/>
    </row>
    <row r="4608" spans="4:4" x14ac:dyDescent="0.2">
      <c r="D4608" s="142"/>
    </row>
    <row r="4609" spans="4:4" x14ac:dyDescent="0.2">
      <c r="D4609" s="142"/>
    </row>
    <row r="4610" spans="4:4" x14ac:dyDescent="0.2">
      <c r="D4610" s="142"/>
    </row>
    <row r="4611" spans="4:4" x14ac:dyDescent="0.2">
      <c r="D4611" s="142"/>
    </row>
    <row r="4612" spans="4:4" x14ac:dyDescent="0.2">
      <c r="D4612" s="142"/>
    </row>
    <row r="4613" spans="4:4" x14ac:dyDescent="0.2">
      <c r="D4613" s="142"/>
    </row>
    <row r="4614" spans="4:4" x14ac:dyDescent="0.2">
      <c r="D4614" s="142"/>
    </row>
    <row r="4615" spans="4:4" x14ac:dyDescent="0.2">
      <c r="D4615" s="142"/>
    </row>
    <row r="4616" spans="4:4" x14ac:dyDescent="0.2">
      <c r="D4616" s="142"/>
    </row>
    <row r="4617" spans="4:4" x14ac:dyDescent="0.2">
      <c r="D4617" s="142"/>
    </row>
    <row r="4618" spans="4:4" x14ac:dyDescent="0.2">
      <c r="D4618" s="142"/>
    </row>
    <row r="4619" spans="4:4" x14ac:dyDescent="0.2">
      <c r="D4619" s="142"/>
    </row>
    <row r="4620" spans="4:4" x14ac:dyDescent="0.2">
      <c r="D4620" s="142"/>
    </row>
    <row r="4621" spans="4:4" x14ac:dyDescent="0.2">
      <c r="D4621" s="142"/>
    </row>
    <row r="4622" spans="4:4" x14ac:dyDescent="0.2">
      <c r="D4622" s="142"/>
    </row>
    <row r="4623" spans="4:4" x14ac:dyDescent="0.2">
      <c r="D4623" s="142"/>
    </row>
    <row r="4624" spans="4:4" x14ac:dyDescent="0.2">
      <c r="D4624" s="142"/>
    </row>
    <row r="4625" spans="4:4" x14ac:dyDescent="0.2">
      <c r="D4625" s="142"/>
    </row>
    <row r="4626" spans="4:4" x14ac:dyDescent="0.2">
      <c r="D4626" s="142"/>
    </row>
    <row r="4627" spans="4:4" x14ac:dyDescent="0.2">
      <c r="D4627" s="142"/>
    </row>
    <row r="4628" spans="4:4" x14ac:dyDescent="0.2">
      <c r="D4628" s="142"/>
    </row>
    <row r="4629" spans="4:4" x14ac:dyDescent="0.2">
      <c r="D4629" s="142"/>
    </row>
    <row r="4630" spans="4:4" x14ac:dyDescent="0.2">
      <c r="D4630" s="142"/>
    </row>
    <row r="4631" spans="4:4" x14ac:dyDescent="0.2">
      <c r="D4631" s="142"/>
    </row>
    <row r="4632" spans="4:4" x14ac:dyDescent="0.2">
      <c r="D4632" s="142"/>
    </row>
    <row r="4633" spans="4:4" x14ac:dyDescent="0.2">
      <c r="D4633" s="142"/>
    </row>
    <row r="4634" spans="4:4" x14ac:dyDescent="0.2">
      <c r="D4634" s="142"/>
    </row>
    <row r="4635" spans="4:4" x14ac:dyDescent="0.2">
      <c r="D4635" s="142"/>
    </row>
    <row r="4636" spans="4:4" x14ac:dyDescent="0.2">
      <c r="D4636" s="142"/>
    </row>
    <row r="4637" spans="4:4" x14ac:dyDescent="0.2">
      <c r="D4637" s="142"/>
    </row>
    <row r="4638" spans="4:4" x14ac:dyDescent="0.2">
      <c r="D4638" s="142"/>
    </row>
    <row r="4639" spans="4:4" x14ac:dyDescent="0.2">
      <c r="D4639" s="142"/>
    </row>
    <row r="4640" spans="4:4" x14ac:dyDescent="0.2">
      <c r="D4640" s="142"/>
    </row>
    <row r="4641" spans="4:4" x14ac:dyDescent="0.2">
      <c r="D4641" s="142"/>
    </row>
    <row r="4642" spans="4:4" x14ac:dyDescent="0.2">
      <c r="D4642" s="142"/>
    </row>
    <row r="4643" spans="4:4" x14ac:dyDescent="0.2">
      <c r="D4643" s="142"/>
    </row>
    <row r="4644" spans="4:4" x14ac:dyDescent="0.2">
      <c r="D4644" s="142"/>
    </row>
    <row r="4645" spans="4:4" x14ac:dyDescent="0.2">
      <c r="D4645" s="142"/>
    </row>
    <row r="4646" spans="4:4" x14ac:dyDescent="0.2">
      <c r="D4646" s="142"/>
    </row>
    <row r="4647" spans="4:4" x14ac:dyDescent="0.2">
      <c r="D4647" s="142"/>
    </row>
    <row r="4648" spans="4:4" x14ac:dyDescent="0.2">
      <c r="D4648" s="142"/>
    </row>
    <row r="4649" spans="4:4" x14ac:dyDescent="0.2">
      <c r="D4649" s="142"/>
    </row>
    <row r="4650" spans="4:4" x14ac:dyDescent="0.2">
      <c r="D4650" s="142"/>
    </row>
    <row r="4651" spans="4:4" x14ac:dyDescent="0.2">
      <c r="D4651" s="142"/>
    </row>
    <row r="4652" spans="4:4" x14ac:dyDescent="0.2">
      <c r="D4652" s="142"/>
    </row>
    <row r="4653" spans="4:4" x14ac:dyDescent="0.2">
      <c r="D4653" s="142"/>
    </row>
    <row r="4654" spans="4:4" x14ac:dyDescent="0.2">
      <c r="D4654" s="142"/>
    </row>
    <row r="4655" spans="4:4" x14ac:dyDescent="0.2">
      <c r="D4655" s="142"/>
    </row>
    <row r="4656" spans="4:4" x14ac:dyDescent="0.2">
      <c r="D4656" s="142"/>
    </row>
    <row r="4657" spans="4:4" x14ac:dyDescent="0.2">
      <c r="D4657" s="142"/>
    </row>
    <row r="4658" spans="4:4" x14ac:dyDescent="0.2">
      <c r="D4658" s="142"/>
    </row>
    <row r="4659" spans="4:4" x14ac:dyDescent="0.2">
      <c r="D4659" s="142"/>
    </row>
    <row r="4660" spans="4:4" x14ac:dyDescent="0.2">
      <c r="D4660" s="142"/>
    </row>
    <row r="4661" spans="4:4" x14ac:dyDescent="0.2">
      <c r="D4661" s="142"/>
    </row>
    <row r="4662" spans="4:4" x14ac:dyDescent="0.2">
      <c r="D4662" s="142"/>
    </row>
    <row r="4663" spans="4:4" x14ac:dyDescent="0.2">
      <c r="D4663" s="142"/>
    </row>
    <row r="4664" spans="4:4" x14ac:dyDescent="0.2">
      <c r="D4664" s="142"/>
    </row>
    <row r="4665" spans="4:4" x14ac:dyDescent="0.2">
      <c r="D4665" s="142"/>
    </row>
    <row r="4666" spans="4:4" x14ac:dyDescent="0.2">
      <c r="D4666" s="142"/>
    </row>
    <row r="4667" spans="4:4" x14ac:dyDescent="0.2">
      <c r="D4667" s="142"/>
    </row>
    <row r="4668" spans="4:4" x14ac:dyDescent="0.2">
      <c r="D4668" s="142"/>
    </row>
    <row r="4669" spans="4:4" x14ac:dyDescent="0.2">
      <c r="D4669" s="142"/>
    </row>
    <row r="4670" spans="4:4" x14ac:dyDescent="0.2">
      <c r="D4670" s="142"/>
    </row>
    <row r="4671" spans="4:4" x14ac:dyDescent="0.2">
      <c r="D4671" s="142"/>
    </row>
    <row r="4672" spans="4:4" x14ac:dyDescent="0.2">
      <c r="D4672" s="142"/>
    </row>
    <row r="4673" spans="4:4" x14ac:dyDescent="0.2">
      <c r="D4673" s="142"/>
    </row>
    <row r="4674" spans="4:4" x14ac:dyDescent="0.2">
      <c r="D4674" s="142"/>
    </row>
    <row r="4675" spans="4:4" x14ac:dyDescent="0.2">
      <c r="D4675" s="142"/>
    </row>
    <row r="4676" spans="4:4" x14ac:dyDescent="0.2">
      <c r="D4676" s="142"/>
    </row>
    <row r="4677" spans="4:4" x14ac:dyDescent="0.2">
      <c r="D4677" s="142"/>
    </row>
    <row r="4678" spans="4:4" x14ac:dyDescent="0.2">
      <c r="D4678" s="142"/>
    </row>
    <row r="4679" spans="4:4" x14ac:dyDescent="0.2">
      <c r="D4679" s="142"/>
    </row>
    <row r="4680" spans="4:4" x14ac:dyDescent="0.2">
      <c r="D4680" s="142"/>
    </row>
    <row r="4681" spans="4:4" x14ac:dyDescent="0.2">
      <c r="D4681" s="142"/>
    </row>
    <row r="4682" spans="4:4" x14ac:dyDescent="0.2">
      <c r="D4682" s="142"/>
    </row>
    <row r="4683" spans="4:4" x14ac:dyDescent="0.2">
      <c r="D4683" s="142"/>
    </row>
    <row r="4684" spans="4:4" x14ac:dyDescent="0.2">
      <c r="D4684" s="142"/>
    </row>
    <row r="4685" spans="4:4" x14ac:dyDescent="0.2">
      <c r="D4685" s="142"/>
    </row>
    <row r="4686" spans="4:4" x14ac:dyDescent="0.2">
      <c r="D4686" s="142"/>
    </row>
    <row r="4687" spans="4:4" x14ac:dyDescent="0.2">
      <c r="D4687" s="142"/>
    </row>
    <row r="4688" spans="4:4" x14ac:dyDescent="0.2">
      <c r="D4688" s="142"/>
    </row>
    <row r="4689" spans="4:4" x14ac:dyDescent="0.2">
      <c r="D4689" s="142"/>
    </row>
    <row r="4690" spans="4:4" x14ac:dyDescent="0.2">
      <c r="D4690" s="142"/>
    </row>
    <row r="4691" spans="4:4" x14ac:dyDescent="0.2">
      <c r="D4691" s="142"/>
    </row>
    <row r="4692" spans="4:4" x14ac:dyDescent="0.2">
      <c r="D4692" s="142"/>
    </row>
    <row r="4693" spans="4:4" x14ac:dyDescent="0.2">
      <c r="D4693" s="142"/>
    </row>
    <row r="4694" spans="4:4" x14ac:dyDescent="0.2">
      <c r="D4694" s="142"/>
    </row>
    <row r="4695" spans="4:4" x14ac:dyDescent="0.2">
      <c r="D4695" s="142"/>
    </row>
    <row r="4696" spans="4:4" x14ac:dyDescent="0.2">
      <c r="D4696" s="142"/>
    </row>
    <row r="4697" spans="4:4" x14ac:dyDescent="0.2">
      <c r="D4697" s="142"/>
    </row>
    <row r="4698" spans="4:4" x14ac:dyDescent="0.2">
      <c r="D4698" s="142"/>
    </row>
    <row r="4699" spans="4:4" x14ac:dyDescent="0.2">
      <c r="D4699" s="142"/>
    </row>
    <row r="4700" spans="4:4" x14ac:dyDescent="0.2">
      <c r="D4700" s="142"/>
    </row>
    <row r="4701" spans="4:4" x14ac:dyDescent="0.2">
      <c r="D4701" s="142"/>
    </row>
    <row r="4702" spans="4:4" x14ac:dyDescent="0.2">
      <c r="D4702" s="142"/>
    </row>
    <row r="4703" spans="4:4" x14ac:dyDescent="0.2">
      <c r="D4703" s="142"/>
    </row>
    <row r="4704" spans="4:4" x14ac:dyDescent="0.2">
      <c r="D4704" s="142"/>
    </row>
    <row r="4705" spans="4:4" x14ac:dyDescent="0.2">
      <c r="D4705" s="142"/>
    </row>
    <row r="4706" spans="4:4" x14ac:dyDescent="0.2">
      <c r="D4706" s="142"/>
    </row>
    <row r="4707" spans="4:4" x14ac:dyDescent="0.2">
      <c r="D4707" s="142"/>
    </row>
    <row r="4708" spans="4:4" x14ac:dyDescent="0.2">
      <c r="D4708" s="142"/>
    </row>
    <row r="4709" spans="4:4" x14ac:dyDescent="0.2">
      <c r="D4709" s="142"/>
    </row>
    <row r="4710" spans="4:4" x14ac:dyDescent="0.2">
      <c r="D4710" s="142"/>
    </row>
    <row r="4711" spans="4:4" x14ac:dyDescent="0.2">
      <c r="D4711" s="142"/>
    </row>
    <row r="4712" spans="4:4" x14ac:dyDescent="0.2">
      <c r="D4712" s="142"/>
    </row>
    <row r="4713" spans="4:4" x14ac:dyDescent="0.2">
      <c r="D4713" s="142"/>
    </row>
    <row r="4714" spans="4:4" x14ac:dyDescent="0.2">
      <c r="D4714" s="142"/>
    </row>
    <row r="4715" spans="4:4" x14ac:dyDescent="0.2">
      <c r="D4715" s="142"/>
    </row>
    <row r="4716" spans="4:4" x14ac:dyDescent="0.2">
      <c r="D4716" s="142"/>
    </row>
    <row r="4717" spans="4:4" x14ac:dyDescent="0.2">
      <c r="D4717" s="142"/>
    </row>
    <row r="4718" spans="4:4" x14ac:dyDescent="0.2">
      <c r="D4718" s="142"/>
    </row>
    <row r="4719" spans="4:4" x14ac:dyDescent="0.2">
      <c r="D4719" s="142"/>
    </row>
    <row r="4720" spans="4:4" x14ac:dyDescent="0.2">
      <c r="D4720" s="142"/>
    </row>
    <row r="4721" spans="4:4" x14ac:dyDescent="0.2">
      <c r="D4721" s="142"/>
    </row>
    <row r="4722" spans="4:4" x14ac:dyDescent="0.2">
      <c r="D4722" s="142"/>
    </row>
    <row r="4723" spans="4:4" x14ac:dyDescent="0.2">
      <c r="D4723" s="142"/>
    </row>
    <row r="4724" spans="4:4" x14ac:dyDescent="0.2">
      <c r="D4724" s="142"/>
    </row>
    <row r="4725" spans="4:4" x14ac:dyDescent="0.2">
      <c r="D4725" s="142"/>
    </row>
    <row r="4726" spans="4:4" x14ac:dyDescent="0.2">
      <c r="D4726" s="142"/>
    </row>
    <row r="4727" spans="4:4" x14ac:dyDescent="0.2">
      <c r="D4727" s="142"/>
    </row>
    <row r="4728" spans="4:4" x14ac:dyDescent="0.2">
      <c r="D4728" s="142"/>
    </row>
    <row r="4729" spans="4:4" x14ac:dyDescent="0.2">
      <c r="D4729" s="142"/>
    </row>
    <row r="4730" spans="4:4" x14ac:dyDescent="0.2">
      <c r="D4730" s="142"/>
    </row>
    <row r="4731" spans="4:4" x14ac:dyDescent="0.2">
      <c r="D4731" s="142"/>
    </row>
    <row r="4732" spans="4:4" x14ac:dyDescent="0.2">
      <c r="D4732" s="142"/>
    </row>
    <row r="4733" spans="4:4" x14ac:dyDescent="0.2">
      <c r="D4733" s="142"/>
    </row>
    <row r="4734" spans="4:4" x14ac:dyDescent="0.2">
      <c r="D4734" s="142"/>
    </row>
    <row r="4735" spans="4:4" x14ac:dyDescent="0.2">
      <c r="D4735" s="142"/>
    </row>
    <row r="4736" spans="4:4" x14ac:dyDescent="0.2">
      <c r="D4736" s="142"/>
    </row>
    <row r="4737" spans="4:4" x14ac:dyDescent="0.2">
      <c r="D4737" s="142"/>
    </row>
    <row r="4738" spans="4:4" x14ac:dyDescent="0.2">
      <c r="D4738" s="142"/>
    </row>
    <row r="4739" spans="4:4" x14ac:dyDescent="0.2">
      <c r="D4739" s="142"/>
    </row>
    <row r="4740" spans="4:4" x14ac:dyDescent="0.2">
      <c r="D4740" s="142"/>
    </row>
    <row r="4741" spans="4:4" x14ac:dyDescent="0.2">
      <c r="D4741" s="142"/>
    </row>
    <row r="4742" spans="4:4" x14ac:dyDescent="0.2">
      <c r="D4742" s="142"/>
    </row>
    <row r="4743" spans="4:4" x14ac:dyDescent="0.2">
      <c r="D4743" s="142"/>
    </row>
    <row r="4744" spans="4:4" x14ac:dyDescent="0.2">
      <c r="D4744" s="142"/>
    </row>
    <row r="4745" spans="4:4" x14ac:dyDescent="0.2">
      <c r="D4745" s="142"/>
    </row>
    <row r="4746" spans="4:4" x14ac:dyDescent="0.2">
      <c r="D4746" s="142"/>
    </row>
    <row r="4747" spans="4:4" x14ac:dyDescent="0.2">
      <c r="D4747" s="142"/>
    </row>
    <row r="4748" spans="4:4" x14ac:dyDescent="0.2">
      <c r="D4748" s="142"/>
    </row>
    <row r="4749" spans="4:4" x14ac:dyDescent="0.2">
      <c r="D4749" s="142"/>
    </row>
    <row r="4750" spans="4:4" x14ac:dyDescent="0.2">
      <c r="D4750" s="142"/>
    </row>
    <row r="4751" spans="4:4" x14ac:dyDescent="0.2">
      <c r="D4751" s="142"/>
    </row>
    <row r="4752" spans="4:4" x14ac:dyDescent="0.2">
      <c r="D4752" s="142"/>
    </row>
    <row r="4753" spans="4:4" x14ac:dyDescent="0.2">
      <c r="D4753" s="142"/>
    </row>
    <row r="4754" spans="4:4" x14ac:dyDescent="0.2">
      <c r="D4754" s="142"/>
    </row>
    <row r="4755" spans="4:4" x14ac:dyDescent="0.2">
      <c r="D4755" s="142"/>
    </row>
    <row r="4756" spans="4:4" x14ac:dyDescent="0.2">
      <c r="D4756" s="142"/>
    </row>
    <row r="4757" spans="4:4" x14ac:dyDescent="0.2">
      <c r="D4757" s="142"/>
    </row>
    <row r="4758" spans="4:4" x14ac:dyDescent="0.2">
      <c r="D4758" s="142"/>
    </row>
    <row r="4759" spans="4:4" x14ac:dyDescent="0.2">
      <c r="D4759" s="142"/>
    </row>
    <row r="4760" spans="4:4" x14ac:dyDescent="0.2">
      <c r="D4760" s="142"/>
    </row>
    <row r="4761" spans="4:4" x14ac:dyDescent="0.2">
      <c r="D4761" s="142"/>
    </row>
    <row r="4762" spans="4:4" x14ac:dyDescent="0.2">
      <c r="D4762" s="142"/>
    </row>
    <row r="4763" spans="4:4" x14ac:dyDescent="0.2">
      <c r="D4763" s="142"/>
    </row>
    <row r="4764" spans="4:4" x14ac:dyDescent="0.2">
      <c r="D4764" s="142"/>
    </row>
    <row r="4765" spans="4:4" x14ac:dyDescent="0.2">
      <c r="D4765" s="142"/>
    </row>
    <row r="4766" spans="4:4" x14ac:dyDescent="0.2">
      <c r="D4766" s="142"/>
    </row>
    <row r="4767" spans="4:4" x14ac:dyDescent="0.2">
      <c r="D4767" s="142"/>
    </row>
    <row r="4768" spans="4:4" x14ac:dyDescent="0.2">
      <c r="D4768" s="142"/>
    </row>
    <row r="4769" spans="4:4" x14ac:dyDescent="0.2">
      <c r="D4769" s="142"/>
    </row>
    <row r="4770" spans="4:4" x14ac:dyDescent="0.2">
      <c r="D4770" s="142"/>
    </row>
    <row r="4771" spans="4:4" x14ac:dyDescent="0.2">
      <c r="D4771" s="142"/>
    </row>
    <row r="4772" spans="4:4" x14ac:dyDescent="0.2">
      <c r="D4772" s="142"/>
    </row>
    <row r="4773" spans="4:4" x14ac:dyDescent="0.2">
      <c r="D4773" s="142"/>
    </row>
    <row r="4774" spans="4:4" x14ac:dyDescent="0.2">
      <c r="D4774" s="142"/>
    </row>
    <row r="4775" spans="4:4" x14ac:dyDescent="0.2">
      <c r="D4775" s="142"/>
    </row>
    <row r="4776" spans="4:4" x14ac:dyDescent="0.2">
      <c r="D4776" s="142"/>
    </row>
    <row r="4777" spans="4:4" x14ac:dyDescent="0.2">
      <c r="D4777" s="142"/>
    </row>
    <row r="4778" spans="4:4" x14ac:dyDescent="0.2">
      <c r="D4778" s="142"/>
    </row>
    <row r="4779" spans="4:4" x14ac:dyDescent="0.2">
      <c r="D4779" s="142"/>
    </row>
    <row r="4780" spans="4:4" x14ac:dyDescent="0.2">
      <c r="D4780" s="142"/>
    </row>
    <row r="4781" spans="4:4" x14ac:dyDescent="0.2">
      <c r="D4781" s="142"/>
    </row>
    <row r="4782" spans="4:4" x14ac:dyDescent="0.2">
      <c r="D4782" s="142"/>
    </row>
    <row r="4783" spans="4:4" x14ac:dyDescent="0.2">
      <c r="D4783" s="142"/>
    </row>
    <row r="4784" spans="4:4" x14ac:dyDescent="0.2">
      <c r="D4784" s="142"/>
    </row>
    <row r="4785" spans="4:4" x14ac:dyDescent="0.2">
      <c r="D4785" s="142"/>
    </row>
    <row r="4786" spans="4:4" x14ac:dyDescent="0.2">
      <c r="D4786" s="142"/>
    </row>
    <row r="4787" spans="4:4" x14ac:dyDescent="0.2">
      <c r="D4787" s="142"/>
    </row>
    <row r="4788" spans="4:4" x14ac:dyDescent="0.2">
      <c r="D4788" s="142"/>
    </row>
    <row r="4789" spans="4:4" x14ac:dyDescent="0.2">
      <c r="D4789" s="142"/>
    </row>
    <row r="4790" spans="4:4" x14ac:dyDescent="0.2">
      <c r="D4790" s="142"/>
    </row>
    <row r="4791" spans="4:4" x14ac:dyDescent="0.2">
      <c r="D4791" s="142"/>
    </row>
    <row r="4792" spans="4:4" x14ac:dyDescent="0.2">
      <c r="D4792" s="142"/>
    </row>
    <row r="4793" spans="4:4" x14ac:dyDescent="0.2">
      <c r="D4793" s="142"/>
    </row>
    <row r="4794" spans="4:4" x14ac:dyDescent="0.2">
      <c r="D4794" s="142"/>
    </row>
    <row r="4795" spans="4:4" x14ac:dyDescent="0.2">
      <c r="D4795" s="142"/>
    </row>
    <row r="4796" spans="4:4" x14ac:dyDescent="0.2">
      <c r="D4796" s="142"/>
    </row>
    <row r="4797" spans="4:4" x14ac:dyDescent="0.2">
      <c r="D4797" s="142"/>
    </row>
    <row r="4798" spans="4:4" x14ac:dyDescent="0.2">
      <c r="D4798" s="142"/>
    </row>
    <row r="4799" spans="4:4" x14ac:dyDescent="0.2">
      <c r="D4799" s="142"/>
    </row>
    <row r="4800" spans="4:4" x14ac:dyDescent="0.2">
      <c r="D4800" s="142"/>
    </row>
    <row r="4801" spans="4:4" x14ac:dyDescent="0.2">
      <c r="D4801" s="142"/>
    </row>
    <row r="4802" spans="4:4" x14ac:dyDescent="0.2">
      <c r="D4802" s="142"/>
    </row>
    <row r="4803" spans="4:4" x14ac:dyDescent="0.2">
      <c r="D4803" s="142"/>
    </row>
    <row r="4804" spans="4:4" x14ac:dyDescent="0.2">
      <c r="D4804" s="142"/>
    </row>
    <row r="4805" spans="4:4" x14ac:dyDescent="0.2">
      <c r="D4805" s="142"/>
    </row>
    <row r="4806" spans="4:4" x14ac:dyDescent="0.2">
      <c r="D4806" s="142"/>
    </row>
    <row r="4807" spans="4:4" x14ac:dyDescent="0.2">
      <c r="D4807" s="142"/>
    </row>
    <row r="4808" spans="4:4" x14ac:dyDescent="0.2">
      <c r="D4808" s="142"/>
    </row>
    <row r="4809" spans="4:4" x14ac:dyDescent="0.2">
      <c r="D4809" s="142"/>
    </row>
    <row r="4810" spans="4:4" x14ac:dyDescent="0.2">
      <c r="D4810" s="142"/>
    </row>
    <row r="4811" spans="4:4" x14ac:dyDescent="0.2">
      <c r="D4811" s="142"/>
    </row>
    <row r="4812" spans="4:4" x14ac:dyDescent="0.2">
      <c r="D4812" s="142"/>
    </row>
    <row r="4813" spans="4:4" x14ac:dyDescent="0.2">
      <c r="D4813" s="142"/>
    </row>
    <row r="4814" spans="4:4" x14ac:dyDescent="0.2">
      <c r="D4814" s="142"/>
    </row>
    <row r="4815" spans="4:4" x14ac:dyDescent="0.2">
      <c r="D4815" s="142"/>
    </row>
    <row r="4816" spans="4:4" x14ac:dyDescent="0.2">
      <c r="D4816" s="142"/>
    </row>
    <row r="4817" spans="4:4" x14ac:dyDescent="0.2">
      <c r="D4817" s="142"/>
    </row>
    <row r="4818" spans="4:4" x14ac:dyDescent="0.2">
      <c r="D4818" s="142"/>
    </row>
    <row r="4819" spans="4:4" x14ac:dyDescent="0.2">
      <c r="D4819" s="142"/>
    </row>
    <row r="4820" spans="4:4" x14ac:dyDescent="0.2">
      <c r="D4820" s="142"/>
    </row>
    <row r="4821" spans="4:4" x14ac:dyDescent="0.2">
      <c r="D4821" s="142"/>
    </row>
    <row r="4822" spans="4:4" x14ac:dyDescent="0.2">
      <c r="D4822" s="142"/>
    </row>
    <row r="4823" spans="4:4" x14ac:dyDescent="0.2">
      <c r="D4823" s="142"/>
    </row>
    <row r="4824" spans="4:4" x14ac:dyDescent="0.2">
      <c r="D4824" s="142"/>
    </row>
    <row r="4825" spans="4:4" x14ac:dyDescent="0.2">
      <c r="D4825" s="142"/>
    </row>
    <row r="4826" spans="4:4" x14ac:dyDescent="0.2">
      <c r="D4826" s="142"/>
    </row>
    <row r="4827" spans="4:4" x14ac:dyDescent="0.2">
      <c r="D4827" s="142"/>
    </row>
    <row r="4828" spans="4:4" x14ac:dyDescent="0.2">
      <c r="D4828" s="142"/>
    </row>
    <row r="4829" spans="4:4" x14ac:dyDescent="0.2">
      <c r="D4829" s="142"/>
    </row>
    <row r="4830" spans="4:4" x14ac:dyDescent="0.2">
      <c r="D4830" s="142"/>
    </row>
    <row r="4831" spans="4:4" x14ac:dyDescent="0.2">
      <c r="D4831" s="142"/>
    </row>
    <row r="4832" spans="4:4" x14ac:dyDescent="0.2">
      <c r="D4832" s="142"/>
    </row>
    <row r="4833" spans="4:4" x14ac:dyDescent="0.2">
      <c r="D4833" s="142"/>
    </row>
    <row r="4834" spans="4:4" x14ac:dyDescent="0.2">
      <c r="D4834" s="142"/>
    </row>
    <row r="4835" spans="4:4" x14ac:dyDescent="0.2">
      <c r="D4835" s="142"/>
    </row>
    <row r="4836" spans="4:4" x14ac:dyDescent="0.2">
      <c r="D4836" s="142"/>
    </row>
    <row r="4837" spans="4:4" x14ac:dyDescent="0.2">
      <c r="D4837" s="142"/>
    </row>
    <row r="4838" spans="4:4" x14ac:dyDescent="0.2">
      <c r="D4838" s="142"/>
    </row>
    <row r="4839" spans="4:4" x14ac:dyDescent="0.2">
      <c r="D4839" s="142"/>
    </row>
    <row r="4840" spans="4:4" x14ac:dyDescent="0.2">
      <c r="D4840" s="142"/>
    </row>
    <row r="4841" spans="4:4" x14ac:dyDescent="0.2">
      <c r="D4841" s="142"/>
    </row>
    <row r="4842" spans="4:4" x14ac:dyDescent="0.2">
      <c r="D4842" s="142"/>
    </row>
    <row r="4843" spans="4:4" x14ac:dyDescent="0.2">
      <c r="D4843" s="142"/>
    </row>
    <row r="4844" spans="4:4" x14ac:dyDescent="0.2">
      <c r="D4844" s="142"/>
    </row>
    <row r="4845" spans="4:4" x14ac:dyDescent="0.2">
      <c r="D4845" s="142"/>
    </row>
    <row r="4846" spans="4:4" x14ac:dyDescent="0.2">
      <c r="D4846" s="142"/>
    </row>
    <row r="4847" spans="4:4" x14ac:dyDescent="0.2">
      <c r="D4847" s="142"/>
    </row>
    <row r="4848" spans="4:4" x14ac:dyDescent="0.2">
      <c r="D4848" s="142"/>
    </row>
    <row r="4849" spans="4:4" x14ac:dyDescent="0.2">
      <c r="D4849" s="142"/>
    </row>
    <row r="4850" spans="4:4" x14ac:dyDescent="0.2">
      <c r="D4850" s="142"/>
    </row>
    <row r="4851" spans="4:4" x14ac:dyDescent="0.2">
      <c r="D4851" s="142"/>
    </row>
    <row r="4852" spans="4:4" x14ac:dyDescent="0.2">
      <c r="D4852" s="142"/>
    </row>
    <row r="4853" spans="4:4" x14ac:dyDescent="0.2">
      <c r="D4853" s="142"/>
    </row>
    <row r="4854" spans="4:4" x14ac:dyDescent="0.2">
      <c r="D4854" s="142"/>
    </row>
    <row r="4855" spans="4:4" x14ac:dyDescent="0.2">
      <c r="D4855" s="142"/>
    </row>
    <row r="4856" spans="4:4" x14ac:dyDescent="0.2">
      <c r="D4856" s="142"/>
    </row>
    <row r="4857" spans="4:4" x14ac:dyDescent="0.2">
      <c r="D4857" s="142"/>
    </row>
    <row r="4858" spans="4:4" x14ac:dyDescent="0.2">
      <c r="D4858" s="142"/>
    </row>
    <row r="4859" spans="4:4" x14ac:dyDescent="0.2">
      <c r="D4859" s="142"/>
    </row>
    <row r="4860" spans="4:4" x14ac:dyDescent="0.2">
      <c r="D4860" s="142"/>
    </row>
    <row r="4861" spans="4:4" x14ac:dyDescent="0.2">
      <c r="D4861" s="142"/>
    </row>
    <row r="4862" spans="4:4" x14ac:dyDescent="0.2">
      <c r="D4862" s="142"/>
    </row>
    <row r="4863" spans="4:4" x14ac:dyDescent="0.2">
      <c r="D4863" s="142"/>
    </row>
    <row r="4864" spans="4:4" x14ac:dyDescent="0.2">
      <c r="D4864" s="142"/>
    </row>
    <row r="4865" spans="4:4" x14ac:dyDescent="0.2">
      <c r="D4865" s="142"/>
    </row>
    <row r="4866" spans="4:4" x14ac:dyDescent="0.2">
      <c r="D4866" s="142"/>
    </row>
    <row r="4867" spans="4:4" x14ac:dyDescent="0.2">
      <c r="D4867" s="142"/>
    </row>
    <row r="4868" spans="4:4" x14ac:dyDescent="0.2">
      <c r="D4868" s="142"/>
    </row>
    <row r="4869" spans="4:4" x14ac:dyDescent="0.2">
      <c r="D4869" s="142"/>
    </row>
    <row r="4870" spans="4:4" x14ac:dyDescent="0.2">
      <c r="D4870" s="142"/>
    </row>
    <row r="4871" spans="4:4" x14ac:dyDescent="0.2">
      <c r="D4871" s="142"/>
    </row>
    <row r="4872" spans="4:4" x14ac:dyDescent="0.2">
      <c r="D4872" s="142"/>
    </row>
    <row r="4873" spans="4:4" x14ac:dyDescent="0.2">
      <c r="D4873" s="142"/>
    </row>
    <row r="4874" spans="4:4" x14ac:dyDescent="0.2">
      <c r="D4874" s="142"/>
    </row>
    <row r="4875" spans="4:4" x14ac:dyDescent="0.2">
      <c r="D4875" s="142"/>
    </row>
    <row r="4876" spans="4:4" x14ac:dyDescent="0.2">
      <c r="D4876" s="142"/>
    </row>
    <row r="4877" spans="4:4" x14ac:dyDescent="0.2">
      <c r="D4877" s="142"/>
    </row>
    <row r="4878" spans="4:4" x14ac:dyDescent="0.2">
      <c r="D4878" s="142"/>
    </row>
    <row r="4879" spans="4:4" x14ac:dyDescent="0.2">
      <c r="D4879" s="142"/>
    </row>
    <row r="4880" spans="4:4" x14ac:dyDescent="0.2">
      <c r="D4880" s="142"/>
    </row>
    <row r="4881" spans="4:4" x14ac:dyDescent="0.2">
      <c r="D4881" s="142"/>
    </row>
    <row r="4882" spans="4:4" x14ac:dyDescent="0.2">
      <c r="D4882" s="142"/>
    </row>
    <row r="4883" spans="4:4" x14ac:dyDescent="0.2">
      <c r="D4883" s="142"/>
    </row>
    <row r="4884" spans="4:4" x14ac:dyDescent="0.2">
      <c r="D4884" s="142"/>
    </row>
    <row r="4885" spans="4:4" x14ac:dyDescent="0.2">
      <c r="D4885" s="142"/>
    </row>
    <row r="4886" spans="4:4" x14ac:dyDescent="0.2">
      <c r="D4886" s="142"/>
    </row>
    <row r="4887" spans="4:4" x14ac:dyDescent="0.2">
      <c r="D4887" s="142"/>
    </row>
    <row r="4888" spans="4:4" x14ac:dyDescent="0.2">
      <c r="D4888" s="142"/>
    </row>
    <row r="4889" spans="4:4" x14ac:dyDescent="0.2">
      <c r="D4889" s="142"/>
    </row>
    <row r="4890" spans="4:4" x14ac:dyDescent="0.2">
      <c r="D4890" s="142"/>
    </row>
    <row r="4891" spans="4:4" x14ac:dyDescent="0.2">
      <c r="D4891" s="142"/>
    </row>
    <row r="4892" spans="4:4" x14ac:dyDescent="0.2">
      <c r="D4892" s="142"/>
    </row>
    <row r="4893" spans="4:4" x14ac:dyDescent="0.2">
      <c r="D4893" s="142"/>
    </row>
    <row r="4894" spans="4:4" x14ac:dyDescent="0.2">
      <c r="D4894" s="142"/>
    </row>
    <row r="4895" spans="4:4" x14ac:dyDescent="0.2">
      <c r="D4895" s="142"/>
    </row>
    <row r="4896" spans="4:4" x14ac:dyDescent="0.2">
      <c r="D4896" s="142"/>
    </row>
    <row r="4897" spans="4:4" x14ac:dyDescent="0.2">
      <c r="D4897" s="142"/>
    </row>
    <row r="4898" spans="4:4" x14ac:dyDescent="0.2">
      <c r="D4898" s="142"/>
    </row>
    <row r="4899" spans="4:4" x14ac:dyDescent="0.2">
      <c r="D4899" s="142"/>
    </row>
    <row r="4900" spans="4:4" x14ac:dyDescent="0.2">
      <c r="D4900" s="142"/>
    </row>
    <row r="4901" spans="4:4" x14ac:dyDescent="0.2">
      <c r="D4901" s="142"/>
    </row>
    <row r="4902" spans="4:4" x14ac:dyDescent="0.2">
      <c r="D4902" s="142"/>
    </row>
    <row r="4903" spans="4:4" x14ac:dyDescent="0.2">
      <c r="D4903" s="142"/>
    </row>
    <row r="4904" spans="4:4" x14ac:dyDescent="0.2">
      <c r="D4904" s="142"/>
    </row>
    <row r="4905" spans="4:4" x14ac:dyDescent="0.2">
      <c r="D4905" s="142"/>
    </row>
    <row r="4906" spans="4:4" x14ac:dyDescent="0.2">
      <c r="D4906" s="142"/>
    </row>
    <row r="4907" spans="4:4" x14ac:dyDescent="0.2">
      <c r="D4907" s="142"/>
    </row>
    <row r="4908" spans="4:4" x14ac:dyDescent="0.2">
      <c r="D4908" s="142"/>
    </row>
    <row r="4909" spans="4:4" x14ac:dyDescent="0.2">
      <c r="D4909" s="142"/>
    </row>
    <row r="4910" spans="4:4" x14ac:dyDescent="0.2">
      <c r="D4910" s="142"/>
    </row>
    <row r="4911" spans="4:4" x14ac:dyDescent="0.2">
      <c r="D4911" s="142"/>
    </row>
    <row r="4912" spans="4:4" x14ac:dyDescent="0.2">
      <c r="D4912" s="142"/>
    </row>
    <row r="4913" spans="4:4" x14ac:dyDescent="0.2">
      <c r="D4913" s="142"/>
    </row>
    <row r="4914" spans="4:4" x14ac:dyDescent="0.2">
      <c r="D4914" s="142"/>
    </row>
    <row r="4915" spans="4:4" x14ac:dyDescent="0.2">
      <c r="D4915" s="142"/>
    </row>
    <row r="4916" spans="4:4" x14ac:dyDescent="0.2">
      <c r="D4916" s="142"/>
    </row>
    <row r="4917" spans="4:4" x14ac:dyDescent="0.2">
      <c r="D4917" s="142"/>
    </row>
    <row r="4918" spans="4:4" x14ac:dyDescent="0.2">
      <c r="D4918" s="142"/>
    </row>
    <row r="4919" spans="4:4" x14ac:dyDescent="0.2">
      <c r="D4919" s="142"/>
    </row>
    <row r="4920" spans="4:4" x14ac:dyDescent="0.2">
      <c r="D4920" s="142"/>
    </row>
    <row r="4921" spans="4:4" x14ac:dyDescent="0.2">
      <c r="D4921" s="142"/>
    </row>
    <row r="4922" spans="4:4" x14ac:dyDescent="0.2">
      <c r="D4922" s="142"/>
    </row>
    <row r="4923" spans="4:4" x14ac:dyDescent="0.2">
      <c r="D4923" s="142"/>
    </row>
    <row r="4924" spans="4:4" x14ac:dyDescent="0.2">
      <c r="D4924" s="142"/>
    </row>
    <row r="4925" spans="4:4" x14ac:dyDescent="0.2">
      <c r="D4925" s="142"/>
    </row>
    <row r="4926" spans="4:4" x14ac:dyDescent="0.2">
      <c r="D4926" s="142"/>
    </row>
    <row r="4927" spans="4:4" x14ac:dyDescent="0.2">
      <c r="D4927" s="142"/>
    </row>
    <row r="4928" spans="4:4" x14ac:dyDescent="0.2">
      <c r="D4928" s="142"/>
    </row>
    <row r="4929" spans="4:4" x14ac:dyDescent="0.2">
      <c r="D4929" s="142"/>
    </row>
    <row r="4930" spans="4:4" x14ac:dyDescent="0.2">
      <c r="D4930" s="142"/>
    </row>
    <row r="4931" spans="4:4" x14ac:dyDescent="0.2">
      <c r="D4931" s="142"/>
    </row>
    <row r="4932" spans="4:4" x14ac:dyDescent="0.2">
      <c r="D4932" s="142"/>
    </row>
    <row r="4933" spans="4:4" x14ac:dyDescent="0.2">
      <c r="D4933" s="142"/>
    </row>
    <row r="4934" spans="4:4" x14ac:dyDescent="0.2">
      <c r="D4934" s="142"/>
    </row>
    <row r="4935" spans="4:4" x14ac:dyDescent="0.2">
      <c r="D4935" s="142"/>
    </row>
    <row r="4936" spans="4:4" x14ac:dyDescent="0.2">
      <c r="D4936" s="142"/>
    </row>
    <row r="4937" spans="4:4" x14ac:dyDescent="0.2">
      <c r="D4937" s="142"/>
    </row>
    <row r="4938" spans="4:4" x14ac:dyDescent="0.2">
      <c r="D4938" s="142"/>
    </row>
    <row r="4939" spans="4:4" x14ac:dyDescent="0.2">
      <c r="D4939" s="142"/>
    </row>
    <row r="4940" spans="4:4" x14ac:dyDescent="0.2">
      <c r="D4940" s="142"/>
    </row>
    <row r="4941" spans="4:4" x14ac:dyDescent="0.2">
      <c r="D4941" s="142"/>
    </row>
    <row r="4942" spans="4:4" x14ac:dyDescent="0.2">
      <c r="D4942" s="142"/>
    </row>
    <row r="4943" spans="4:4" x14ac:dyDescent="0.2">
      <c r="D4943" s="142"/>
    </row>
    <row r="4944" spans="4:4" x14ac:dyDescent="0.2">
      <c r="D4944" s="142"/>
    </row>
    <row r="4945" spans="4:4" x14ac:dyDescent="0.2">
      <c r="D4945" s="142"/>
    </row>
    <row r="4946" spans="4:4" x14ac:dyDescent="0.2">
      <c r="D4946" s="142"/>
    </row>
    <row r="4947" spans="4:4" x14ac:dyDescent="0.2">
      <c r="D4947" s="142"/>
    </row>
    <row r="4948" spans="4:4" x14ac:dyDescent="0.2">
      <c r="D4948" s="142"/>
    </row>
    <row r="4949" spans="4:4" x14ac:dyDescent="0.2">
      <c r="D4949" s="142"/>
    </row>
    <row r="4950" spans="4:4" x14ac:dyDescent="0.2">
      <c r="D4950" s="142"/>
    </row>
    <row r="4951" spans="4:4" x14ac:dyDescent="0.2">
      <c r="D4951" s="142"/>
    </row>
    <row r="4952" spans="4:4" x14ac:dyDescent="0.2">
      <c r="D4952" s="142"/>
    </row>
    <row r="4953" spans="4:4" x14ac:dyDescent="0.2">
      <c r="D4953" s="142"/>
    </row>
    <row r="4954" spans="4:4" x14ac:dyDescent="0.2">
      <c r="D4954" s="142"/>
    </row>
    <row r="4955" spans="4:4" x14ac:dyDescent="0.2">
      <c r="D4955" s="142"/>
    </row>
    <row r="4956" spans="4:4" x14ac:dyDescent="0.2">
      <c r="D4956" s="142"/>
    </row>
    <row r="4957" spans="4:4" x14ac:dyDescent="0.2">
      <c r="D4957" s="142"/>
    </row>
    <row r="4958" spans="4:4" x14ac:dyDescent="0.2">
      <c r="D4958" s="142"/>
    </row>
    <row r="4959" spans="4:4" x14ac:dyDescent="0.2">
      <c r="D4959" s="142"/>
    </row>
    <row r="4960" spans="4:4" x14ac:dyDescent="0.2">
      <c r="D4960" s="142"/>
    </row>
    <row r="4961" spans="4:4" x14ac:dyDescent="0.2">
      <c r="D4961" s="142"/>
    </row>
    <row r="4962" spans="4:4" x14ac:dyDescent="0.2">
      <c r="D4962" s="142"/>
    </row>
    <row r="4963" spans="4:4" x14ac:dyDescent="0.2">
      <c r="D4963" s="142"/>
    </row>
    <row r="4964" spans="4:4" x14ac:dyDescent="0.2">
      <c r="D4964" s="142"/>
    </row>
    <row r="4965" spans="4:4" x14ac:dyDescent="0.2">
      <c r="D4965" s="142"/>
    </row>
    <row r="4966" spans="4:4" x14ac:dyDescent="0.2">
      <c r="D4966" s="142"/>
    </row>
    <row r="4967" spans="4:4" x14ac:dyDescent="0.2">
      <c r="D4967" s="142"/>
    </row>
    <row r="4968" spans="4:4" x14ac:dyDescent="0.2">
      <c r="D4968" s="142"/>
    </row>
    <row r="4969" spans="4:4" x14ac:dyDescent="0.2">
      <c r="D4969" s="142"/>
    </row>
    <row r="4970" spans="4:4" x14ac:dyDescent="0.2">
      <c r="D4970" s="142"/>
    </row>
    <row r="4971" spans="4:4" x14ac:dyDescent="0.2">
      <c r="D4971" s="142"/>
    </row>
    <row r="4972" spans="4:4" x14ac:dyDescent="0.2">
      <c r="D4972" s="142"/>
    </row>
    <row r="4973" spans="4:4" x14ac:dyDescent="0.2">
      <c r="D4973" s="142"/>
    </row>
    <row r="4974" spans="4:4" x14ac:dyDescent="0.2">
      <c r="D4974" s="142"/>
    </row>
    <row r="4975" spans="4:4" x14ac:dyDescent="0.2">
      <c r="D4975" s="142"/>
    </row>
    <row r="4976" spans="4:4" x14ac:dyDescent="0.2">
      <c r="D4976" s="142"/>
    </row>
    <row r="4977" spans="4:4" x14ac:dyDescent="0.2">
      <c r="D4977" s="142"/>
    </row>
    <row r="4978" spans="4:4" x14ac:dyDescent="0.2">
      <c r="D4978" s="142"/>
    </row>
    <row r="4979" spans="4:4" x14ac:dyDescent="0.2">
      <c r="D4979" s="142"/>
    </row>
    <row r="4980" spans="4:4" x14ac:dyDescent="0.2">
      <c r="D4980" s="142"/>
    </row>
    <row r="4981" spans="4:4" x14ac:dyDescent="0.2">
      <c r="D4981" s="142"/>
    </row>
    <row r="4982" spans="4:4" x14ac:dyDescent="0.2">
      <c r="D4982" s="142"/>
    </row>
  </sheetData>
  <sheetProtection algorithmName="SHA-512" hashValue="QflJEKqaMbNKZPaMKdcGIT5FqTGMge2y9xRDegHxh68li38ouOHQqIQMTlmQ3+YYvTisTTs1v9cM9StPF94UBQ==" saltValue="es20Bn1HLpcGz6I2fbq/+Q==" spinCount="100000" sheet="1"/>
  <mergeCells count="304">
    <mergeCell ref="C1320:G1320"/>
    <mergeCell ref="C1321:G1321"/>
    <mergeCell ref="C1311:G1311"/>
    <mergeCell ref="C1312:G1312"/>
    <mergeCell ref="C1314:G1314"/>
    <mergeCell ref="C1315:G1315"/>
    <mergeCell ref="C1317:G1317"/>
    <mergeCell ref="C1318:G1318"/>
    <mergeCell ref="C1301:G1301"/>
    <mergeCell ref="C1302:G1302"/>
    <mergeCell ref="C1305:G1305"/>
    <mergeCell ref="C1306:G1306"/>
    <mergeCell ref="C1308:G1308"/>
    <mergeCell ref="C1309:G1309"/>
    <mergeCell ref="C1292:G1292"/>
    <mergeCell ref="C1293:G1293"/>
    <mergeCell ref="C1295:G1295"/>
    <mergeCell ref="C1296:G1296"/>
    <mergeCell ref="C1298:G1298"/>
    <mergeCell ref="C1299:G1299"/>
    <mergeCell ref="C1281:G1281"/>
    <mergeCell ref="C1283:G1283"/>
    <mergeCell ref="C1286:G1286"/>
    <mergeCell ref="C1287:G1287"/>
    <mergeCell ref="C1289:G1289"/>
    <mergeCell ref="C1290:G1290"/>
    <mergeCell ref="C1267:G1267"/>
    <mergeCell ref="C1271:G1271"/>
    <mergeCell ref="C1273:G1273"/>
    <mergeCell ref="C1275:G1275"/>
    <mergeCell ref="C1277:G1277"/>
    <mergeCell ref="C1279:G1279"/>
    <mergeCell ref="C1245:G1245"/>
    <mergeCell ref="C1248:G1248"/>
    <mergeCell ref="C1250:G1250"/>
    <mergeCell ref="C1252:G1252"/>
    <mergeCell ref="C1257:G1257"/>
    <mergeCell ref="C1264:G1264"/>
    <mergeCell ref="C1226:G1226"/>
    <mergeCell ref="C1229:G1229"/>
    <mergeCell ref="C1233:G1233"/>
    <mergeCell ref="C1237:G1237"/>
    <mergeCell ref="C1241:G1241"/>
    <mergeCell ref="C1243:G1243"/>
    <mergeCell ref="C1202:G1202"/>
    <mergeCell ref="C1204:G1204"/>
    <mergeCell ref="C1209:G1209"/>
    <mergeCell ref="C1223:G1223"/>
    <mergeCell ref="C1225:G1225"/>
    <mergeCell ref="C1168:G1168"/>
    <mergeCell ref="C1179:G1179"/>
    <mergeCell ref="C1190:G1190"/>
    <mergeCell ref="C1194:G1194"/>
    <mergeCell ref="C1200:G1200"/>
    <mergeCell ref="C1083:G1083"/>
    <mergeCell ref="C1084:G1084"/>
    <mergeCell ref="C1113:G1113"/>
    <mergeCell ref="C1129:G1129"/>
    <mergeCell ref="C1141:G1141"/>
    <mergeCell ref="C1157:G1157"/>
    <mergeCell ref="C1054:G1054"/>
    <mergeCell ref="C1060:G1060"/>
    <mergeCell ref="C1066:G1066"/>
    <mergeCell ref="C1072:G1072"/>
    <mergeCell ref="C1078:G1078"/>
    <mergeCell ref="C1081:G1081"/>
    <mergeCell ref="C994:G994"/>
    <mergeCell ref="C996:G996"/>
    <mergeCell ref="C997:G997"/>
    <mergeCell ref="C1027:G1027"/>
    <mergeCell ref="C1051:G1051"/>
    <mergeCell ref="C1053:G1053"/>
    <mergeCell ref="C982:G982"/>
    <mergeCell ref="C984:G984"/>
    <mergeCell ref="C985:G985"/>
    <mergeCell ref="C988:G988"/>
    <mergeCell ref="C990:G990"/>
    <mergeCell ref="C991:G991"/>
    <mergeCell ref="C925:G925"/>
    <mergeCell ref="C928:G928"/>
    <mergeCell ref="C943:G943"/>
    <mergeCell ref="C963:G963"/>
    <mergeCell ref="C965:G965"/>
    <mergeCell ref="C967:G967"/>
    <mergeCell ref="C896:G896"/>
    <mergeCell ref="C898:G898"/>
    <mergeCell ref="C900:G900"/>
    <mergeCell ref="C903:G903"/>
    <mergeCell ref="C905:G905"/>
    <mergeCell ref="C923:G923"/>
    <mergeCell ref="C883:G883"/>
    <mergeCell ref="C885:G885"/>
    <mergeCell ref="C887:G887"/>
    <mergeCell ref="C890:G890"/>
    <mergeCell ref="C892:G892"/>
    <mergeCell ref="C893:G893"/>
    <mergeCell ref="C871:G871"/>
    <mergeCell ref="C873:G873"/>
    <mergeCell ref="C876:G876"/>
    <mergeCell ref="C878:G878"/>
    <mergeCell ref="C879:G879"/>
    <mergeCell ref="C882:G882"/>
    <mergeCell ref="C849:G849"/>
    <mergeCell ref="C851:G851"/>
    <mergeCell ref="C854:G854"/>
    <mergeCell ref="C858:G858"/>
    <mergeCell ref="C861:G861"/>
    <mergeCell ref="C866:G866"/>
    <mergeCell ref="C828:G828"/>
    <mergeCell ref="C831:G831"/>
    <mergeCell ref="C834:G834"/>
    <mergeCell ref="C836:G836"/>
    <mergeCell ref="C839:G839"/>
    <mergeCell ref="C844:G844"/>
    <mergeCell ref="C817:G817"/>
    <mergeCell ref="C819:G819"/>
    <mergeCell ref="C820:G820"/>
    <mergeCell ref="C823:G823"/>
    <mergeCell ref="C825:G825"/>
    <mergeCell ref="C827:G827"/>
    <mergeCell ref="C796:G796"/>
    <mergeCell ref="C798:G798"/>
    <mergeCell ref="C801:G801"/>
    <mergeCell ref="C803:G803"/>
    <mergeCell ref="C808:G808"/>
    <mergeCell ref="C814:G814"/>
    <mergeCell ref="C777:G777"/>
    <mergeCell ref="C781:G781"/>
    <mergeCell ref="C785:G785"/>
    <mergeCell ref="C787:G787"/>
    <mergeCell ref="C788:G788"/>
    <mergeCell ref="C793:G793"/>
    <mergeCell ref="C761:G761"/>
    <mergeCell ref="C764:G764"/>
    <mergeCell ref="C766:G766"/>
    <mergeCell ref="C767:G767"/>
    <mergeCell ref="C771:G771"/>
    <mergeCell ref="C774:G774"/>
    <mergeCell ref="C740:G740"/>
    <mergeCell ref="C743:G743"/>
    <mergeCell ref="C744:G744"/>
    <mergeCell ref="C750:G750"/>
    <mergeCell ref="C753:G753"/>
    <mergeCell ref="C758:G758"/>
    <mergeCell ref="C735:G735"/>
    <mergeCell ref="C738:G738"/>
    <mergeCell ref="C712:G712"/>
    <mergeCell ref="C716:G716"/>
    <mergeCell ref="C721:G721"/>
    <mergeCell ref="C724:G724"/>
    <mergeCell ref="C674:G674"/>
    <mergeCell ref="C677:G677"/>
    <mergeCell ref="C679:G679"/>
    <mergeCell ref="C681:G681"/>
    <mergeCell ref="C684:G684"/>
    <mergeCell ref="C686:G686"/>
    <mergeCell ref="C648:G648"/>
    <mergeCell ref="C672:G672"/>
    <mergeCell ref="C629:G629"/>
    <mergeCell ref="C631:G631"/>
    <mergeCell ref="C634:G634"/>
    <mergeCell ref="C636:G636"/>
    <mergeCell ref="C639:G639"/>
    <mergeCell ref="C643:G643"/>
    <mergeCell ref="C615:G615"/>
    <mergeCell ref="C618:G618"/>
    <mergeCell ref="C621:G621"/>
    <mergeCell ref="C623:G623"/>
    <mergeCell ref="C625:G625"/>
    <mergeCell ref="C627:G627"/>
    <mergeCell ref="C576:G576"/>
    <mergeCell ref="C579:G579"/>
    <mergeCell ref="C602:G602"/>
    <mergeCell ref="C604:G604"/>
    <mergeCell ref="C606:G606"/>
    <mergeCell ref="C609:G609"/>
    <mergeCell ref="C544:G544"/>
    <mergeCell ref="C546:G546"/>
    <mergeCell ref="C548:G548"/>
    <mergeCell ref="C571:G571"/>
    <mergeCell ref="C532:G532"/>
    <mergeCell ref="C534:G534"/>
    <mergeCell ref="C536:G536"/>
    <mergeCell ref="C538:G538"/>
    <mergeCell ref="C540:G540"/>
    <mergeCell ref="C542:G542"/>
    <mergeCell ref="C509:G509"/>
    <mergeCell ref="C521:G521"/>
    <mergeCell ref="C524:G524"/>
    <mergeCell ref="C526:G526"/>
    <mergeCell ref="C528:G528"/>
    <mergeCell ref="C531:G531"/>
    <mergeCell ref="C488:G488"/>
    <mergeCell ref="C492:G492"/>
    <mergeCell ref="C497:G497"/>
    <mergeCell ref="C500:G500"/>
    <mergeCell ref="C457:G457"/>
    <mergeCell ref="C459:G459"/>
    <mergeCell ref="C466:G466"/>
    <mergeCell ref="C475:G475"/>
    <mergeCell ref="C484:G484"/>
    <mergeCell ref="C486:G486"/>
    <mergeCell ref="C407:G407"/>
    <mergeCell ref="C412:G412"/>
    <mergeCell ref="C416:G416"/>
    <mergeCell ref="C445:G445"/>
    <mergeCell ref="C452:G452"/>
    <mergeCell ref="C455:G455"/>
    <mergeCell ref="C384:G384"/>
    <mergeCell ref="C388:G388"/>
    <mergeCell ref="C392:G392"/>
    <mergeCell ref="C394:G394"/>
    <mergeCell ref="C400:G400"/>
    <mergeCell ref="C402:G402"/>
    <mergeCell ref="C304:G304"/>
    <mergeCell ref="C330:G330"/>
    <mergeCell ref="C332:G332"/>
    <mergeCell ref="C355:G355"/>
    <mergeCell ref="C357:G357"/>
    <mergeCell ref="C358:G358"/>
    <mergeCell ref="C293:G293"/>
    <mergeCell ref="C295:G295"/>
    <mergeCell ref="C296:G296"/>
    <mergeCell ref="C297:G297"/>
    <mergeCell ref="C301:G301"/>
    <mergeCell ref="C303:G303"/>
    <mergeCell ref="C244:G244"/>
    <mergeCell ref="C246:G246"/>
    <mergeCell ref="C247:G247"/>
    <mergeCell ref="C282:G282"/>
    <mergeCell ref="C284:G284"/>
    <mergeCell ref="C285:G285"/>
    <mergeCell ref="C219:G219"/>
    <mergeCell ref="C229:G229"/>
    <mergeCell ref="C231:G231"/>
    <mergeCell ref="C236:G236"/>
    <mergeCell ref="C238:G238"/>
    <mergeCell ref="C239:G239"/>
    <mergeCell ref="C184:G184"/>
    <mergeCell ref="C185:G185"/>
    <mergeCell ref="C187:G187"/>
    <mergeCell ref="C188:G188"/>
    <mergeCell ref="C190:G190"/>
    <mergeCell ref="C216:G216"/>
    <mergeCell ref="C172:G172"/>
    <mergeCell ref="C174:G174"/>
    <mergeCell ref="C176:G176"/>
    <mergeCell ref="C179:G179"/>
    <mergeCell ref="C181:G181"/>
    <mergeCell ref="C182:G182"/>
    <mergeCell ref="C120:G120"/>
    <mergeCell ref="C128:G128"/>
    <mergeCell ref="C131:G131"/>
    <mergeCell ref="C140:G140"/>
    <mergeCell ref="C142:G142"/>
    <mergeCell ref="C170:G170"/>
    <mergeCell ref="C95:G95"/>
    <mergeCell ref="C97:G97"/>
    <mergeCell ref="C99:G99"/>
    <mergeCell ref="C104:G104"/>
    <mergeCell ref="C106:G106"/>
    <mergeCell ref="C111:G111"/>
    <mergeCell ref="C77:G77"/>
    <mergeCell ref="C80:G80"/>
    <mergeCell ref="C82:G82"/>
    <mergeCell ref="C85:G85"/>
    <mergeCell ref="C88:G88"/>
    <mergeCell ref="C93:G93"/>
    <mergeCell ref="C65:G65"/>
    <mergeCell ref="C67:G67"/>
    <mergeCell ref="C70:G70"/>
    <mergeCell ref="C72:G72"/>
    <mergeCell ref="C74:G74"/>
    <mergeCell ref="C76:G76"/>
    <mergeCell ref="C52:G52"/>
    <mergeCell ref="C54:G54"/>
    <mergeCell ref="C56:G56"/>
    <mergeCell ref="C58:G58"/>
    <mergeCell ref="C60:G60"/>
    <mergeCell ref="C62:G62"/>
    <mergeCell ref="C37:G37"/>
    <mergeCell ref="C40:G40"/>
    <mergeCell ref="C43:G43"/>
    <mergeCell ref="C45:G45"/>
    <mergeCell ref="C47:G47"/>
    <mergeCell ref="C50:G50"/>
    <mergeCell ref="C31:G31"/>
    <mergeCell ref="C33:G33"/>
    <mergeCell ref="C35:G35"/>
    <mergeCell ref="C14:G14"/>
    <mergeCell ref="C16:G16"/>
    <mergeCell ref="C17:G17"/>
    <mergeCell ref="C19:G19"/>
    <mergeCell ref="C21:G21"/>
    <mergeCell ref="C23:G23"/>
    <mergeCell ref="A1:G1"/>
    <mergeCell ref="C2:G2"/>
    <mergeCell ref="C3:G3"/>
    <mergeCell ref="C4:G4"/>
    <mergeCell ref="C10:G10"/>
    <mergeCell ref="C12:G12"/>
    <mergeCell ref="C24:G24"/>
    <mergeCell ref="C25:G25"/>
    <mergeCell ref="C29:G2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6"/>
  <sheetViews>
    <sheetView topLeftCell="A109" zoomScaleNormal="100" workbookViewId="0">
      <selection activeCell="L120" sqref="L120:M120"/>
    </sheetView>
  </sheetViews>
  <sheetFormatPr defaultRowHeight="12.75" x14ac:dyDescent="0.2"/>
  <cols>
    <col min="1" max="1" width="2.42578125" style="293" customWidth="1"/>
    <col min="2" max="2" width="1.42578125" style="293" customWidth="1"/>
    <col min="3" max="3" width="3.5703125" style="293" customWidth="1"/>
    <col min="4" max="4" width="3.7109375" style="293" customWidth="1"/>
    <col min="5" max="5" width="14.7109375" style="293" customWidth="1"/>
    <col min="6" max="7" width="9.5703125" style="293" customWidth="1"/>
    <col min="8" max="8" width="10.7109375" style="293" customWidth="1"/>
    <col min="9" max="9" width="6" style="293" customWidth="1"/>
    <col min="10" max="10" width="4.42578125" style="293" customWidth="1"/>
    <col min="11" max="11" width="9.85546875" style="293" customWidth="1"/>
    <col min="12" max="12" width="10.28515625" style="293" customWidth="1"/>
    <col min="13" max="14" width="5.140625" style="293" customWidth="1"/>
    <col min="15" max="15" width="1.7109375" style="293" customWidth="1"/>
    <col min="16" max="16" width="10.7109375" style="293" customWidth="1"/>
    <col min="17" max="17" width="3.5703125" style="293" customWidth="1"/>
    <col min="18" max="18" width="1.42578125" style="293" customWidth="1"/>
    <col min="19" max="19" width="7" style="293" hidden="1" customWidth="1"/>
    <col min="20" max="20" width="25.42578125" style="293" hidden="1" customWidth="1"/>
    <col min="21" max="21" width="14" style="293" hidden="1" customWidth="1"/>
    <col min="22" max="22" width="10.5703125" style="293" hidden="1" customWidth="1"/>
    <col min="23" max="23" width="14" style="293" hidden="1" customWidth="1"/>
    <col min="24" max="24" width="10.42578125" style="293" hidden="1" customWidth="1"/>
    <col min="25" max="25" width="12.85546875" style="293" hidden="1" customWidth="1"/>
    <col min="26" max="26" width="9.42578125" style="293" hidden="1" customWidth="1"/>
    <col min="27" max="27" width="12.85546875" style="293" hidden="1" customWidth="1"/>
    <col min="28" max="28" width="14" style="293" hidden="1" customWidth="1"/>
    <col min="29" max="29" width="5.5703125" style="293" hidden="1" customWidth="1"/>
    <col min="30" max="30" width="12.85546875" style="293" hidden="1" customWidth="1"/>
    <col min="31" max="31" width="14" style="293" hidden="1" customWidth="1"/>
    <col min="32" max="32" width="0" style="293" hidden="1" customWidth="1"/>
    <col min="33" max="43" width="9.140625" style="293"/>
    <col min="44" max="78" width="0" style="293" hidden="1" customWidth="1"/>
    <col min="79" max="16384" width="9.140625" style="293"/>
  </cols>
  <sheetData>
    <row r="1" spans="1:66" ht="21.75" customHeight="1" x14ac:dyDescent="0.2">
      <c r="A1" s="192"/>
      <c r="B1" s="193"/>
      <c r="C1" s="193"/>
      <c r="D1" s="194" t="s">
        <v>1066</v>
      </c>
      <c r="E1" s="193"/>
      <c r="F1" s="195" t="s">
        <v>1067</v>
      </c>
      <c r="G1" s="195"/>
      <c r="H1" s="463" t="s">
        <v>1068</v>
      </c>
      <c r="I1" s="463"/>
      <c r="J1" s="463"/>
      <c r="K1" s="463"/>
      <c r="L1" s="195" t="s">
        <v>1069</v>
      </c>
      <c r="M1" s="193"/>
      <c r="N1" s="193"/>
      <c r="O1" s="194" t="s">
        <v>1070</v>
      </c>
      <c r="P1" s="193"/>
      <c r="Q1" s="193"/>
      <c r="R1" s="193"/>
      <c r="S1" s="195" t="s">
        <v>1071</v>
      </c>
      <c r="T1" s="195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</row>
    <row r="2" spans="1:66" ht="36.950000000000003" customHeight="1" x14ac:dyDescent="0.2">
      <c r="C2" s="464" t="s">
        <v>1072</v>
      </c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S2" s="466" t="s">
        <v>1073</v>
      </c>
      <c r="T2" s="467"/>
      <c r="U2" s="467"/>
      <c r="V2" s="467"/>
      <c r="W2" s="467"/>
      <c r="X2" s="467"/>
      <c r="Y2" s="467"/>
      <c r="Z2" s="467"/>
      <c r="AA2" s="467"/>
      <c r="AB2" s="467"/>
      <c r="AC2" s="467"/>
      <c r="AT2" s="294" t="s">
        <v>1074</v>
      </c>
    </row>
    <row r="3" spans="1:66" ht="6.95" customHeight="1" x14ac:dyDescent="0.2">
      <c r="B3" s="295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7"/>
      <c r="AT3" s="294" t="s">
        <v>69</v>
      </c>
    </row>
    <row r="4" spans="1:66" ht="36.950000000000003" customHeight="1" x14ac:dyDescent="0.2">
      <c r="B4" s="298"/>
      <c r="C4" s="468" t="s">
        <v>1075</v>
      </c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299"/>
      <c r="T4" s="300" t="s">
        <v>1076</v>
      </c>
      <c r="AT4" s="294" t="s">
        <v>1077</v>
      </c>
    </row>
    <row r="5" spans="1:66" ht="6.95" customHeight="1" x14ac:dyDescent="0.2">
      <c r="B5" s="298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299"/>
    </row>
    <row r="6" spans="1:66" ht="25.35" customHeight="1" x14ac:dyDescent="0.2">
      <c r="B6" s="298"/>
      <c r="C6" s="301"/>
      <c r="D6" s="302" t="s">
        <v>23</v>
      </c>
      <c r="E6" s="301"/>
      <c r="F6" s="470" t="str">
        <f>'[2]Rekapitulace stavby'!K6</f>
        <v>Snížení energetické náročnosti budovy sociálního úřadu v Lysé nad Labem</v>
      </c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301"/>
      <c r="R6" s="299"/>
    </row>
    <row r="7" spans="1:66" s="303" customFormat="1" ht="32.85" customHeight="1" x14ac:dyDescent="0.2">
      <c r="B7" s="304"/>
      <c r="C7" s="305"/>
      <c r="D7" s="306" t="s">
        <v>47</v>
      </c>
      <c r="E7" s="305"/>
      <c r="F7" s="472" t="s">
        <v>1078</v>
      </c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305"/>
      <c r="R7" s="307"/>
    </row>
    <row r="8" spans="1:66" s="303" customFormat="1" ht="14.45" customHeight="1" x14ac:dyDescent="0.2">
      <c r="B8" s="304"/>
      <c r="C8" s="305"/>
      <c r="D8" s="302" t="s">
        <v>1079</v>
      </c>
      <c r="E8" s="305"/>
      <c r="F8" s="308" t="s">
        <v>396</v>
      </c>
      <c r="G8" s="305"/>
      <c r="H8" s="305"/>
      <c r="I8" s="305"/>
      <c r="J8" s="305"/>
      <c r="K8" s="305"/>
      <c r="L8" s="305"/>
      <c r="M8" s="302" t="s">
        <v>1080</v>
      </c>
      <c r="N8" s="305"/>
      <c r="O8" s="308" t="s">
        <v>396</v>
      </c>
      <c r="P8" s="305"/>
      <c r="Q8" s="305"/>
      <c r="R8" s="307"/>
    </row>
    <row r="9" spans="1:66" s="303" customFormat="1" ht="14.45" customHeight="1" x14ac:dyDescent="0.2">
      <c r="B9" s="304"/>
      <c r="C9" s="305"/>
      <c r="D9" s="302" t="s">
        <v>1081</v>
      </c>
      <c r="E9" s="305"/>
      <c r="F9" s="308" t="s">
        <v>1082</v>
      </c>
      <c r="G9" s="305"/>
      <c r="H9" s="305"/>
      <c r="I9" s="305"/>
      <c r="J9" s="305"/>
      <c r="K9" s="305"/>
      <c r="L9" s="305"/>
      <c r="M9" s="302" t="s">
        <v>1083</v>
      </c>
      <c r="N9" s="305"/>
      <c r="O9" s="477" t="str">
        <f>'[2]Rekapitulace stavby'!AN8</f>
        <v>29. 9. 2017</v>
      </c>
      <c r="P9" s="477"/>
      <c r="Q9" s="305"/>
      <c r="R9" s="307"/>
    </row>
    <row r="10" spans="1:66" s="303" customFormat="1" ht="10.9" customHeight="1" x14ac:dyDescent="0.2">
      <c r="B10" s="304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7"/>
    </row>
    <row r="11" spans="1:66" s="303" customFormat="1" ht="14.45" customHeight="1" x14ac:dyDescent="0.2">
      <c r="B11" s="304"/>
      <c r="C11" s="305"/>
      <c r="D11" s="302" t="s">
        <v>22</v>
      </c>
      <c r="E11" s="305"/>
      <c r="F11" s="305"/>
      <c r="G11" s="305"/>
      <c r="H11" s="305"/>
      <c r="I11" s="305"/>
      <c r="J11" s="305"/>
      <c r="K11" s="305"/>
      <c r="L11" s="305"/>
      <c r="M11" s="302" t="s">
        <v>1084</v>
      </c>
      <c r="N11" s="305"/>
      <c r="O11" s="474" t="str">
        <f>IF('[2]Rekapitulace stavby'!AN10="","",'[2]Rekapitulace stavby'!AN10)</f>
        <v/>
      </c>
      <c r="P11" s="474"/>
      <c r="Q11" s="305"/>
      <c r="R11" s="307"/>
    </row>
    <row r="12" spans="1:66" s="303" customFormat="1" ht="18" customHeight="1" x14ac:dyDescent="0.2">
      <c r="B12" s="304"/>
      <c r="C12" s="305"/>
      <c r="D12" s="305"/>
      <c r="E12" s="308" t="str">
        <f>IF('[2]Rekapitulace stavby'!E11="","",'[2]Rekapitulace stavby'!E11)</f>
        <v xml:space="preserve"> </v>
      </c>
      <c r="F12" s="305"/>
      <c r="G12" s="305"/>
      <c r="H12" s="305"/>
      <c r="I12" s="305"/>
      <c r="J12" s="305"/>
      <c r="K12" s="305"/>
      <c r="L12" s="305"/>
      <c r="M12" s="302" t="s">
        <v>35</v>
      </c>
      <c r="N12" s="305"/>
      <c r="O12" s="474" t="str">
        <f>IF('[2]Rekapitulace stavby'!AN11="","",'[2]Rekapitulace stavby'!AN11)</f>
        <v/>
      </c>
      <c r="P12" s="474"/>
      <c r="Q12" s="305"/>
      <c r="R12" s="307"/>
    </row>
    <row r="13" spans="1:66" s="303" customFormat="1" ht="6.95" customHeight="1" x14ac:dyDescent="0.2">
      <c r="B13" s="304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7"/>
    </row>
    <row r="14" spans="1:66" s="303" customFormat="1" ht="14.45" customHeight="1" x14ac:dyDescent="0.2">
      <c r="B14" s="304"/>
      <c r="C14" s="305"/>
      <c r="D14" s="302" t="s">
        <v>19</v>
      </c>
      <c r="E14" s="305"/>
      <c r="F14" s="305"/>
      <c r="G14" s="305"/>
      <c r="H14" s="305"/>
      <c r="I14" s="305"/>
      <c r="J14" s="305"/>
      <c r="K14" s="305"/>
      <c r="L14" s="305"/>
      <c r="M14" s="302" t="s">
        <v>1084</v>
      </c>
      <c r="N14" s="305"/>
      <c r="O14" s="474" t="str">
        <f>IF('[2]Rekapitulace stavby'!AN13="","",'[2]Rekapitulace stavby'!AN13)</f>
        <v/>
      </c>
      <c r="P14" s="474"/>
      <c r="Q14" s="305"/>
      <c r="R14" s="307"/>
    </row>
    <row r="15" spans="1:66" s="303" customFormat="1" ht="18" customHeight="1" x14ac:dyDescent="0.2">
      <c r="B15" s="304"/>
      <c r="C15" s="305"/>
      <c r="D15" s="305"/>
      <c r="E15" s="308" t="str">
        <f>IF('[2]Rekapitulace stavby'!E14="","",'[2]Rekapitulace stavby'!E14)</f>
        <v xml:space="preserve"> </v>
      </c>
      <c r="F15" s="305"/>
      <c r="G15" s="305"/>
      <c r="H15" s="305"/>
      <c r="I15" s="305"/>
      <c r="J15" s="305"/>
      <c r="K15" s="305"/>
      <c r="L15" s="305"/>
      <c r="M15" s="302" t="s">
        <v>35</v>
      </c>
      <c r="N15" s="305"/>
      <c r="O15" s="474" t="str">
        <f>IF('[2]Rekapitulace stavby'!AN14="","",'[2]Rekapitulace stavby'!AN14)</f>
        <v/>
      </c>
      <c r="P15" s="474"/>
      <c r="Q15" s="305"/>
      <c r="R15" s="307"/>
    </row>
    <row r="16" spans="1:66" s="303" customFormat="1" ht="6.95" customHeight="1" x14ac:dyDescent="0.2">
      <c r="B16" s="304"/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7"/>
    </row>
    <row r="17" spans="2:18" s="303" customFormat="1" ht="14.45" customHeight="1" x14ac:dyDescent="0.2">
      <c r="B17" s="304"/>
      <c r="C17" s="305"/>
      <c r="D17" s="302" t="s">
        <v>20</v>
      </c>
      <c r="E17" s="305"/>
      <c r="F17" s="305"/>
      <c r="G17" s="305"/>
      <c r="H17" s="305"/>
      <c r="I17" s="305"/>
      <c r="J17" s="305"/>
      <c r="K17" s="305"/>
      <c r="L17" s="305"/>
      <c r="M17" s="302" t="s">
        <v>1084</v>
      </c>
      <c r="N17" s="305"/>
      <c r="O17" s="474" t="str">
        <f>IF('[2]Rekapitulace stavby'!AN16="","",'[2]Rekapitulace stavby'!AN16)</f>
        <v/>
      </c>
      <c r="P17" s="474"/>
      <c r="Q17" s="305"/>
      <c r="R17" s="307"/>
    </row>
    <row r="18" spans="2:18" s="303" customFormat="1" ht="18" customHeight="1" x14ac:dyDescent="0.2">
      <c r="B18" s="304"/>
      <c r="C18" s="305"/>
      <c r="D18" s="305"/>
      <c r="E18" s="308" t="str">
        <f>IF('[2]Rekapitulace stavby'!E17="","",'[2]Rekapitulace stavby'!E17)</f>
        <v xml:space="preserve"> </v>
      </c>
      <c r="F18" s="305"/>
      <c r="G18" s="305"/>
      <c r="H18" s="305"/>
      <c r="I18" s="305"/>
      <c r="J18" s="305"/>
      <c r="K18" s="305"/>
      <c r="L18" s="305"/>
      <c r="M18" s="302" t="s">
        <v>35</v>
      </c>
      <c r="N18" s="305"/>
      <c r="O18" s="474" t="str">
        <f>IF('[2]Rekapitulace stavby'!AN17="","",'[2]Rekapitulace stavby'!AN17)</f>
        <v/>
      </c>
      <c r="P18" s="474"/>
      <c r="Q18" s="305"/>
      <c r="R18" s="307"/>
    </row>
    <row r="19" spans="2:18" s="303" customFormat="1" ht="6.95" customHeight="1" x14ac:dyDescent="0.2">
      <c r="B19" s="304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7"/>
    </row>
    <row r="20" spans="2:18" s="303" customFormat="1" ht="14.45" customHeight="1" x14ac:dyDescent="0.2">
      <c r="B20" s="304"/>
      <c r="C20" s="305"/>
      <c r="D20" s="302" t="s">
        <v>1085</v>
      </c>
      <c r="E20" s="305"/>
      <c r="F20" s="305"/>
      <c r="G20" s="305"/>
      <c r="H20" s="305"/>
      <c r="I20" s="305"/>
      <c r="J20" s="305"/>
      <c r="K20" s="305"/>
      <c r="L20" s="305"/>
      <c r="M20" s="302" t="s">
        <v>1084</v>
      </c>
      <c r="N20" s="305"/>
      <c r="O20" s="474" t="str">
        <f>IF('[2]Rekapitulace stavby'!AN19="","",'[2]Rekapitulace stavby'!AN19)</f>
        <v/>
      </c>
      <c r="P20" s="474"/>
      <c r="Q20" s="305"/>
      <c r="R20" s="307"/>
    </row>
    <row r="21" spans="2:18" s="303" customFormat="1" ht="18" customHeight="1" x14ac:dyDescent="0.2">
      <c r="B21" s="304"/>
      <c r="C21" s="305"/>
      <c r="D21" s="305"/>
      <c r="E21" s="308" t="str">
        <f>IF('[2]Rekapitulace stavby'!E20="","",'[2]Rekapitulace stavby'!E20)</f>
        <v xml:space="preserve"> </v>
      </c>
      <c r="F21" s="305"/>
      <c r="G21" s="305"/>
      <c r="H21" s="305"/>
      <c r="I21" s="305"/>
      <c r="J21" s="305"/>
      <c r="K21" s="305"/>
      <c r="L21" s="305"/>
      <c r="M21" s="302" t="s">
        <v>35</v>
      </c>
      <c r="N21" s="305"/>
      <c r="O21" s="474" t="str">
        <f>IF('[2]Rekapitulace stavby'!AN20="","",'[2]Rekapitulace stavby'!AN20)</f>
        <v/>
      </c>
      <c r="P21" s="474"/>
      <c r="Q21" s="305"/>
      <c r="R21" s="307"/>
    </row>
    <row r="22" spans="2:18" s="303" customFormat="1" ht="6.95" customHeight="1" x14ac:dyDescent="0.2">
      <c r="B22" s="304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7"/>
    </row>
    <row r="23" spans="2:18" s="303" customFormat="1" ht="14.45" customHeight="1" x14ac:dyDescent="0.2">
      <c r="B23" s="304"/>
      <c r="C23" s="305"/>
      <c r="D23" s="302" t="s">
        <v>1086</v>
      </c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7"/>
    </row>
    <row r="24" spans="2:18" s="303" customFormat="1" ht="22.5" customHeight="1" x14ac:dyDescent="0.2">
      <c r="B24" s="304"/>
      <c r="C24" s="305"/>
      <c r="D24" s="305"/>
      <c r="E24" s="475" t="s">
        <v>396</v>
      </c>
      <c r="F24" s="475"/>
      <c r="G24" s="475"/>
      <c r="H24" s="475"/>
      <c r="I24" s="475"/>
      <c r="J24" s="475"/>
      <c r="K24" s="475"/>
      <c r="L24" s="475"/>
      <c r="M24" s="305"/>
      <c r="N24" s="305"/>
      <c r="O24" s="305"/>
      <c r="P24" s="305"/>
      <c r="Q24" s="305"/>
      <c r="R24" s="307"/>
    </row>
    <row r="25" spans="2:18" s="303" customFormat="1" ht="6.95" customHeight="1" x14ac:dyDescent="0.2">
      <c r="B25" s="304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7"/>
    </row>
    <row r="26" spans="2:18" s="303" customFormat="1" ht="6.95" customHeight="1" x14ac:dyDescent="0.2">
      <c r="B26" s="304"/>
      <c r="C26" s="305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09"/>
      <c r="P26" s="309"/>
      <c r="Q26" s="305"/>
      <c r="R26" s="307"/>
    </row>
    <row r="27" spans="2:18" s="303" customFormat="1" ht="14.45" customHeight="1" x14ac:dyDescent="0.2">
      <c r="B27" s="304"/>
      <c r="C27" s="305"/>
      <c r="D27" s="310" t="s">
        <v>1087</v>
      </c>
      <c r="E27" s="305"/>
      <c r="F27" s="305"/>
      <c r="G27" s="305"/>
      <c r="H27" s="305"/>
      <c r="I27" s="305"/>
      <c r="J27" s="305"/>
      <c r="K27" s="305"/>
      <c r="L27" s="305"/>
      <c r="M27" s="476">
        <f>N88</f>
        <v>0</v>
      </c>
      <c r="N27" s="476"/>
      <c r="O27" s="476"/>
      <c r="P27" s="476"/>
      <c r="Q27" s="305"/>
      <c r="R27" s="307"/>
    </row>
    <row r="28" spans="2:18" s="303" customFormat="1" ht="14.45" customHeight="1" x14ac:dyDescent="0.2">
      <c r="B28" s="304"/>
      <c r="C28" s="305"/>
      <c r="D28" s="311" t="s">
        <v>29</v>
      </c>
      <c r="E28" s="305"/>
      <c r="F28" s="305"/>
      <c r="G28" s="305"/>
      <c r="H28" s="305"/>
      <c r="I28" s="305"/>
      <c r="J28" s="305"/>
      <c r="K28" s="305"/>
      <c r="L28" s="305"/>
      <c r="M28" s="476">
        <f>N98</f>
        <v>0</v>
      </c>
      <c r="N28" s="476"/>
      <c r="O28" s="476"/>
      <c r="P28" s="476"/>
      <c r="Q28" s="305"/>
      <c r="R28" s="307"/>
    </row>
    <row r="29" spans="2:18" s="303" customFormat="1" ht="6.95" customHeight="1" x14ac:dyDescent="0.2">
      <c r="B29" s="304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7"/>
    </row>
    <row r="30" spans="2:18" s="303" customFormat="1" ht="25.35" customHeight="1" x14ac:dyDescent="0.2">
      <c r="B30" s="304"/>
      <c r="C30" s="305"/>
      <c r="D30" s="312" t="s">
        <v>1088</v>
      </c>
      <c r="E30" s="305"/>
      <c r="F30" s="305"/>
      <c r="G30" s="305"/>
      <c r="H30" s="305"/>
      <c r="I30" s="305"/>
      <c r="J30" s="305"/>
      <c r="K30" s="305"/>
      <c r="L30" s="305"/>
      <c r="M30" s="481">
        <f>ROUND(M27+M28,2)</f>
        <v>0</v>
      </c>
      <c r="N30" s="473"/>
      <c r="O30" s="473"/>
      <c r="P30" s="473"/>
      <c r="Q30" s="305"/>
      <c r="R30" s="307"/>
    </row>
    <row r="31" spans="2:18" s="303" customFormat="1" ht="6.95" customHeight="1" x14ac:dyDescent="0.2">
      <c r="B31" s="304"/>
      <c r="C31" s="305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5"/>
      <c r="R31" s="307"/>
    </row>
    <row r="32" spans="2:18" s="303" customFormat="1" ht="14.45" customHeight="1" x14ac:dyDescent="0.2">
      <c r="B32" s="304"/>
      <c r="C32" s="305"/>
      <c r="D32" s="313" t="s">
        <v>155</v>
      </c>
      <c r="E32" s="313" t="s">
        <v>1089</v>
      </c>
      <c r="F32" s="314">
        <v>0.21</v>
      </c>
      <c r="G32" s="315" t="s">
        <v>1090</v>
      </c>
      <c r="H32" s="478">
        <f>ROUND((SUM(BE98:BE99)+SUM(BE117:BE155)), 2)</f>
        <v>0</v>
      </c>
      <c r="I32" s="473"/>
      <c r="J32" s="473"/>
      <c r="K32" s="305"/>
      <c r="L32" s="305"/>
      <c r="M32" s="478">
        <f>ROUND(ROUND((SUM(BE98:BE99)+SUM(BE117:BE155)), 2)*F32, 2)</f>
        <v>0</v>
      </c>
      <c r="N32" s="473"/>
      <c r="O32" s="473"/>
      <c r="P32" s="473"/>
      <c r="Q32" s="305"/>
      <c r="R32" s="307"/>
    </row>
    <row r="33" spans="2:18" s="303" customFormat="1" ht="14.45" customHeight="1" x14ac:dyDescent="0.2">
      <c r="B33" s="304"/>
      <c r="C33" s="305"/>
      <c r="D33" s="305"/>
      <c r="E33" s="313" t="s">
        <v>1091</v>
      </c>
      <c r="F33" s="314">
        <v>0.15</v>
      </c>
      <c r="G33" s="315" t="s">
        <v>1090</v>
      </c>
      <c r="H33" s="478">
        <f>ROUND((SUM(BF98:BF99)+SUM(BF117:BF155)), 2)</f>
        <v>0</v>
      </c>
      <c r="I33" s="473"/>
      <c r="J33" s="473"/>
      <c r="K33" s="305"/>
      <c r="L33" s="305"/>
      <c r="M33" s="478">
        <f>ROUND(ROUND((SUM(BF98:BF99)+SUM(BF117:BF155)), 2)*F33, 2)</f>
        <v>0</v>
      </c>
      <c r="N33" s="473"/>
      <c r="O33" s="473"/>
      <c r="P33" s="473"/>
      <c r="Q33" s="305"/>
      <c r="R33" s="307"/>
    </row>
    <row r="34" spans="2:18" s="303" customFormat="1" ht="14.45" hidden="1" customHeight="1" x14ac:dyDescent="0.2">
      <c r="B34" s="304"/>
      <c r="C34" s="305"/>
      <c r="D34" s="305"/>
      <c r="E34" s="313" t="s">
        <v>1092</v>
      </c>
      <c r="F34" s="314">
        <v>0.21</v>
      </c>
      <c r="G34" s="315" t="s">
        <v>1090</v>
      </c>
      <c r="H34" s="478">
        <f>ROUND((SUM(BG98:BG99)+SUM(BG117:BG155)), 2)</f>
        <v>0</v>
      </c>
      <c r="I34" s="473"/>
      <c r="J34" s="473"/>
      <c r="K34" s="305"/>
      <c r="L34" s="305"/>
      <c r="M34" s="478">
        <v>0</v>
      </c>
      <c r="N34" s="473"/>
      <c r="O34" s="473"/>
      <c r="P34" s="473"/>
      <c r="Q34" s="305"/>
      <c r="R34" s="307"/>
    </row>
    <row r="35" spans="2:18" s="303" customFormat="1" ht="14.45" hidden="1" customHeight="1" x14ac:dyDescent="0.2">
      <c r="B35" s="304"/>
      <c r="C35" s="305"/>
      <c r="D35" s="305"/>
      <c r="E35" s="313" t="s">
        <v>1093</v>
      </c>
      <c r="F35" s="314">
        <v>0.15</v>
      </c>
      <c r="G35" s="315" t="s">
        <v>1090</v>
      </c>
      <c r="H35" s="478">
        <f>ROUND((SUM(BH98:BH99)+SUM(BH117:BH155)), 2)</f>
        <v>0</v>
      </c>
      <c r="I35" s="473"/>
      <c r="J35" s="473"/>
      <c r="K35" s="305"/>
      <c r="L35" s="305"/>
      <c r="M35" s="478">
        <v>0</v>
      </c>
      <c r="N35" s="473"/>
      <c r="O35" s="473"/>
      <c r="P35" s="473"/>
      <c r="Q35" s="305"/>
      <c r="R35" s="307"/>
    </row>
    <row r="36" spans="2:18" s="303" customFormat="1" ht="14.45" hidden="1" customHeight="1" x14ac:dyDescent="0.2">
      <c r="B36" s="304"/>
      <c r="C36" s="305"/>
      <c r="D36" s="305"/>
      <c r="E36" s="313" t="s">
        <v>1094</v>
      </c>
      <c r="F36" s="314">
        <v>0</v>
      </c>
      <c r="G36" s="315" t="s">
        <v>1090</v>
      </c>
      <c r="H36" s="478">
        <f>ROUND((SUM(BI98:BI99)+SUM(BI117:BI155)), 2)</f>
        <v>0</v>
      </c>
      <c r="I36" s="473"/>
      <c r="J36" s="473"/>
      <c r="K36" s="305"/>
      <c r="L36" s="305"/>
      <c r="M36" s="478">
        <v>0</v>
      </c>
      <c r="N36" s="473"/>
      <c r="O36" s="473"/>
      <c r="P36" s="473"/>
      <c r="Q36" s="305"/>
      <c r="R36" s="307"/>
    </row>
    <row r="37" spans="2:18" s="303" customFormat="1" ht="6.95" customHeight="1" x14ac:dyDescent="0.2">
      <c r="B37" s="304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7"/>
    </row>
    <row r="38" spans="2:18" s="303" customFormat="1" ht="25.35" customHeight="1" x14ac:dyDescent="0.2">
      <c r="B38" s="304"/>
      <c r="C38" s="316"/>
      <c r="D38" s="317" t="s">
        <v>1095</v>
      </c>
      <c r="E38" s="318"/>
      <c r="F38" s="318"/>
      <c r="G38" s="319" t="s">
        <v>11</v>
      </c>
      <c r="H38" s="320" t="s">
        <v>65</v>
      </c>
      <c r="I38" s="318"/>
      <c r="J38" s="318"/>
      <c r="K38" s="318"/>
      <c r="L38" s="479">
        <f>SUM(M30:M36)</f>
        <v>0</v>
      </c>
      <c r="M38" s="479"/>
      <c r="N38" s="479"/>
      <c r="O38" s="479"/>
      <c r="P38" s="480"/>
      <c r="Q38" s="316"/>
      <c r="R38" s="307"/>
    </row>
    <row r="39" spans="2:18" s="303" customFormat="1" ht="14.45" customHeight="1" x14ac:dyDescent="0.2">
      <c r="B39" s="304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7"/>
    </row>
    <row r="40" spans="2:18" s="303" customFormat="1" ht="14.45" customHeight="1" x14ac:dyDescent="0.2">
      <c r="B40" s="304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7"/>
    </row>
    <row r="41" spans="2:18" x14ac:dyDescent="0.2">
      <c r="B41" s="298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299"/>
    </row>
    <row r="42" spans="2:18" x14ac:dyDescent="0.2">
      <c r="B42" s="298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299"/>
    </row>
    <row r="43" spans="2:18" x14ac:dyDescent="0.2">
      <c r="B43" s="298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299"/>
    </row>
    <row r="44" spans="2:18" x14ac:dyDescent="0.2">
      <c r="B44" s="298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299"/>
    </row>
    <row r="45" spans="2:18" x14ac:dyDescent="0.2">
      <c r="B45" s="298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299"/>
    </row>
    <row r="46" spans="2:18" x14ac:dyDescent="0.2">
      <c r="B46" s="298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299"/>
    </row>
    <row r="47" spans="2:18" x14ac:dyDescent="0.2">
      <c r="B47" s="298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299"/>
    </row>
    <row r="48" spans="2:18" x14ac:dyDescent="0.2">
      <c r="B48" s="298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299"/>
    </row>
    <row r="49" spans="2:18" x14ac:dyDescent="0.2">
      <c r="B49" s="298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299"/>
    </row>
    <row r="50" spans="2:18" s="303" customFormat="1" ht="15" x14ac:dyDescent="0.2">
      <c r="B50" s="304"/>
      <c r="C50" s="305"/>
      <c r="D50" s="321" t="s">
        <v>1096</v>
      </c>
      <c r="E50" s="309"/>
      <c r="F50" s="309"/>
      <c r="G50" s="309"/>
      <c r="H50" s="322"/>
      <c r="I50" s="305"/>
      <c r="J50" s="321" t="s">
        <v>1097</v>
      </c>
      <c r="K50" s="309"/>
      <c r="L50" s="309"/>
      <c r="M50" s="309"/>
      <c r="N50" s="309"/>
      <c r="O50" s="309"/>
      <c r="P50" s="322"/>
      <c r="Q50" s="305"/>
      <c r="R50" s="307"/>
    </row>
    <row r="51" spans="2:18" x14ac:dyDescent="0.2">
      <c r="B51" s="298"/>
      <c r="C51" s="301"/>
      <c r="D51" s="323"/>
      <c r="E51" s="301"/>
      <c r="F51" s="301"/>
      <c r="G51" s="301"/>
      <c r="H51" s="324"/>
      <c r="I51" s="301"/>
      <c r="J51" s="323"/>
      <c r="K51" s="301"/>
      <c r="L51" s="301"/>
      <c r="M51" s="301"/>
      <c r="N51" s="301"/>
      <c r="O51" s="301"/>
      <c r="P51" s="324"/>
      <c r="Q51" s="301"/>
      <c r="R51" s="299"/>
    </row>
    <row r="52" spans="2:18" x14ac:dyDescent="0.2">
      <c r="B52" s="298"/>
      <c r="C52" s="301"/>
      <c r="D52" s="323"/>
      <c r="E52" s="301"/>
      <c r="F52" s="301"/>
      <c r="G52" s="301"/>
      <c r="H52" s="324"/>
      <c r="I52" s="301"/>
      <c r="J52" s="323"/>
      <c r="K52" s="301"/>
      <c r="L52" s="301"/>
      <c r="M52" s="301"/>
      <c r="N52" s="301"/>
      <c r="O52" s="301"/>
      <c r="P52" s="324"/>
      <c r="Q52" s="301"/>
      <c r="R52" s="299"/>
    </row>
    <row r="53" spans="2:18" x14ac:dyDescent="0.2">
      <c r="B53" s="298"/>
      <c r="C53" s="301"/>
      <c r="D53" s="323"/>
      <c r="E53" s="301"/>
      <c r="F53" s="301"/>
      <c r="G53" s="301"/>
      <c r="H53" s="324"/>
      <c r="I53" s="301"/>
      <c r="J53" s="323"/>
      <c r="K53" s="301"/>
      <c r="L53" s="301"/>
      <c r="M53" s="301"/>
      <c r="N53" s="301"/>
      <c r="O53" s="301"/>
      <c r="P53" s="324"/>
      <c r="Q53" s="301"/>
      <c r="R53" s="299"/>
    </row>
    <row r="54" spans="2:18" x14ac:dyDescent="0.2">
      <c r="B54" s="298"/>
      <c r="C54" s="301"/>
      <c r="D54" s="323"/>
      <c r="E54" s="301"/>
      <c r="F54" s="301"/>
      <c r="G54" s="301"/>
      <c r="H54" s="324"/>
      <c r="I54" s="301"/>
      <c r="J54" s="323"/>
      <c r="K54" s="301"/>
      <c r="L54" s="301"/>
      <c r="M54" s="301"/>
      <c r="N54" s="301"/>
      <c r="O54" s="301"/>
      <c r="P54" s="324"/>
      <c r="Q54" s="301"/>
      <c r="R54" s="299"/>
    </row>
    <row r="55" spans="2:18" x14ac:dyDescent="0.2">
      <c r="B55" s="298"/>
      <c r="C55" s="301"/>
      <c r="D55" s="323"/>
      <c r="E55" s="301"/>
      <c r="F55" s="301"/>
      <c r="G55" s="301"/>
      <c r="H55" s="324"/>
      <c r="I55" s="301"/>
      <c r="J55" s="323"/>
      <c r="K55" s="301"/>
      <c r="L55" s="301"/>
      <c r="M55" s="301"/>
      <c r="N55" s="301"/>
      <c r="O55" s="301"/>
      <c r="P55" s="324"/>
      <c r="Q55" s="301"/>
      <c r="R55" s="299"/>
    </row>
    <row r="56" spans="2:18" x14ac:dyDescent="0.2">
      <c r="B56" s="298"/>
      <c r="C56" s="301"/>
      <c r="D56" s="323"/>
      <c r="E56" s="301"/>
      <c r="F56" s="301"/>
      <c r="G56" s="301"/>
      <c r="H56" s="324"/>
      <c r="I56" s="301"/>
      <c r="J56" s="323"/>
      <c r="K56" s="301"/>
      <c r="L56" s="301"/>
      <c r="M56" s="301"/>
      <c r="N56" s="301"/>
      <c r="O56" s="301"/>
      <c r="P56" s="324"/>
      <c r="Q56" s="301"/>
      <c r="R56" s="299"/>
    </row>
    <row r="57" spans="2:18" x14ac:dyDescent="0.2">
      <c r="B57" s="298"/>
      <c r="C57" s="301"/>
      <c r="D57" s="323"/>
      <c r="E57" s="301"/>
      <c r="F57" s="301"/>
      <c r="G57" s="301"/>
      <c r="H57" s="324"/>
      <c r="I57" s="301"/>
      <c r="J57" s="323"/>
      <c r="K57" s="301"/>
      <c r="L57" s="301"/>
      <c r="M57" s="301"/>
      <c r="N57" s="301"/>
      <c r="O57" s="301"/>
      <c r="P57" s="324"/>
      <c r="Q57" s="301"/>
      <c r="R57" s="299"/>
    </row>
    <row r="58" spans="2:18" x14ac:dyDescent="0.2">
      <c r="B58" s="298"/>
      <c r="C58" s="301"/>
      <c r="D58" s="323"/>
      <c r="E58" s="301"/>
      <c r="F58" s="301"/>
      <c r="G58" s="301"/>
      <c r="H58" s="324"/>
      <c r="I58" s="301"/>
      <c r="J58" s="323"/>
      <c r="K58" s="301"/>
      <c r="L58" s="301"/>
      <c r="M58" s="301"/>
      <c r="N58" s="301"/>
      <c r="O58" s="301"/>
      <c r="P58" s="324"/>
      <c r="Q58" s="301"/>
      <c r="R58" s="299"/>
    </row>
    <row r="59" spans="2:18" s="303" customFormat="1" ht="15" x14ac:dyDescent="0.2">
      <c r="B59" s="304"/>
      <c r="C59" s="305"/>
      <c r="D59" s="325" t="s">
        <v>1098</v>
      </c>
      <c r="E59" s="326"/>
      <c r="F59" s="326"/>
      <c r="G59" s="327" t="s">
        <v>1099</v>
      </c>
      <c r="H59" s="328"/>
      <c r="I59" s="305"/>
      <c r="J59" s="325" t="s">
        <v>1098</v>
      </c>
      <c r="K59" s="326"/>
      <c r="L59" s="326"/>
      <c r="M59" s="326"/>
      <c r="N59" s="327" t="s">
        <v>1099</v>
      </c>
      <c r="O59" s="326"/>
      <c r="P59" s="328"/>
      <c r="Q59" s="305"/>
      <c r="R59" s="307"/>
    </row>
    <row r="60" spans="2:18" x14ac:dyDescent="0.2">
      <c r="B60" s="298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299"/>
    </row>
    <row r="61" spans="2:18" s="303" customFormat="1" ht="15" x14ac:dyDescent="0.2">
      <c r="B61" s="304"/>
      <c r="C61" s="305"/>
      <c r="D61" s="321" t="s">
        <v>1100</v>
      </c>
      <c r="E61" s="309"/>
      <c r="F61" s="309"/>
      <c r="G61" s="309"/>
      <c r="H61" s="322"/>
      <c r="I61" s="305"/>
      <c r="J61" s="321" t="s">
        <v>1101</v>
      </c>
      <c r="K61" s="309"/>
      <c r="L61" s="309"/>
      <c r="M61" s="309"/>
      <c r="N61" s="309"/>
      <c r="O61" s="309"/>
      <c r="P61" s="322"/>
      <c r="Q61" s="305"/>
      <c r="R61" s="307"/>
    </row>
    <row r="62" spans="2:18" x14ac:dyDescent="0.2">
      <c r="B62" s="298"/>
      <c r="C62" s="301"/>
      <c r="D62" s="323"/>
      <c r="E62" s="301"/>
      <c r="F62" s="301"/>
      <c r="G62" s="301"/>
      <c r="H62" s="324"/>
      <c r="I62" s="301"/>
      <c r="J62" s="323"/>
      <c r="K62" s="301"/>
      <c r="L62" s="301"/>
      <c r="M62" s="301"/>
      <c r="N62" s="301"/>
      <c r="O62" s="301"/>
      <c r="P62" s="324"/>
      <c r="Q62" s="301"/>
      <c r="R62" s="299"/>
    </row>
    <row r="63" spans="2:18" x14ac:dyDescent="0.2">
      <c r="B63" s="298"/>
      <c r="C63" s="301"/>
      <c r="D63" s="323"/>
      <c r="E63" s="301"/>
      <c r="F63" s="301"/>
      <c r="G63" s="301"/>
      <c r="H63" s="324"/>
      <c r="I63" s="301"/>
      <c r="J63" s="323"/>
      <c r="K63" s="301"/>
      <c r="L63" s="301"/>
      <c r="M63" s="301"/>
      <c r="N63" s="301"/>
      <c r="O63" s="301"/>
      <c r="P63" s="324"/>
      <c r="Q63" s="301"/>
      <c r="R63" s="299"/>
    </row>
    <row r="64" spans="2:18" x14ac:dyDescent="0.2">
      <c r="B64" s="298"/>
      <c r="C64" s="301"/>
      <c r="D64" s="323"/>
      <c r="E64" s="301"/>
      <c r="F64" s="301"/>
      <c r="G64" s="301"/>
      <c r="H64" s="324"/>
      <c r="I64" s="301"/>
      <c r="J64" s="323"/>
      <c r="K64" s="301"/>
      <c r="L64" s="301"/>
      <c r="M64" s="301"/>
      <c r="N64" s="301"/>
      <c r="O64" s="301"/>
      <c r="P64" s="324"/>
      <c r="Q64" s="301"/>
      <c r="R64" s="299"/>
    </row>
    <row r="65" spans="2:18" x14ac:dyDescent="0.2">
      <c r="B65" s="298"/>
      <c r="C65" s="301"/>
      <c r="D65" s="323"/>
      <c r="E65" s="301"/>
      <c r="F65" s="301"/>
      <c r="G65" s="301"/>
      <c r="H65" s="324"/>
      <c r="I65" s="301"/>
      <c r="J65" s="323"/>
      <c r="K65" s="301"/>
      <c r="L65" s="301"/>
      <c r="M65" s="301"/>
      <c r="N65" s="301"/>
      <c r="O65" s="301"/>
      <c r="P65" s="324"/>
      <c r="Q65" s="301"/>
      <c r="R65" s="299"/>
    </row>
    <row r="66" spans="2:18" x14ac:dyDescent="0.2">
      <c r="B66" s="298"/>
      <c r="C66" s="301"/>
      <c r="D66" s="323"/>
      <c r="E66" s="301"/>
      <c r="F66" s="301"/>
      <c r="G66" s="301"/>
      <c r="H66" s="324"/>
      <c r="I66" s="301"/>
      <c r="J66" s="323"/>
      <c r="K66" s="301"/>
      <c r="L66" s="301"/>
      <c r="M66" s="301"/>
      <c r="N66" s="301"/>
      <c r="O66" s="301"/>
      <c r="P66" s="324"/>
      <c r="Q66" s="301"/>
      <c r="R66" s="299"/>
    </row>
    <row r="67" spans="2:18" x14ac:dyDescent="0.2">
      <c r="B67" s="298"/>
      <c r="C67" s="301"/>
      <c r="D67" s="323"/>
      <c r="E67" s="301"/>
      <c r="F67" s="301"/>
      <c r="G67" s="301"/>
      <c r="H67" s="324"/>
      <c r="I67" s="301"/>
      <c r="J67" s="323"/>
      <c r="K67" s="301"/>
      <c r="L67" s="301"/>
      <c r="M67" s="301"/>
      <c r="N67" s="301"/>
      <c r="O67" s="301"/>
      <c r="P67" s="324"/>
      <c r="Q67" s="301"/>
      <c r="R67" s="299"/>
    </row>
    <row r="68" spans="2:18" x14ac:dyDescent="0.2">
      <c r="B68" s="298"/>
      <c r="C68" s="301"/>
      <c r="D68" s="323"/>
      <c r="E68" s="301"/>
      <c r="F68" s="301"/>
      <c r="G68" s="301"/>
      <c r="H68" s="324"/>
      <c r="I68" s="301"/>
      <c r="J68" s="323"/>
      <c r="K68" s="301"/>
      <c r="L68" s="301"/>
      <c r="M68" s="301"/>
      <c r="N68" s="301"/>
      <c r="O68" s="301"/>
      <c r="P68" s="324"/>
      <c r="Q68" s="301"/>
      <c r="R68" s="299"/>
    </row>
    <row r="69" spans="2:18" x14ac:dyDescent="0.2">
      <c r="B69" s="298"/>
      <c r="C69" s="301"/>
      <c r="D69" s="323"/>
      <c r="E69" s="301"/>
      <c r="F69" s="301"/>
      <c r="G69" s="301"/>
      <c r="H69" s="324"/>
      <c r="I69" s="301"/>
      <c r="J69" s="323"/>
      <c r="K69" s="301"/>
      <c r="L69" s="301"/>
      <c r="M69" s="301"/>
      <c r="N69" s="301"/>
      <c r="O69" s="301"/>
      <c r="P69" s="324"/>
      <c r="Q69" s="301"/>
      <c r="R69" s="299"/>
    </row>
    <row r="70" spans="2:18" s="303" customFormat="1" ht="15" x14ac:dyDescent="0.2">
      <c r="B70" s="304"/>
      <c r="C70" s="305"/>
      <c r="D70" s="325" t="s">
        <v>1098</v>
      </c>
      <c r="E70" s="326"/>
      <c r="F70" s="326"/>
      <c r="G70" s="327" t="s">
        <v>1099</v>
      </c>
      <c r="H70" s="328"/>
      <c r="I70" s="305"/>
      <c r="J70" s="325" t="s">
        <v>1098</v>
      </c>
      <c r="K70" s="326"/>
      <c r="L70" s="326"/>
      <c r="M70" s="326"/>
      <c r="N70" s="327" t="s">
        <v>1099</v>
      </c>
      <c r="O70" s="326"/>
      <c r="P70" s="328"/>
      <c r="Q70" s="305"/>
      <c r="R70" s="307"/>
    </row>
    <row r="71" spans="2:18" s="303" customFormat="1" ht="14.45" customHeight="1" x14ac:dyDescent="0.2">
      <c r="B71" s="329"/>
      <c r="C71" s="330"/>
      <c r="D71" s="330"/>
      <c r="E71" s="330"/>
      <c r="F71" s="330"/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1"/>
    </row>
    <row r="75" spans="2:18" s="303" customFormat="1" ht="6.95" customHeight="1" x14ac:dyDescent="0.2">
      <c r="B75" s="332"/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4"/>
    </row>
    <row r="76" spans="2:18" s="303" customFormat="1" ht="36.950000000000003" customHeight="1" x14ac:dyDescent="0.2">
      <c r="B76" s="304"/>
      <c r="C76" s="468" t="s">
        <v>1102</v>
      </c>
      <c r="D76" s="469"/>
      <c r="E76" s="469"/>
      <c r="F76" s="469"/>
      <c r="G76" s="469"/>
      <c r="H76" s="469"/>
      <c r="I76" s="469"/>
      <c r="J76" s="469"/>
      <c r="K76" s="469"/>
      <c r="L76" s="469"/>
      <c r="M76" s="469"/>
      <c r="N76" s="469"/>
      <c r="O76" s="469"/>
      <c r="P76" s="469"/>
      <c r="Q76" s="469"/>
      <c r="R76" s="307"/>
    </row>
    <row r="77" spans="2:18" s="303" customFormat="1" ht="6.95" customHeight="1" x14ac:dyDescent="0.2">
      <c r="B77" s="304"/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7"/>
    </row>
    <row r="78" spans="2:18" s="303" customFormat="1" ht="30" customHeight="1" x14ac:dyDescent="0.2">
      <c r="B78" s="304"/>
      <c r="C78" s="302" t="s">
        <v>23</v>
      </c>
      <c r="D78" s="305"/>
      <c r="E78" s="305"/>
      <c r="F78" s="470" t="str">
        <f>F6</f>
        <v>Snížení energetické náročnosti budovy sociálního úřadu v Lysé nad Labem</v>
      </c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305"/>
      <c r="R78" s="307"/>
    </row>
    <row r="79" spans="2:18" s="303" customFormat="1" ht="36.950000000000003" customHeight="1" x14ac:dyDescent="0.2">
      <c r="B79" s="304"/>
      <c r="C79" s="335" t="s">
        <v>47</v>
      </c>
      <c r="D79" s="305"/>
      <c r="E79" s="305"/>
      <c r="F79" s="488" t="str">
        <f>F7</f>
        <v>D.1.4.6 - rozvod plynu</v>
      </c>
      <c r="G79" s="473"/>
      <c r="H79" s="473"/>
      <c r="I79" s="473"/>
      <c r="J79" s="473"/>
      <c r="K79" s="473"/>
      <c r="L79" s="473"/>
      <c r="M79" s="473"/>
      <c r="N79" s="473"/>
      <c r="O79" s="473"/>
      <c r="P79" s="473"/>
      <c r="Q79" s="305"/>
      <c r="R79" s="307"/>
    </row>
    <row r="80" spans="2:18" s="303" customFormat="1" ht="6.95" customHeight="1" x14ac:dyDescent="0.2">
      <c r="B80" s="304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7"/>
    </row>
    <row r="81" spans="2:47" s="303" customFormat="1" ht="18" customHeight="1" x14ac:dyDescent="0.2">
      <c r="B81" s="304"/>
      <c r="C81" s="302" t="s">
        <v>1081</v>
      </c>
      <c r="D81" s="305"/>
      <c r="E81" s="305"/>
      <c r="F81" s="308" t="str">
        <f>F9</f>
        <v>č.p.28, ul. Československé armády, Lysá nad Labem</v>
      </c>
      <c r="G81" s="305"/>
      <c r="H81" s="305"/>
      <c r="I81" s="305"/>
      <c r="J81" s="305"/>
      <c r="K81" s="302" t="s">
        <v>1083</v>
      </c>
      <c r="L81" s="305"/>
      <c r="M81" s="477" t="str">
        <f>IF(O9="","",O9)</f>
        <v>29. 9. 2017</v>
      </c>
      <c r="N81" s="477"/>
      <c r="O81" s="477"/>
      <c r="P81" s="477"/>
      <c r="Q81" s="305"/>
      <c r="R81" s="307"/>
    </row>
    <row r="82" spans="2:47" s="303" customFormat="1" ht="6.95" customHeight="1" x14ac:dyDescent="0.2"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7"/>
    </row>
    <row r="83" spans="2:47" s="303" customFormat="1" ht="15" x14ac:dyDescent="0.2">
      <c r="B83" s="304"/>
      <c r="C83" s="302" t="s">
        <v>22</v>
      </c>
      <c r="D83" s="305"/>
      <c r="E83" s="305"/>
      <c r="F83" s="308" t="str">
        <f>E12</f>
        <v xml:space="preserve"> </v>
      </c>
      <c r="G83" s="305"/>
      <c r="H83" s="305"/>
      <c r="I83" s="305"/>
      <c r="J83" s="305"/>
      <c r="K83" s="302" t="s">
        <v>20</v>
      </c>
      <c r="L83" s="305"/>
      <c r="M83" s="474" t="str">
        <f>E18</f>
        <v xml:space="preserve"> </v>
      </c>
      <c r="N83" s="474"/>
      <c r="O83" s="474"/>
      <c r="P83" s="474"/>
      <c r="Q83" s="474"/>
      <c r="R83" s="307"/>
    </row>
    <row r="84" spans="2:47" s="303" customFormat="1" ht="14.45" customHeight="1" x14ac:dyDescent="0.2">
      <c r="B84" s="304"/>
      <c r="C84" s="302" t="s">
        <v>19</v>
      </c>
      <c r="D84" s="305"/>
      <c r="E84" s="305"/>
      <c r="F84" s="308" t="str">
        <f>IF(E15="","",E15)</f>
        <v xml:space="preserve"> </v>
      </c>
      <c r="G84" s="305"/>
      <c r="H84" s="305"/>
      <c r="I84" s="305"/>
      <c r="J84" s="305"/>
      <c r="K84" s="302" t="s">
        <v>1085</v>
      </c>
      <c r="L84" s="305"/>
      <c r="M84" s="474" t="str">
        <f>E21</f>
        <v xml:space="preserve"> </v>
      </c>
      <c r="N84" s="474"/>
      <c r="O84" s="474"/>
      <c r="P84" s="474"/>
      <c r="Q84" s="474"/>
      <c r="R84" s="307"/>
    </row>
    <row r="85" spans="2:47" s="303" customFormat="1" ht="10.35" customHeight="1" x14ac:dyDescent="0.2">
      <c r="B85" s="304"/>
      <c r="C85" s="305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7"/>
    </row>
    <row r="86" spans="2:47" s="303" customFormat="1" ht="29.25" customHeight="1" x14ac:dyDescent="0.2">
      <c r="B86" s="304"/>
      <c r="C86" s="489" t="s">
        <v>1103</v>
      </c>
      <c r="D86" s="490"/>
      <c r="E86" s="490"/>
      <c r="F86" s="490"/>
      <c r="G86" s="490"/>
      <c r="H86" s="316"/>
      <c r="I86" s="316"/>
      <c r="J86" s="316"/>
      <c r="K86" s="316"/>
      <c r="L86" s="316"/>
      <c r="M86" s="316"/>
      <c r="N86" s="489" t="s">
        <v>1104</v>
      </c>
      <c r="O86" s="490"/>
      <c r="P86" s="490"/>
      <c r="Q86" s="490"/>
      <c r="R86" s="307"/>
    </row>
    <row r="87" spans="2:47" s="303" customFormat="1" ht="10.35" customHeight="1" x14ac:dyDescent="0.2">
      <c r="B87" s="304"/>
      <c r="C87" s="305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7"/>
    </row>
    <row r="88" spans="2:47" s="303" customFormat="1" ht="29.25" customHeight="1" x14ac:dyDescent="0.2">
      <c r="B88" s="304"/>
      <c r="C88" s="336" t="s">
        <v>1105</v>
      </c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482">
        <f>N117</f>
        <v>0</v>
      </c>
      <c r="O88" s="483"/>
      <c r="P88" s="483"/>
      <c r="Q88" s="483"/>
      <c r="R88" s="307"/>
      <c r="AU88" s="294" t="s">
        <v>1106</v>
      </c>
    </row>
    <row r="89" spans="2:47" s="341" customFormat="1" ht="24.95" customHeight="1" x14ac:dyDescent="0.2">
      <c r="B89" s="337"/>
      <c r="C89" s="338"/>
      <c r="D89" s="339" t="s">
        <v>1107</v>
      </c>
      <c r="E89" s="338"/>
      <c r="F89" s="338"/>
      <c r="G89" s="338"/>
      <c r="H89" s="338"/>
      <c r="I89" s="338"/>
      <c r="J89" s="338"/>
      <c r="K89" s="338"/>
      <c r="L89" s="338"/>
      <c r="M89" s="338"/>
      <c r="N89" s="484">
        <f>N118</f>
        <v>0</v>
      </c>
      <c r="O89" s="485"/>
      <c r="P89" s="485"/>
      <c r="Q89" s="485"/>
      <c r="R89" s="340"/>
    </row>
    <row r="90" spans="2:47" s="346" customFormat="1" ht="19.899999999999999" customHeight="1" x14ac:dyDescent="0.2">
      <c r="B90" s="342"/>
      <c r="C90" s="343"/>
      <c r="D90" s="344" t="s">
        <v>1108</v>
      </c>
      <c r="E90" s="343"/>
      <c r="F90" s="343"/>
      <c r="G90" s="343"/>
      <c r="H90" s="343"/>
      <c r="I90" s="343"/>
      <c r="J90" s="343"/>
      <c r="K90" s="343"/>
      <c r="L90" s="343"/>
      <c r="M90" s="343"/>
      <c r="N90" s="486">
        <f>N119</f>
        <v>0</v>
      </c>
      <c r="O90" s="487"/>
      <c r="P90" s="487"/>
      <c r="Q90" s="487"/>
      <c r="R90" s="345"/>
    </row>
    <row r="91" spans="2:47" s="346" customFormat="1" ht="19.899999999999999" customHeight="1" x14ac:dyDescent="0.2">
      <c r="B91" s="342"/>
      <c r="C91" s="343"/>
      <c r="D91" s="344" t="s">
        <v>1109</v>
      </c>
      <c r="E91" s="343"/>
      <c r="F91" s="343"/>
      <c r="G91" s="343"/>
      <c r="H91" s="343"/>
      <c r="I91" s="343"/>
      <c r="J91" s="343"/>
      <c r="K91" s="343"/>
      <c r="L91" s="343"/>
      <c r="M91" s="343"/>
      <c r="N91" s="486">
        <f>N121</f>
        <v>0</v>
      </c>
      <c r="O91" s="487"/>
      <c r="P91" s="487"/>
      <c r="Q91" s="487"/>
      <c r="R91" s="345"/>
    </row>
    <row r="92" spans="2:47" s="346" customFormat="1" ht="19.899999999999999" customHeight="1" x14ac:dyDescent="0.2">
      <c r="B92" s="342"/>
      <c r="C92" s="343"/>
      <c r="D92" s="344" t="s">
        <v>1110</v>
      </c>
      <c r="E92" s="343"/>
      <c r="F92" s="343"/>
      <c r="G92" s="343"/>
      <c r="H92" s="343"/>
      <c r="I92" s="343"/>
      <c r="J92" s="343"/>
      <c r="K92" s="343"/>
      <c r="L92" s="343"/>
      <c r="M92" s="343"/>
      <c r="N92" s="486">
        <f>N145</f>
        <v>0</v>
      </c>
      <c r="O92" s="487"/>
      <c r="P92" s="487"/>
      <c r="Q92" s="487"/>
      <c r="R92" s="345"/>
    </row>
    <row r="93" spans="2:47" s="346" customFormat="1" ht="19.899999999999999" customHeight="1" x14ac:dyDescent="0.2">
      <c r="B93" s="342"/>
      <c r="C93" s="343"/>
      <c r="D93" s="344" t="s">
        <v>1111</v>
      </c>
      <c r="E93" s="343"/>
      <c r="F93" s="343"/>
      <c r="G93" s="343"/>
      <c r="H93" s="343"/>
      <c r="I93" s="343"/>
      <c r="J93" s="343"/>
      <c r="K93" s="343"/>
      <c r="L93" s="343"/>
      <c r="M93" s="343"/>
      <c r="N93" s="486">
        <f>N148</f>
        <v>0</v>
      </c>
      <c r="O93" s="487"/>
      <c r="P93" s="487"/>
      <c r="Q93" s="487"/>
      <c r="R93" s="345"/>
    </row>
    <row r="94" spans="2:47" s="341" customFormat="1" ht="24.95" customHeight="1" x14ac:dyDescent="0.2">
      <c r="B94" s="337"/>
      <c r="C94" s="338"/>
      <c r="D94" s="339" t="s">
        <v>1112</v>
      </c>
      <c r="E94" s="338"/>
      <c r="F94" s="338"/>
      <c r="G94" s="338"/>
      <c r="H94" s="338"/>
      <c r="I94" s="338"/>
      <c r="J94" s="338"/>
      <c r="K94" s="338"/>
      <c r="L94" s="338"/>
      <c r="M94" s="338"/>
      <c r="N94" s="484">
        <f>N150</f>
        <v>0</v>
      </c>
      <c r="O94" s="485"/>
      <c r="P94" s="485"/>
      <c r="Q94" s="485"/>
      <c r="R94" s="340"/>
    </row>
    <row r="95" spans="2:47" s="341" customFormat="1" ht="24.95" customHeight="1" x14ac:dyDescent="0.2">
      <c r="B95" s="337"/>
      <c r="C95" s="338"/>
      <c r="D95" s="339" t="s">
        <v>1113</v>
      </c>
      <c r="E95" s="338"/>
      <c r="F95" s="338"/>
      <c r="G95" s="338"/>
      <c r="H95" s="338"/>
      <c r="I95" s="338"/>
      <c r="J95" s="338"/>
      <c r="K95" s="338"/>
      <c r="L95" s="338"/>
      <c r="M95" s="338"/>
      <c r="N95" s="484">
        <f>N153</f>
        <v>0</v>
      </c>
      <c r="O95" s="485"/>
      <c r="P95" s="485"/>
      <c r="Q95" s="485"/>
      <c r="R95" s="340"/>
    </row>
    <row r="96" spans="2:47" s="346" customFormat="1" ht="19.899999999999999" customHeight="1" x14ac:dyDescent="0.2">
      <c r="B96" s="342"/>
      <c r="C96" s="343"/>
      <c r="D96" s="344" t="s">
        <v>1114</v>
      </c>
      <c r="E96" s="343"/>
      <c r="F96" s="343"/>
      <c r="G96" s="343"/>
      <c r="H96" s="343"/>
      <c r="I96" s="343"/>
      <c r="J96" s="343"/>
      <c r="K96" s="343"/>
      <c r="L96" s="343"/>
      <c r="M96" s="343"/>
      <c r="N96" s="486">
        <f>N154</f>
        <v>0</v>
      </c>
      <c r="O96" s="487"/>
      <c r="P96" s="487"/>
      <c r="Q96" s="487"/>
      <c r="R96" s="345"/>
    </row>
    <row r="97" spans="2:21" s="303" customFormat="1" ht="21.75" customHeight="1" x14ac:dyDescent="0.2">
      <c r="B97" s="304"/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7"/>
    </row>
    <row r="98" spans="2:21" s="303" customFormat="1" ht="29.25" customHeight="1" x14ac:dyDescent="0.2">
      <c r="B98" s="304"/>
      <c r="C98" s="336" t="s">
        <v>1115</v>
      </c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483">
        <v>0</v>
      </c>
      <c r="O98" s="494"/>
      <c r="P98" s="494"/>
      <c r="Q98" s="494"/>
      <c r="R98" s="307"/>
      <c r="T98" s="347"/>
      <c r="U98" s="348" t="s">
        <v>155</v>
      </c>
    </row>
    <row r="99" spans="2:21" s="303" customFormat="1" ht="18" customHeight="1" x14ac:dyDescent="0.2">
      <c r="B99" s="304"/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7"/>
    </row>
    <row r="100" spans="2:21" s="303" customFormat="1" ht="29.25" customHeight="1" x14ac:dyDescent="0.2">
      <c r="B100" s="304"/>
      <c r="C100" s="349" t="s">
        <v>1116</v>
      </c>
      <c r="D100" s="316"/>
      <c r="E100" s="316"/>
      <c r="F100" s="316"/>
      <c r="G100" s="316"/>
      <c r="H100" s="316"/>
      <c r="I100" s="316"/>
      <c r="J100" s="316"/>
      <c r="K100" s="316"/>
      <c r="L100" s="495">
        <f>ROUND(SUM(N88+N98),2)</f>
        <v>0</v>
      </c>
      <c r="M100" s="495"/>
      <c r="N100" s="495"/>
      <c r="O100" s="495"/>
      <c r="P100" s="495"/>
      <c r="Q100" s="495"/>
      <c r="R100" s="307"/>
    </row>
    <row r="101" spans="2:21" s="303" customFormat="1" ht="6.95" customHeight="1" x14ac:dyDescent="0.2">
      <c r="B101" s="329"/>
      <c r="C101" s="330"/>
      <c r="D101" s="330"/>
      <c r="E101" s="330"/>
      <c r="F101" s="330"/>
      <c r="G101" s="330"/>
      <c r="H101" s="330"/>
      <c r="I101" s="330"/>
      <c r="J101" s="330"/>
      <c r="K101" s="330"/>
      <c r="L101" s="330"/>
      <c r="M101" s="330"/>
      <c r="N101" s="330"/>
      <c r="O101" s="330"/>
      <c r="P101" s="330"/>
      <c r="Q101" s="330"/>
      <c r="R101" s="331"/>
    </row>
    <row r="105" spans="2:21" s="303" customFormat="1" ht="6.95" customHeight="1" x14ac:dyDescent="0.2">
      <c r="B105" s="332"/>
      <c r="C105" s="333"/>
      <c r="D105" s="333"/>
      <c r="E105" s="333"/>
      <c r="F105" s="333"/>
      <c r="G105" s="333"/>
      <c r="H105" s="333"/>
      <c r="I105" s="333"/>
      <c r="J105" s="333"/>
      <c r="K105" s="333"/>
      <c r="L105" s="333"/>
      <c r="M105" s="333"/>
      <c r="N105" s="333"/>
      <c r="O105" s="333"/>
      <c r="P105" s="333"/>
      <c r="Q105" s="333"/>
      <c r="R105" s="334"/>
    </row>
    <row r="106" spans="2:21" s="303" customFormat="1" ht="36.950000000000003" customHeight="1" x14ac:dyDescent="0.2">
      <c r="B106" s="304"/>
      <c r="C106" s="468" t="s">
        <v>1117</v>
      </c>
      <c r="D106" s="473"/>
      <c r="E106" s="473"/>
      <c r="F106" s="473"/>
      <c r="G106" s="473"/>
      <c r="H106" s="473"/>
      <c r="I106" s="473"/>
      <c r="J106" s="473"/>
      <c r="K106" s="473"/>
      <c r="L106" s="473"/>
      <c r="M106" s="473"/>
      <c r="N106" s="473"/>
      <c r="O106" s="473"/>
      <c r="P106" s="473"/>
      <c r="Q106" s="473"/>
      <c r="R106" s="307"/>
    </row>
    <row r="107" spans="2:21" s="303" customFormat="1" ht="6.95" customHeight="1" x14ac:dyDescent="0.2">
      <c r="B107" s="304"/>
      <c r="C107" s="305"/>
      <c r="D107" s="305"/>
      <c r="E107" s="305"/>
      <c r="F107" s="305"/>
      <c r="G107" s="305"/>
      <c r="H107" s="305"/>
      <c r="I107" s="305"/>
      <c r="J107" s="305"/>
      <c r="K107" s="305"/>
      <c r="L107" s="305"/>
      <c r="M107" s="305"/>
      <c r="N107" s="305"/>
      <c r="O107" s="305"/>
      <c r="P107" s="305"/>
      <c r="Q107" s="305"/>
      <c r="R107" s="307"/>
    </row>
    <row r="108" spans="2:21" s="303" customFormat="1" ht="30" customHeight="1" x14ac:dyDescent="0.2">
      <c r="B108" s="304"/>
      <c r="C108" s="302" t="s">
        <v>23</v>
      </c>
      <c r="D108" s="305"/>
      <c r="E108" s="305"/>
      <c r="F108" s="470" t="str">
        <f>F6</f>
        <v>Snížení energetické náročnosti budovy sociálního úřadu v Lysé nad Labem</v>
      </c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305"/>
      <c r="R108" s="307"/>
    </row>
    <row r="109" spans="2:21" s="303" customFormat="1" ht="36.950000000000003" customHeight="1" x14ac:dyDescent="0.2">
      <c r="B109" s="304"/>
      <c r="C109" s="335" t="s">
        <v>47</v>
      </c>
      <c r="D109" s="305"/>
      <c r="E109" s="305"/>
      <c r="F109" s="488" t="str">
        <f>F7</f>
        <v>D.1.4.6 - rozvod plynu</v>
      </c>
      <c r="G109" s="473"/>
      <c r="H109" s="473"/>
      <c r="I109" s="473"/>
      <c r="J109" s="473"/>
      <c r="K109" s="473"/>
      <c r="L109" s="473"/>
      <c r="M109" s="473"/>
      <c r="N109" s="473"/>
      <c r="O109" s="473"/>
      <c r="P109" s="473"/>
      <c r="Q109" s="305"/>
      <c r="R109" s="307"/>
    </row>
    <row r="110" spans="2:21" s="303" customFormat="1" ht="6.95" customHeight="1" x14ac:dyDescent="0.2">
      <c r="B110" s="304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7"/>
    </row>
    <row r="111" spans="2:21" s="303" customFormat="1" ht="18" customHeight="1" x14ac:dyDescent="0.2">
      <c r="B111" s="304"/>
      <c r="C111" s="302" t="s">
        <v>1081</v>
      </c>
      <c r="D111" s="305"/>
      <c r="E111" s="305"/>
      <c r="F111" s="308" t="str">
        <f>F9</f>
        <v>č.p.28, ul. Československé armády, Lysá nad Labem</v>
      </c>
      <c r="G111" s="305"/>
      <c r="H111" s="305"/>
      <c r="I111" s="305"/>
      <c r="J111" s="305"/>
      <c r="K111" s="302" t="s">
        <v>1083</v>
      </c>
      <c r="L111" s="305"/>
      <c r="M111" s="477" t="str">
        <f>IF(O9="","",O9)</f>
        <v>29. 9. 2017</v>
      </c>
      <c r="N111" s="477"/>
      <c r="O111" s="477"/>
      <c r="P111" s="477"/>
      <c r="Q111" s="305"/>
      <c r="R111" s="307"/>
    </row>
    <row r="112" spans="2:21" s="303" customFormat="1" ht="6.95" customHeight="1" x14ac:dyDescent="0.2">
      <c r="B112" s="304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7"/>
    </row>
    <row r="113" spans="2:65" s="303" customFormat="1" ht="15" x14ac:dyDescent="0.2">
      <c r="B113" s="304"/>
      <c r="C113" s="302" t="s">
        <v>22</v>
      </c>
      <c r="D113" s="305"/>
      <c r="E113" s="305"/>
      <c r="F113" s="308" t="str">
        <f>E12</f>
        <v xml:space="preserve"> </v>
      </c>
      <c r="G113" s="305"/>
      <c r="H113" s="305"/>
      <c r="I113" s="305"/>
      <c r="J113" s="305"/>
      <c r="K113" s="302" t="s">
        <v>20</v>
      </c>
      <c r="L113" s="305"/>
      <c r="M113" s="474" t="str">
        <f>E18</f>
        <v xml:space="preserve"> </v>
      </c>
      <c r="N113" s="474"/>
      <c r="O113" s="474"/>
      <c r="P113" s="474"/>
      <c r="Q113" s="474"/>
      <c r="R113" s="307"/>
    </row>
    <row r="114" spans="2:65" s="303" customFormat="1" ht="14.45" customHeight="1" x14ac:dyDescent="0.2">
      <c r="B114" s="304"/>
      <c r="C114" s="302" t="s">
        <v>19</v>
      </c>
      <c r="D114" s="305"/>
      <c r="E114" s="305"/>
      <c r="F114" s="308" t="str">
        <f>IF(E15="","",E15)</f>
        <v xml:space="preserve"> </v>
      </c>
      <c r="G114" s="305"/>
      <c r="H114" s="305"/>
      <c r="I114" s="305"/>
      <c r="J114" s="305"/>
      <c r="K114" s="302" t="s">
        <v>1085</v>
      </c>
      <c r="L114" s="305"/>
      <c r="M114" s="474" t="str">
        <f>E21</f>
        <v xml:space="preserve"> </v>
      </c>
      <c r="N114" s="474"/>
      <c r="O114" s="474"/>
      <c r="P114" s="474"/>
      <c r="Q114" s="474"/>
      <c r="R114" s="307"/>
    </row>
    <row r="115" spans="2:65" s="303" customFormat="1" ht="10.35" customHeight="1" x14ac:dyDescent="0.2">
      <c r="B115" s="304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7"/>
    </row>
    <row r="116" spans="2:65" s="354" customFormat="1" ht="29.25" customHeight="1" x14ac:dyDescent="0.2">
      <c r="B116" s="350"/>
      <c r="C116" s="351" t="s">
        <v>1118</v>
      </c>
      <c r="D116" s="352" t="s">
        <v>1119</v>
      </c>
      <c r="E116" s="352" t="s">
        <v>1120</v>
      </c>
      <c r="F116" s="491" t="s">
        <v>1121</v>
      </c>
      <c r="G116" s="491"/>
      <c r="H116" s="491"/>
      <c r="I116" s="491"/>
      <c r="J116" s="352" t="s">
        <v>150</v>
      </c>
      <c r="K116" s="352" t="s">
        <v>1122</v>
      </c>
      <c r="L116" s="492" t="s">
        <v>1123</v>
      </c>
      <c r="M116" s="492"/>
      <c r="N116" s="491" t="s">
        <v>1104</v>
      </c>
      <c r="O116" s="491"/>
      <c r="P116" s="491"/>
      <c r="Q116" s="493"/>
      <c r="R116" s="353"/>
      <c r="T116" s="355" t="s">
        <v>1124</v>
      </c>
      <c r="U116" s="356" t="s">
        <v>155</v>
      </c>
      <c r="V116" s="356" t="s">
        <v>1125</v>
      </c>
      <c r="W116" s="356" t="s">
        <v>1126</v>
      </c>
      <c r="X116" s="356" t="s">
        <v>1127</v>
      </c>
      <c r="Y116" s="356" t="s">
        <v>1128</v>
      </c>
      <c r="Z116" s="356" t="s">
        <v>1129</v>
      </c>
      <c r="AA116" s="357" t="s">
        <v>1130</v>
      </c>
    </row>
    <row r="117" spans="2:65" s="303" customFormat="1" ht="29.25" customHeight="1" x14ac:dyDescent="0.35">
      <c r="B117" s="304"/>
      <c r="C117" s="358" t="s">
        <v>1087</v>
      </c>
      <c r="D117" s="305"/>
      <c r="E117" s="305"/>
      <c r="F117" s="305"/>
      <c r="G117" s="305"/>
      <c r="H117" s="305"/>
      <c r="I117" s="305"/>
      <c r="J117" s="305"/>
      <c r="K117" s="305"/>
      <c r="L117" s="305"/>
      <c r="M117" s="305"/>
      <c r="N117" s="501">
        <f>BK117</f>
        <v>0</v>
      </c>
      <c r="O117" s="502"/>
      <c r="P117" s="502"/>
      <c r="Q117" s="502"/>
      <c r="R117" s="307"/>
      <c r="T117" s="359"/>
      <c r="U117" s="309"/>
      <c r="V117" s="309"/>
      <c r="W117" s="360">
        <f>W118+W150+W153</f>
        <v>58.138625000000005</v>
      </c>
      <c r="X117" s="309"/>
      <c r="Y117" s="360">
        <f>Y118+Y150+Y153</f>
        <v>0.12631999999999999</v>
      </c>
      <c r="Z117" s="309"/>
      <c r="AA117" s="361">
        <f>AA118+AA150+AA153</f>
        <v>0.12893000000000002</v>
      </c>
      <c r="AT117" s="294" t="s">
        <v>1131</v>
      </c>
      <c r="AU117" s="294" t="s">
        <v>1106</v>
      </c>
      <c r="BK117" s="362">
        <f>BK118+BK150+BK153</f>
        <v>0</v>
      </c>
    </row>
    <row r="118" spans="2:65" s="367" customFormat="1" ht="37.35" customHeight="1" x14ac:dyDescent="0.35">
      <c r="B118" s="363"/>
      <c r="C118" s="364"/>
      <c r="D118" s="365" t="s">
        <v>1107</v>
      </c>
      <c r="E118" s="365"/>
      <c r="F118" s="365"/>
      <c r="G118" s="365"/>
      <c r="H118" s="365"/>
      <c r="I118" s="365"/>
      <c r="J118" s="365"/>
      <c r="K118" s="365"/>
      <c r="L118" s="365"/>
      <c r="M118" s="365"/>
      <c r="N118" s="503">
        <f>BK118</f>
        <v>0</v>
      </c>
      <c r="O118" s="484"/>
      <c r="P118" s="484"/>
      <c r="Q118" s="484"/>
      <c r="R118" s="366"/>
      <c r="T118" s="368"/>
      <c r="U118" s="364"/>
      <c r="V118" s="364"/>
      <c r="W118" s="369">
        <f>W119+W121+W145+W148</f>
        <v>38.138625000000005</v>
      </c>
      <c r="X118" s="364"/>
      <c r="Y118" s="369">
        <f>Y119+Y121+Y145+Y148</f>
        <v>0.12631999999999999</v>
      </c>
      <c r="Z118" s="364"/>
      <c r="AA118" s="370">
        <f>AA119+AA121+AA145+AA148</f>
        <v>0.12893000000000002</v>
      </c>
      <c r="AR118" s="371" t="s">
        <v>69</v>
      </c>
      <c r="AT118" s="372" t="s">
        <v>1131</v>
      </c>
      <c r="AU118" s="372" t="s">
        <v>1132</v>
      </c>
      <c r="AY118" s="371" t="s">
        <v>1133</v>
      </c>
      <c r="BK118" s="373">
        <f>BK119+BK121+BK145+BK148</f>
        <v>0</v>
      </c>
    </row>
    <row r="119" spans="2:65" s="367" customFormat="1" ht="19.899999999999999" customHeight="1" x14ac:dyDescent="0.3">
      <c r="B119" s="363"/>
      <c r="C119" s="364"/>
      <c r="D119" s="374" t="s">
        <v>1108</v>
      </c>
      <c r="E119" s="374"/>
      <c r="F119" s="374"/>
      <c r="G119" s="374"/>
      <c r="H119" s="374"/>
      <c r="I119" s="374"/>
      <c r="J119" s="374"/>
      <c r="K119" s="374"/>
      <c r="L119" s="374"/>
      <c r="M119" s="374"/>
      <c r="N119" s="504">
        <f>BK119</f>
        <v>0</v>
      </c>
      <c r="O119" s="505"/>
      <c r="P119" s="505"/>
      <c r="Q119" s="505"/>
      <c r="R119" s="366"/>
      <c r="T119" s="368"/>
      <c r="U119" s="364"/>
      <c r="V119" s="364"/>
      <c r="W119" s="369">
        <f>W120</f>
        <v>0.34200000000000003</v>
      </c>
      <c r="X119" s="364"/>
      <c r="Y119" s="369">
        <f>Y120</f>
        <v>0</v>
      </c>
      <c r="Z119" s="364"/>
      <c r="AA119" s="370">
        <f>AA120</f>
        <v>7.3200000000000001E-3</v>
      </c>
      <c r="AR119" s="371" t="s">
        <v>69</v>
      </c>
      <c r="AT119" s="372" t="s">
        <v>1131</v>
      </c>
      <c r="AU119" s="372" t="s">
        <v>44</v>
      </c>
      <c r="AY119" s="371" t="s">
        <v>1133</v>
      </c>
      <c r="BK119" s="373">
        <f>BK120</f>
        <v>0</v>
      </c>
    </row>
    <row r="120" spans="2:65" s="303" customFormat="1" ht="31.5" customHeight="1" x14ac:dyDescent="0.2">
      <c r="B120" s="304"/>
      <c r="C120" s="375" t="s">
        <v>44</v>
      </c>
      <c r="D120" s="375" t="s">
        <v>1134</v>
      </c>
      <c r="E120" s="376" t="s">
        <v>1135</v>
      </c>
      <c r="F120" s="498" t="s">
        <v>1136</v>
      </c>
      <c r="G120" s="498"/>
      <c r="H120" s="498"/>
      <c r="I120" s="498"/>
      <c r="J120" s="377" t="s">
        <v>252</v>
      </c>
      <c r="K120" s="378">
        <v>3</v>
      </c>
      <c r="L120" s="499">
        <v>0</v>
      </c>
      <c r="M120" s="499"/>
      <c r="N120" s="500">
        <f>ROUND(L120*K120,2)</f>
        <v>0</v>
      </c>
      <c r="O120" s="500"/>
      <c r="P120" s="500"/>
      <c r="Q120" s="500"/>
      <c r="R120" s="307"/>
      <c r="T120" s="379" t="s">
        <v>396</v>
      </c>
      <c r="U120" s="380" t="s">
        <v>1089</v>
      </c>
      <c r="V120" s="381">
        <v>0.114</v>
      </c>
      <c r="W120" s="381">
        <f>V120*K120</f>
        <v>0.34200000000000003</v>
      </c>
      <c r="X120" s="381">
        <v>0</v>
      </c>
      <c r="Y120" s="381">
        <f>X120*K120</f>
        <v>0</v>
      </c>
      <c r="Z120" s="381">
        <v>2.4399999999999999E-3</v>
      </c>
      <c r="AA120" s="382">
        <f>Z120*K120</f>
        <v>7.3200000000000001E-3</v>
      </c>
      <c r="AR120" s="294" t="s">
        <v>1137</v>
      </c>
      <c r="AT120" s="294" t="s">
        <v>1134</v>
      </c>
      <c r="AU120" s="294" t="s">
        <v>69</v>
      </c>
      <c r="AY120" s="294" t="s">
        <v>1133</v>
      </c>
      <c r="BE120" s="383">
        <f>IF(U120="základní",N120,0)</f>
        <v>0</v>
      </c>
      <c r="BF120" s="383">
        <f>IF(U120="snížená",N120,0)</f>
        <v>0</v>
      </c>
      <c r="BG120" s="383">
        <f>IF(U120="zákl. přenesená",N120,0)</f>
        <v>0</v>
      </c>
      <c r="BH120" s="383">
        <f>IF(U120="sníž. přenesená",N120,0)</f>
        <v>0</v>
      </c>
      <c r="BI120" s="383">
        <f>IF(U120="nulová",N120,0)</f>
        <v>0</v>
      </c>
      <c r="BJ120" s="294" t="s">
        <v>44</v>
      </c>
      <c r="BK120" s="383">
        <f>ROUND(L120*K120,2)</f>
        <v>0</v>
      </c>
      <c r="BL120" s="294" t="s">
        <v>1137</v>
      </c>
      <c r="BM120" s="294" t="s">
        <v>1138</v>
      </c>
    </row>
    <row r="121" spans="2:65" s="367" customFormat="1" ht="29.85" customHeight="1" x14ac:dyDescent="0.3">
      <c r="B121" s="363"/>
      <c r="C121" s="364"/>
      <c r="D121" s="374" t="s">
        <v>1109</v>
      </c>
      <c r="E121" s="374"/>
      <c r="F121" s="374"/>
      <c r="G121" s="374"/>
      <c r="H121" s="374"/>
      <c r="I121" s="374"/>
      <c r="J121" s="374"/>
      <c r="K121" s="374"/>
      <c r="L121" s="387"/>
      <c r="M121" s="387"/>
      <c r="N121" s="496">
        <f>BK121</f>
        <v>0</v>
      </c>
      <c r="O121" s="497"/>
      <c r="P121" s="497"/>
      <c r="Q121" s="497"/>
      <c r="R121" s="366"/>
      <c r="T121" s="368"/>
      <c r="U121" s="364"/>
      <c r="V121" s="364"/>
      <c r="W121" s="369">
        <f>SUM(W122:W144)</f>
        <v>36.193625000000004</v>
      </c>
      <c r="X121" s="364"/>
      <c r="Y121" s="369">
        <f>SUM(Y122:Y144)</f>
        <v>0.12511999999999998</v>
      </c>
      <c r="Z121" s="364"/>
      <c r="AA121" s="370">
        <f>SUM(AA122:AA144)</f>
        <v>0.12161000000000001</v>
      </c>
      <c r="AR121" s="371" t="s">
        <v>69</v>
      </c>
      <c r="AT121" s="372" t="s">
        <v>1131</v>
      </c>
      <c r="AU121" s="372" t="s">
        <v>44</v>
      </c>
      <c r="AY121" s="371" t="s">
        <v>1133</v>
      </c>
      <c r="BK121" s="373">
        <f>SUM(BK122:BK144)</f>
        <v>0</v>
      </c>
    </row>
    <row r="122" spans="2:65" s="303" customFormat="1" ht="31.5" customHeight="1" x14ac:dyDescent="0.2">
      <c r="B122" s="304"/>
      <c r="C122" s="375" t="s">
        <v>69</v>
      </c>
      <c r="D122" s="375" t="s">
        <v>1134</v>
      </c>
      <c r="E122" s="376" t="s">
        <v>1139</v>
      </c>
      <c r="F122" s="498" t="s">
        <v>1140</v>
      </c>
      <c r="G122" s="498"/>
      <c r="H122" s="498"/>
      <c r="I122" s="498"/>
      <c r="J122" s="377" t="s">
        <v>213</v>
      </c>
      <c r="K122" s="378">
        <v>15</v>
      </c>
      <c r="L122" s="499">
        <v>0</v>
      </c>
      <c r="M122" s="499"/>
      <c r="N122" s="500">
        <f t="shared" ref="N122:N144" si="0">ROUND(L122*K122,2)</f>
        <v>0</v>
      </c>
      <c r="O122" s="500"/>
      <c r="P122" s="500"/>
      <c r="Q122" s="500"/>
      <c r="R122" s="307"/>
      <c r="T122" s="379" t="s">
        <v>396</v>
      </c>
      <c r="U122" s="380" t="s">
        <v>1089</v>
      </c>
      <c r="V122" s="381">
        <v>0.47199999999999998</v>
      </c>
      <c r="W122" s="381">
        <f t="shared" ref="W122:W144" si="1">V122*K122</f>
        <v>7.08</v>
      </c>
      <c r="X122" s="381">
        <v>1.47E-3</v>
      </c>
      <c r="Y122" s="381">
        <f t="shared" ref="Y122:Y144" si="2">X122*K122</f>
        <v>2.205E-2</v>
      </c>
      <c r="Z122" s="381">
        <v>0</v>
      </c>
      <c r="AA122" s="382">
        <f t="shared" ref="AA122:AA144" si="3">Z122*K122</f>
        <v>0</v>
      </c>
      <c r="AR122" s="294" t="s">
        <v>1137</v>
      </c>
      <c r="AT122" s="294" t="s">
        <v>1134</v>
      </c>
      <c r="AU122" s="294" t="s">
        <v>69</v>
      </c>
      <c r="AY122" s="294" t="s">
        <v>1133</v>
      </c>
      <c r="BE122" s="383">
        <f t="shared" ref="BE122:BE144" si="4">IF(U122="základní",N122,0)</f>
        <v>0</v>
      </c>
      <c r="BF122" s="383">
        <f t="shared" ref="BF122:BF144" si="5">IF(U122="snížená",N122,0)</f>
        <v>0</v>
      </c>
      <c r="BG122" s="383">
        <f t="shared" ref="BG122:BG144" si="6">IF(U122="zákl. přenesená",N122,0)</f>
        <v>0</v>
      </c>
      <c r="BH122" s="383">
        <f t="shared" ref="BH122:BH144" si="7">IF(U122="sníž. přenesená",N122,0)</f>
        <v>0</v>
      </c>
      <c r="BI122" s="383">
        <f t="shared" ref="BI122:BI144" si="8">IF(U122="nulová",N122,0)</f>
        <v>0</v>
      </c>
      <c r="BJ122" s="294" t="s">
        <v>44</v>
      </c>
      <c r="BK122" s="383">
        <f t="shared" ref="BK122:BK144" si="9">ROUND(L122*K122,2)</f>
        <v>0</v>
      </c>
      <c r="BL122" s="294" t="s">
        <v>1137</v>
      </c>
      <c r="BM122" s="294" t="s">
        <v>1141</v>
      </c>
    </row>
    <row r="123" spans="2:65" s="303" customFormat="1" ht="31.5" customHeight="1" x14ac:dyDescent="0.2">
      <c r="B123" s="304"/>
      <c r="C123" s="375" t="s">
        <v>71</v>
      </c>
      <c r="D123" s="375" t="s">
        <v>1134</v>
      </c>
      <c r="E123" s="376" t="s">
        <v>1142</v>
      </c>
      <c r="F123" s="498" t="s">
        <v>1143</v>
      </c>
      <c r="G123" s="498"/>
      <c r="H123" s="498"/>
      <c r="I123" s="498"/>
      <c r="J123" s="377" t="s">
        <v>213</v>
      </c>
      <c r="K123" s="378">
        <v>20</v>
      </c>
      <c r="L123" s="499">
        <v>0</v>
      </c>
      <c r="M123" s="499"/>
      <c r="N123" s="500">
        <f t="shared" si="0"/>
        <v>0</v>
      </c>
      <c r="O123" s="500"/>
      <c r="P123" s="500"/>
      <c r="Q123" s="500"/>
      <c r="R123" s="307"/>
      <c r="T123" s="379" t="s">
        <v>396</v>
      </c>
      <c r="U123" s="380" t="s">
        <v>1089</v>
      </c>
      <c r="V123" s="381">
        <v>0.65</v>
      </c>
      <c r="W123" s="381">
        <f t="shared" si="1"/>
        <v>13</v>
      </c>
      <c r="X123" s="381">
        <v>3.48E-3</v>
      </c>
      <c r="Y123" s="381">
        <f t="shared" si="2"/>
        <v>6.9599999999999995E-2</v>
      </c>
      <c r="Z123" s="381">
        <v>0</v>
      </c>
      <c r="AA123" s="382">
        <f t="shared" si="3"/>
        <v>0</v>
      </c>
      <c r="AR123" s="294" t="s">
        <v>1137</v>
      </c>
      <c r="AT123" s="294" t="s">
        <v>1134</v>
      </c>
      <c r="AU123" s="294" t="s">
        <v>69</v>
      </c>
      <c r="AY123" s="294" t="s">
        <v>1133</v>
      </c>
      <c r="BE123" s="383">
        <f t="shared" si="4"/>
        <v>0</v>
      </c>
      <c r="BF123" s="383">
        <f t="shared" si="5"/>
        <v>0</v>
      </c>
      <c r="BG123" s="383">
        <f t="shared" si="6"/>
        <v>0</v>
      </c>
      <c r="BH123" s="383">
        <f t="shared" si="7"/>
        <v>0</v>
      </c>
      <c r="BI123" s="383">
        <f t="shared" si="8"/>
        <v>0</v>
      </c>
      <c r="BJ123" s="294" t="s">
        <v>44</v>
      </c>
      <c r="BK123" s="383">
        <f t="shared" si="9"/>
        <v>0</v>
      </c>
      <c r="BL123" s="294" t="s">
        <v>1137</v>
      </c>
      <c r="BM123" s="294" t="s">
        <v>1144</v>
      </c>
    </row>
    <row r="124" spans="2:65" s="303" customFormat="1" ht="31.5" customHeight="1" x14ac:dyDescent="0.2">
      <c r="B124" s="304"/>
      <c r="C124" s="375" t="s">
        <v>73</v>
      </c>
      <c r="D124" s="375" t="s">
        <v>1134</v>
      </c>
      <c r="E124" s="376" t="s">
        <v>1145</v>
      </c>
      <c r="F124" s="498" t="s">
        <v>1146</v>
      </c>
      <c r="G124" s="498"/>
      <c r="H124" s="498"/>
      <c r="I124" s="498"/>
      <c r="J124" s="377" t="s">
        <v>213</v>
      </c>
      <c r="K124" s="378">
        <v>10</v>
      </c>
      <c r="L124" s="499">
        <v>0</v>
      </c>
      <c r="M124" s="499"/>
      <c r="N124" s="500">
        <f t="shared" si="0"/>
        <v>0</v>
      </c>
      <c r="O124" s="500"/>
      <c r="P124" s="500"/>
      <c r="Q124" s="500"/>
      <c r="R124" s="307"/>
      <c r="T124" s="379" t="s">
        <v>396</v>
      </c>
      <c r="U124" s="380" t="s">
        <v>1089</v>
      </c>
      <c r="V124" s="381">
        <v>0.03</v>
      </c>
      <c r="W124" s="381">
        <f t="shared" si="1"/>
        <v>0.3</v>
      </c>
      <c r="X124" s="381">
        <v>1.1E-4</v>
      </c>
      <c r="Y124" s="381">
        <f t="shared" si="2"/>
        <v>1.1000000000000001E-3</v>
      </c>
      <c r="Z124" s="381">
        <v>2.15E-3</v>
      </c>
      <c r="AA124" s="382">
        <f t="shared" si="3"/>
        <v>2.1499999999999998E-2</v>
      </c>
      <c r="AR124" s="294" t="s">
        <v>1137</v>
      </c>
      <c r="AT124" s="294" t="s">
        <v>1134</v>
      </c>
      <c r="AU124" s="294" t="s">
        <v>69</v>
      </c>
      <c r="AY124" s="294" t="s">
        <v>1133</v>
      </c>
      <c r="BE124" s="383">
        <f t="shared" si="4"/>
        <v>0</v>
      </c>
      <c r="BF124" s="383">
        <f t="shared" si="5"/>
        <v>0</v>
      </c>
      <c r="BG124" s="383">
        <f t="shared" si="6"/>
        <v>0</v>
      </c>
      <c r="BH124" s="383">
        <f t="shared" si="7"/>
        <v>0</v>
      </c>
      <c r="BI124" s="383">
        <f t="shared" si="8"/>
        <v>0</v>
      </c>
      <c r="BJ124" s="294" t="s">
        <v>44</v>
      </c>
      <c r="BK124" s="383">
        <f t="shared" si="9"/>
        <v>0</v>
      </c>
      <c r="BL124" s="294" t="s">
        <v>1137</v>
      </c>
      <c r="BM124" s="294" t="s">
        <v>1147</v>
      </c>
    </row>
    <row r="125" spans="2:65" s="303" customFormat="1" ht="31.5" customHeight="1" x14ac:dyDescent="0.2">
      <c r="B125" s="304"/>
      <c r="C125" s="375" t="s">
        <v>75</v>
      </c>
      <c r="D125" s="375" t="s">
        <v>1134</v>
      </c>
      <c r="E125" s="376" t="s">
        <v>1148</v>
      </c>
      <c r="F125" s="498" t="s">
        <v>1149</v>
      </c>
      <c r="G125" s="498"/>
      <c r="H125" s="498"/>
      <c r="I125" s="498"/>
      <c r="J125" s="377" t="s">
        <v>213</v>
      </c>
      <c r="K125" s="378">
        <v>20</v>
      </c>
      <c r="L125" s="499">
        <v>0</v>
      </c>
      <c r="M125" s="499"/>
      <c r="N125" s="500">
        <f t="shared" si="0"/>
        <v>0</v>
      </c>
      <c r="O125" s="500"/>
      <c r="P125" s="500"/>
      <c r="Q125" s="500"/>
      <c r="R125" s="307"/>
      <c r="T125" s="379" t="s">
        <v>396</v>
      </c>
      <c r="U125" s="380" t="s">
        <v>1089</v>
      </c>
      <c r="V125" s="381">
        <v>4.3999999999999997E-2</v>
      </c>
      <c r="W125" s="381">
        <f t="shared" si="1"/>
        <v>0.87999999999999989</v>
      </c>
      <c r="X125" s="381">
        <v>3.8999999999999999E-4</v>
      </c>
      <c r="Y125" s="381">
        <f t="shared" si="2"/>
        <v>7.7999999999999996E-3</v>
      </c>
      <c r="Z125" s="381">
        <v>3.4199999999999999E-3</v>
      </c>
      <c r="AA125" s="382">
        <f t="shared" si="3"/>
        <v>6.8400000000000002E-2</v>
      </c>
      <c r="AR125" s="294" t="s">
        <v>1137</v>
      </c>
      <c r="AT125" s="294" t="s">
        <v>1134</v>
      </c>
      <c r="AU125" s="294" t="s">
        <v>69</v>
      </c>
      <c r="AY125" s="294" t="s">
        <v>1133</v>
      </c>
      <c r="BE125" s="383">
        <f t="shared" si="4"/>
        <v>0</v>
      </c>
      <c r="BF125" s="383">
        <f t="shared" si="5"/>
        <v>0</v>
      </c>
      <c r="BG125" s="383">
        <f t="shared" si="6"/>
        <v>0</v>
      </c>
      <c r="BH125" s="383">
        <f t="shared" si="7"/>
        <v>0</v>
      </c>
      <c r="BI125" s="383">
        <f t="shared" si="8"/>
        <v>0</v>
      </c>
      <c r="BJ125" s="294" t="s">
        <v>44</v>
      </c>
      <c r="BK125" s="383">
        <f t="shared" si="9"/>
        <v>0</v>
      </c>
      <c r="BL125" s="294" t="s">
        <v>1137</v>
      </c>
      <c r="BM125" s="294" t="s">
        <v>1150</v>
      </c>
    </row>
    <row r="126" spans="2:65" s="303" customFormat="1" ht="22.5" customHeight="1" x14ac:dyDescent="0.2">
      <c r="B126" s="304"/>
      <c r="C126" s="375" t="s">
        <v>1151</v>
      </c>
      <c r="D126" s="375" t="s">
        <v>1134</v>
      </c>
      <c r="E126" s="376" t="s">
        <v>1152</v>
      </c>
      <c r="F126" s="498" t="s">
        <v>1153</v>
      </c>
      <c r="G126" s="498"/>
      <c r="H126" s="498"/>
      <c r="I126" s="498"/>
      <c r="J126" s="377" t="s">
        <v>252</v>
      </c>
      <c r="K126" s="378">
        <v>2</v>
      </c>
      <c r="L126" s="499">
        <v>0</v>
      </c>
      <c r="M126" s="499"/>
      <c r="N126" s="500">
        <f t="shared" si="0"/>
        <v>0</v>
      </c>
      <c r="O126" s="500"/>
      <c r="P126" s="500"/>
      <c r="Q126" s="500"/>
      <c r="R126" s="307"/>
      <c r="T126" s="379" t="s">
        <v>396</v>
      </c>
      <c r="U126" s="380" t="s">
        <v>1089</v>
      </c>
      <c r="V126" s="381">
        <v>0.79500000000000004</v>
      </c>
      <c r="W126" s="381">
        <f t="shared" si="1"/>
        <v>1.59</v>
      </c>
      <c r="X126" s="381">
        <v>1.49E-3</v>
      </c>
      <c r="Y126" s="381">
        <f t="shared" si="2"/>
        <v>2.98E-3</v>
      </c>
      <c r="Z126" s="381">
        <v>0</v>
      </c>
      <c r="AA126" s="382">
        <f t="shared" si="3"/>
        <v>0</v>
      </c>
      <c r="AR126" s="294" t="s">
        <v>1137</v>
      </c>
      <c r="AT126" s="294" t="s">
        <v>1134</v>
      </c>
      <c r="AU126" s="294" t="s">
        <v>69</v>
      </c>
      <c r="AY126" s="294" t="s">
        <v>1133</v>
      </c>
      <c r="BE126" s="383">
        <f t="shared" si="4"/>
        <v>0</v>
      </c>
      <c r="BF126" s="383">
        <f t="shared" si="5"/>
        <v>0</v>
      </c>
      <c r="BG126" s="383">
        <f t="shared" si="6"/>
        <v>0</v>
      </c>
      <c r="BH126" s="383">
        <f t="shared" si="7"/>
        <v>0</v>
      </c>
      <c r="BI126" s="383">
        <f t="shared" si="8"/>
        <v>0</v>
      </c>
      <c r="BJ126" s="294" t="s">
        <v>44</v>
      </c>
      <c r="BK126" s="383">
        <f t="shared" si="9"/>
        <v>0</v>
      </c>
      <c r="BL126" s="294" t="s">
        <v>1137</v>
      </c>
      <c r="BM126" s="294" t="s">
        <v>1154</v>
      </c>
    </row>
    <row r="127" spans="2:65" s="303" customFormat="1" ht="22.5" customHeight="1" x14ac:dyDescent="0.2">
      <c r="B127" s="304"/>
      <c r="C127" s="375" t="s">
        <v>1155</v>
      </c>
      <c r="D127" s="375" t="s">
        <v>1134</v>
      </c>
      <c r="E127" s="376" t="s">
        <v>1156</v>
      </c>
      <c r="F127" s="498" t="s">
        <v>1157</v>
      </c>
      <c r="G127" s="498"/>
      <c r="H127" s="498"/>
      <c r="I127" s="498"/>
      <c r="J127" s="377" t="s">
        <v>252</v>
      </c>
      <c r="K127" s="378">
        <v>1</v>
      </c>
      <c r="L127" s="499">
        <v>0</v>
      </c>
      <c r="M127" s="499"/>
      <c r="N127" s="500">
        <f t="shared" si="0"/>
        <v>0</v>
      </c>
      <c r="O127" s="500"/>
      <c r="P127" s="500"/>
      <c r="Q127" s="500"/>
      <c r="R127" s="307"/>
      <c r="T127" s="379" t="s">
        <v>396</v>
      </c>
      <c r="U127" s="380" t="s">
        <v>1089</v>
      </c>
      <c r="V127" s="381">
        <v>1.0660000000000001</v>
      </c>
      <c r="W127" s="381">
        <f t="shared" si="1"/>
        <v>1.0660000000000001</v>
      </c>
      <c r="X127" s="381">
        <v>1.8699999999999999E-3</v>
      </c>
      <c r="Y127" s="381">
        <f t="shared" si="2"/>
        <v>1.8699999999999999E-3</v>
      </c>
      <c r="Z127" s="381">
        <v>0</v>
      </c>
      <c r="AA127" s="382">
        <f t="shared" si="3"/>
        <v>0</v>
      </c>
      <c r="AR127" s="294" t="s">
        <v>1137</v>
      </c>
      <c r="AT127" s="294" t="s">
        <v>1134</v>
      </c>
      <c r="AU127" s="294" t="s">
        <v>69</v>
      </c>
      <c r="AY127" s="294" t="s">
        <v>1133</v>
      </c>
      <c r="BE127" s="383">
        <f t="shared" si="4"/>
        <v>0</v>
      </c>
      <c r="BF127" s="383">
        <f t="shared" si="5"/>
        <v>0</v>
      </c>
      <c r="BG127" s="383">
        <f t="shared" si="6"/>
        <v>0</v>
      </c>
      <c r="BH127" s="383">
        <f t="shared" si="7"/>
        <v>0</v>
      </c>
      <c r="BI127" s="383">
        <f t="shared" si="8"/>
        <v>0</v>
      </c>
      <c r="BJ127" s="294" t="s">
        <v>44</v>
      </c>
      <c r="BK127" s="383">
        <f t="shared" si="9"/>
        <v>0</v>
      </c>
      <c r="BL127" s="294" t="s">
        <v>1137</v>
      </c>
      <c r="BM127" s="294" t="s">
        <v>1158</v>
      </c>
    </row>
    <row r="128" spans="2:65" s="303" customFormat="1" ht="22.5" customHeight="1" x14ac:dyDescent="0.2">
      <c r="B128" s="304"/>
      <c r="C128" s="375" t="s">
        <v>1159</v>
      </c>
      <c r="D128" s="375" t="s">
        <v>1134</v>
      </c>
      <c r="E128" s="376" t="s">
        <v>1160</v>
      </c>
      <c r="F128" s="498" t="s">
        <v>1161</v>
      </c>
      <c r="G128" s="498"/>
      <c r="H128" s="498"/>
      <c r="I128" s="498"/>
      <c r="J128" s="377" t="s">
        <v>213</v>
      </c>
      <c r="K128" s="378">
        <v>1</v>
      </c>
      <c r="L128" s="499">
        <v>0</v>
      </c>
      <c r="M128" s="499"/>
      <c r="N128" s="500">
        <f t="shared" si="0"/>
        <v>0</v>
      </c>
      <c r="O128" s="500"/>
      <c r="P128" s="500"/>
      <c r="Q128" s="500"/>
      <c r="R128" s="307"/>
      <c r="T128" s="379" t="s">
        <v>396</v>
      </c>
      <c r="U128" s="380" t="s">
        <v>1089</v>
      </c>
      <c r="V128" s="381">
        <v>0.36199999999999999</v>
      </c>
      <c r="W128" s="381">
        <f t="shared" si="1"/>
        <v>0.36199999999999999</v>
      </c>
      <c r="X128" s="381">
        <v>4.6800000000000001E-3</v>
      </c>
      <c r="Y128" s="381">
        <f t="shared" si="2"/>
        <v>4.6800000000000001E-3</v>
      </c>
      <c r="Z128" s="381">
        <v>0</v>
      </c>
      <c r="AA128" s="382">
        <f t="shared" si="3"/>
        <v>0</v>
      </c>
      <c r="AR128" s="294" t="s">
        <v>1137</v>
      </c>
      <c r="AT128" s="294" t="s">
        <v>1134</v>
      </c>
      <c r="AU128" s="294" t="s">
        <v>69</v>
      </c>
      <c r="AY128" s="294" t="s">
        <v>1133</v>
      </c>
      <c r="BE128" s="383">
        <f t="shared" si="4"/>
        <v>0</v>
      </c>
      <c r="BF128" s="383">
        <f t="shared" si="5"/>
        <v>0</v>
      </c>
      <c r="BG128" s="383">
        <f t="shared" si="6"/>
        <v>0</v>
      </c>
      <c r="BH128" s="383">
        <f t="shared" si="7"/>
        <v>0</v>
      </c>
      <c r="BI128" s="383">
        <f t="shared" si="8"/>
        <v>0</v>
      </c>
      <c r="BJ128" s="294" t="s">
        <v>44</v>
      </c>
      <c r="BK128" s="383">
        <f t="shared" si="9"/>
        <v>0</v>
      </c>
      <c r="BL128" s="294" t="s">
        <v>1137</v>
      </c>
      <c r="BM128" s="294" t="s">
        <v>1162</v>
      </c>
    </row>
    <row r="129" spans="2:65" s="303" customFormat="1" ht="31.5" customHeight="1" x14ac:dyDescent="0.2">
      <c r="B129" s="304"/>
      <c r="C129" s="375" t="s">
        <v>1163</v>
      </c>
      <c r="D129" s="375" t="s">
        <v>1134</v>
      </c>
      <c r="E129" s="376" t="s">
        <v>1164</v>
      </c>
      <c r="F129" s="498" t="s">
        <v>1165</v>
      </c>
      <c r="G129" s="498"/>
      <c r="H129" s="498"/>
      <c r="I129" s="498"/>
      <c r="J129" s="377" t="s">
        <v>626</v>
      </c>
      <c r="K129" s="378">
        <v>1</v>
      </c>
      <c r="L129" s="499">
        <v>0</v>
      </c>
      <c r="M129" s="499"/>
      <c r="N129" s="500">
        <f t="shared" si="0"/>
        <v>0</v>
      </c>
      <c r="O129" s="500"/>
      <c r="P129" s="500"/>
      <c r="Q129" s="500"/>
      <c r="R129" s="307"/>
      <c r="T129" s="379" t="s">
        <v>396</v>
      </c>
      <c r="U129" s="380" t="s">
        <v>1089</v>
      </c>
      <c r="V129" s="381">
        <v>1.78</v>
      </c>
      <c r="W129" s="381">
        <f t="shared" si="1"/>
        <v>1.78</v>
      </c>
      <c r="X129" s="381">
        <v>3.3800000000000002E-3</v>
      </c>
      <c r="Y129" s="381">
        <f t="shared" si="2"/>
        <v>3.3800000000000002E-3</v>
      </c>
      <c r="Z129" s="381">
        <v>0</v>
      </c>
      <c r="AA129" s="382">
        <f t="shared" si="3"/>
        <v>0</v>
      </c>
      <c r="AR129" s="294" t="s">
        <v>1137</v>
      </c>
      <c r="AT129" s="294" t="s">
        <v>1134</v>
      </c>
      <c r="AU129" s="294" t="s">
        <v>69</v>
      </c>
      <c r="AY129" s="294" t="s">
        <v>1133</v>
      </c>
      <c r="BE129" s="383">
        <f t="shared" si="4"/>
        <v>0</v>
      </c>
      <c r="BF129" s="383">
        <f t="shared" si="5"/>
        <v>0</v>
      </c>
      <c r="BG129" s="383">
        <f t="shared" si="6"/>
        <v>0</v>
      </c>
      <c r="BH129" s="383">
        <f t="shared" si="7"/>
        <v>0</v>
      </c>
      <c r="BI129" s="383">
        <f t="shared" si="8"/>
        <v>0</v>
      </c>
      <c r="BJ129" s="294" t="s">
        <v>44</v>
      </c>
      <c r="BK129" s="383">
        <f t="shared" si="9"/>
        <v>0</v>
      </c>
      <c r="BL129" s="294" t="s">
        <v>1137</v>
      </c>
      <c r="BM129" s="294" t="s">
        <v>1166</v>
      </c>
    </row>
    <row r="130" spans="2:65" s="303" customFormat="1" ht="22.5" customHeight="1" x14ac:dyDescent="0.2">
      <c r="B130" s="304"/>
      <c r="C130" s="375" t="s">
        <v>1167</v>
      </c>
      <c r="D130" s="375" t="s">
        <v>1134</v>
      </c>
      <c r="E130" s="376" t="s">
        <v>1168</v>
      </c>
      <c r="F130" s="498" t="s">
        <v>1169</v>
      </c>
      <c r="G130" s="498"/>
      <c r="H130" s="498"/>
      <c r="I130" s="498"/>
      <c r="J130" s="377" t="s">
        <v>626</v>
      </c>
      <c r="K130" s="378">
        <v>1</v>
      </c>
      <c r="L130" s="499">
        <v>0</v>
      </c>
      <c r="M130" s="499"/>
      <c r="N130" s="500">
        <f t="shared" si="0"/>
        <v>0</v>
      </c>
      <c r="O130" s="500"/>
      <c r="P130" s="500"/>
      <c r="Q130" s="500"/>
      <c r="R130" s="307"/>
      <c r="T130" s="379" t="s">
        <v>396</v>
      </c>
      <c r="U130" s="380" t="s">
        <v>1089</v>
      </c>
      <c r="V130" s="381">
        <v>0.83799999999999997</v>
      </c>
      <c r="W130" s="381">
        <f t="shared" si="1"/>
        <v>0.83799999999999997</v>
      </c>
      <c r="X130" s="381">
        <v>2.2000000000000001E-4</v>
      </c>
      <c r="Y130" s="381">
        <f t="shared" si="2"/>
        <v>2.2000000000000001E-4</v>
      </c>
      <c r="Z130" s="381">
        <v>0</v>
      </c>
      <c r="AA130" s="382">
        <f t="shared" si="3"/>
        <v>0</v>
      </c>
      <c r="AR130" s="294" t="s">
        <v>1137</v>
      </c>
      <c r="AT130" s="294" t="s">
        <v>1134</v>
      </c>
      <c r="AU130" s="294" t="s">
        <v>69</v>
      </c>
      <c r="AY130" s="294" t="s">
        <v>1133</v>
      </c>
      <c r="BE130" s="383">
        <f t="shared" si="4"/>
        <v>0</v>
      </c>
      <c r="BF130" s="383">
        <f t="shared" si="5"/>
        <v>0</v>
      </c>
      <c r="BG130" s="383">
        <f t="shared" si="6"/>
        <v>0</v>
      </c>
      <c r="BH130" s="383">
        <f t="shared" si="7"/>
        <v>0</v>
      </c>
      <c r="BI130" s="383">
        <f t="shared" si="8"/>
        <v>0</v>
      </c>
      <c r="BJ130" s="294" t="s">
        <v>44</v>
      </c>
      <c r="BK130" s="383">
        <f t="shared" si="9"/>
        <v>0</v>
      </c>
      <c r="BL130" s="294" t="s">
        <v>1137</v>
      </c>
      <c r="BM130" s="294" t="s">
        <v>1170</v>
      </c>
    </row>
    <row r="131" spans="2:65" s="303" customFormat="1" ht="31.5" customHeight="1" x14ac:dyDescent="0.2">
      <c r="B131" s="304"/>
      <c r="C131" s="375" t="s">
        <v>1171</v>
      </c>
      <c r="D131" s="375" t="s">
        <v>1134</v>
      </c>
      <c r="E131" s="376" t="s">
        <v>1172</v>
      </c>
      <c r="F131" s="498" t="s">
        <v>1173</v>
      </c>
      <c r="G131" s="498"/>
      <c r="H131" s="498"/>
      <c r="I131" s="498"/>
      <c r="J131" s="377" t="s">
        <v>1174</v>
      </c>
      <c r="K131" s="378">
        <v>1</v>
      </c>
      <c r="L131" s="499">
        <v>0</v>
      </c>
      <c r="M131" s="499"/>
      <c r="N131" s="500">
        <f t="shared" si="0"/>
        <v>0</v>
      </c>
      <c r="O131" s="500"/>
      <c r="P131" s="500"/>
      <c r="Q131" s="500"/>
      <c r="R131" s="307"/>
      <c r="T131" s="379" t="s">
        <v>396</v>
      </c>
      <c r="U131" s="380" t="s">
        <v>1089</v>
      </c>
      <c r="V131" s="381">
        <v>0.44500000000000001</v>
      </c>
      <c r="W131" s="381">
        <f t="shared" si="1"/>
        <v>0.44500000000000001</v>
      </c>
      <c r="X131" s="381">
        <v>0</v>
      </c>
      <c r="Y131" s="381">
        <f t="shared" si="2"/>
        <v>0</v>
      </c>
      <c r="Z131" s="381">
        <v>2.6200000000000001E-2</v>
      </c>
      <c r="AA131" s="382">
        <f t="shared" si="3"/>
        <v>2.6200000000000001E-2</v>
      </c>
      <c r="AR131" s="294" t="s">
        <v>1137</v>
      </c>
      <c r="AT131" s="294" t="s">
        <v>1134</v>
      </c>
      <c r="AU131" s="294" t="s">
        <v>69</v>
      </c>
      <c r="AY131" s="294" t="s">
        <v>1133</v>
      </c>
      <c r="BE131" s="383">
        <f t="shared" si="4"/>
        <v>0</v>
      </c>
      <c r="BF131" s="383">
        <f t="shared" si="5"/>
        <v>0</v>
      </c>
      <c r="BG131" s="383">
        <f t="shared" si="6"/>
        <v>0</v>
      </c>
      <c r="BH131" s="383">
        <f t="shared" si="7"/>
        <v>0</v>
      </c>
      <c r="BI131" s="383">
        <f t="shared" si="8"/>
        <v>0</v>
      </c>
      <c r="BJ131" s="294" t="s">
        <v>44</v>
      </c>
      <c r="BK131" s="383">
        <f t="shared" si="9"/>
        <v>0</v>
      </c>
      <c r="BL131" s="294" t="s">
        <v>1137</v>
      </c>
      <c r="BM131" s="294" t="s">
        <v>1175</v>
      </c>
    </row>
    <row r="132" spans="2:65" s="303" customFormat="1" ht="22.5" customHeight="1" x14ac:dyDescent="0.2">
      <c r="B132" s="304"/>
      <c r="C132" s="375" t="s">
        <v>1176</v>
      </c>
      <c r="D132" s="375" t="s">
        <v>1134</v>
      </c>
      <c r="E132" s="376" t="s">
        <v>1177</v>
      </c>
      <c r="F132" s="498" t="s">
        <v>1178</v>
      </c>
      <c r="G132" s="498"/>
      <c r="H132" s="498"/>
      <c r="I132" s="498"/>
      <c r="J132" s="377" t="s">
        <v>252</v>
      </c>
      <c r="K132" s="378">
        <v>1</v>
      </c>
      <c r="L132" s="499">
        <v>0</v>
      </c>
      <c r="M132" s="499"/>
      <c r="N132" s="500">
        <f t="shared" si="0"/>
        <v>0</v>
      </c>
      <c r="O132" s="500"/>
      <c r="P132" s="500"/>
      <c r="Q132" s="500"/>
      <c r="R132" s="307"/>
      <c r="T132" s="379" t="s">
        <v>396</v>
      </c>
      <c r="U132" s="380" t="s">
        <v>1089</v>
      </c>
      <c r="V132" s="381">
        <v>0.68200000000000005</v>
      </c>
      <c r="W132" s="381">
        <f t="shared" si="1"/>
        <v>0.68200000000000005</v>
      </c>
      <c r="X132" s="381">
        <v>0</v>
      </c>
      <c r="Y132" s="381">
        <f t="shared" si="2"/>
        <v>0</v>
      </c>
      <c r="Z132" s="381">
        <v>1.41E-3</v>
      </c>
      <c r="AA132" s="382">
        <f t="shared" si="3"/>
        <v>1.41E-3</v>
      </c>
      <c r="AR132" s="294" t="s">
        <v>1137</v>
      </c>
      <c r="AT132" s="294" t="s">
        <v>1134</v>
      </c>
      <c r="AU132" s="294" t="s">
        <v>69</v>
      </c>
      <c r="AY132" s="294" t="s">
        <v>1133</v>
      </c>
      <c r="BE132" s="383">
        <f t="shared" si="4"/>
        <v>0</v>
      </c>
      <c r="BF132" s="383">
        <f t="shared" si="5"/>
        <v>0</v>
      </c>
      <c r="BG132" s="383">
        <f t="shared" si="6"/>
        <v>0</v>
      </c>
      <c r="BH132" s="383">
        <f t="shared" si="7"/>
        <v>0</v>
      </c>
      <c r="BI132" s="383">
        <f t="shared" si="8"/>
        <v>0</v>
      </c>
      <c r="BJ132" s="294" t="s">
        <v>44</v>
      </c>
      <c r="BK132" s="383">
        <f t="shared" si="9"/>
        <v>0</v>
      </c>
      <c r="BL132" s="294" t="s">
        <v>1137</v>
      </c>
      <c r="BM132" s="294" t="s">
        <v>1179</v>
      </c>
    </row>
    <row r="133" spans="2:65" s="303" customFormat="1" ht="31.5" customHeight="1" x14ac:dyDescent="0.2">
      <c r="B133" s="304"/>
      <c r="C133" s="375" t="s">
        <v>1180</v>
      </c>
      <c r="D133" s="375" t="s">
        <v>1134</v>
      </c>
      <c r="E133" s="376" t="s">
        <v>1181</v>
      </c>
      <c r="F133" s="498" t="s">
        <v>1182</v>
      </c>
      <c r="G133" s="498"/>
      <c r="H133" s="498"/>
      <c r="I133" s="498"/>
      <c r="J133" s="377" t="s">
        <v>626</v>
      </c>
      <c r="K133" s="378">
        <v>1</v>
      </c>
      <c r="L133" s="499">
        <v>0</v>
      </c>
      <c r="M133" s="499"/>
      <c r="N133" s="500">
        <f t="shared" si="0"/>
        <v>0</v>
      </c>
      <c r="O133" s="500"/>
      <c r="P133" s="500"/>
      <c r="Q133" s="500"/>
      <c r="R133" s="307"/>
      <c r="T133" s="379" t="s">
        <v>396</v>
      </c>
      <c r="U133" s="380" t="s">
        <v>1089</v>
      </c>
      <c r="V133" s="381">
        <v>1.756</v>
      </c>
      <c r="W133" s="381">
        <f t="shared" si="1"/>
        <v>1.756</v>
      </c>
      <c r="X133" s="381">
        <v>6.79E-3</v>
      </c>
      <c r="Y133" s="381">
        <f t="shared" si="2"/>
        <v>6.79E-3</v>
      </c>
      <c r="Z133" s="381">
        <v>0</v>
      </c>
      <c r="AA133" s="382">
        <f t="shared" si="3"/>
        <v>0</v>
      </c>
      <c r="AR133" s="294" t="s">
        <v>1137</v>
      </c>
      <c r="AT133" s="294" t="s">
        <v>1134</v>
      </c>
      <c r="AU133" s="294" t="s">
        <v>69</v>
      </c>
      <c r="AY133" s="294" t="s">
        <v>1133</v>
      </c>
      <c r="BE133" s="383">
        <f t="shared" si="4"/>
        <v>0</v>
      </c>
      <c r="BF133" s="383">
        <f t="shared" si="5"/>
        <v>0</v>
      </c>
      <c r="BG133" s="383">
        <f t="shared" si="6"/>
        <v>0</v>
      </c>
      <c r="BH133" s="383">
        <f t="shared" si="7"/>
        <v>0</v>
      </c>
      <c r="BI133" s="383">
        <f t="shared" si="8"/>
        <v>0</v>
      </c>
      <c r="BJ133" s="294" t="s">
        <v>44</v>
      </c>
      <c r="BK133" s="383">
        <f t="shared" si="9"/>
        <v>0</v>
      </c>
      <c r="BL133" s="294" t="s">
        <v>1137</v>
      </c>
      <c r="BM133" s="294" t="s">
        <v>1183</v>
      </c>
    </row>
    <row r="134" spans="2:65" s="303" customFormat="1" ht="22.5" customHeight="1" x14ac:dyDescent="0.2">
      <c r="B134" s="304"/>
      <c r="C134" s="375" t="s">
        <v>1184</v>
      </c>
      <c r="D134" s="375" t="s">
        <v>1134</v>
      </c>
      <c r="E134" s="376" t="s">
        <v>1185</v>
      </c>
      <c r="F134" s="498" t="s">
        <v>1186</v>
      </c>
      <c r="G134" s="498"/>
      <c r="H134" s="498"/>
      <c r="I134" s="498"/>
      <c r="J134" s="377" t="s">
        <v>252</v>
      </c>
      <c r="K134" s="378">
        <v>1</v>
      </c>
      <c r="L134" s="499">
        <v>0</v>
      </c>
      <c r="M134" s="499"/>
      <c r="N134" s="500">
        <f t="shared" si="0"/>
        <v>0</v>
      </c>
      <c r="O134" s="500"/>
      <c r="P134" s="500"/>
      <c r="Q134" s="500"/>
      <c r="R134" s="307"/>
      <c r="T134" s="379" t="s">
        <v>396</v>
      </c>
      <c r="U134" s="380" t="s">
        <v>1089</v>
      </c>
      <c r="V134" s="381">
        <v>0.42399999999999999</v>
      </c>
      <c r="W134" s="381">
        <f t="shared" si="1"/>
        <v>0.42399999999999999</v>
      </c>
      <c r="X134" s="381">
        <v>0</v>
      </c>
      <c r="Y134" s="381">
        <f t="shared" si="2"/>
        <v>0</v>
      </c>
      <c r="Z134" s="381">
        <v>0</v>
      </c>
      <c r="AA134" s="382">
        <f t="shared" si="3"/>
        <v>0</v>
      </c>
      <c r="AR134" s="294" t="s">
        <v>1137</v>
      </c>
      <c r="AT134" s="294" t="s">
        <v>1134</v>
      </c>
      <c r="AU134" s="294" t="s">
        <v>69</v>
      </c>
      <c r="AY134" s="294" t="s">
        <v>1133</v>
      </c>
      <c r="BE134" s="383">
        <f t="shared" si="4"/>
        <v>0</v>
      </c>
      <c r="BF134" s="383">
        <f t="shared" si="5"/>
        <v>0</v>
      </c>
      <c r="BG134" s="383">
        <f t="shared" si="6"/>
        <v>0</v>
      </c>
      <c r="BH134" s="383">
        <f t="shared" si="7"/>
        <v>0</v>
      </c>
      <c r="BI134" s="383">
        <f t="shared" si="8"/>
        <v>0</v>
      </c>
      <c r="BJ134" s="294" t="s">
        <v>44</v>
      </c>
      <c r="BK134" s="383">
        <f t="shared" si="9"/>
        <v>0</v>
      </c>
      <c r="BL134" s="294" t="s">
        <v>1137</v>
      </c>
      <c r="BM134" s="294" t="s">
        <v>1187</v>
      </c>
    </row>
    <row r="135" spans="2:65" s="303" customFormat="1" ht="31.5" customHeight="1" x14ac:dyDescent="0.2">
      <c r="B135" s="304"/>
      <c r="C135" s="375" t="s">
        <v>1188</v>
      </c>
      <c r="D135" s="375" t="s">
        <v>1134</v>
      </c>
      <c r="E135" s="376" t="s">
        <v>1189</v>
      </c>
      <c r="F135" s="498" t="s">
        <v>1190</v>
      </c>
      <c r="G135" s="498"/>
      <c r="H135" s="498"/>
      <c r="I135" s="498"/>
      <c r="J135" s="377" t="s">
        <v>252</v>
      </c>
      <c r="K135" s="378">
        <v>1</v>
      </c>
      <c r="L135" s="499">
        <v>0</v>
      </c>
      <c r="M135" s="499"/>
      <c r="N135" s="500">
        <f t="shared" si="0"/>
        <v>0</v>
      </c>
      <c r="O135" s="500"/>
      <c r="P135" s="500"/>
      <c r="Q135" s="500"/>
      <c r="R135" s="307"/>
      <c r="T135" s="379" t="s">
        <v>396</v>
      </c>
      <c r="U135" s="380" t="s">
        <v>1089</v>
      </c>
      <c r="V135" s="381">
        <v>6.4000000000000001E-2</v>
      </c>
      <c r="W135" s="381">
        <f t="shared" si="1"/>
        <v>6.4000000000000001E-2</v>
      </c>
      <c r="X135" s="381">
        <v>0</v>
      </c>
      <c r="Y135" s="381">
        <f t="shared" si="2"/>
        <v>0</v>
      </c>
      <c r="Z135" s="381">
        <v>0</v>
      </c>
      <c r="AA135" s="382">
        <f t="shared" si="3"/>
        <v>0</v>
      </c>
      <c r="AR135" s="294" t="s">
        <v>1137</v>
      </c>
      <c r="AT135" s="294" t="s">
        <v>1134</v>
      </c>
      <c r="AU135" s="294" t="s">
        <v>69</v>
      </c>
      <c r="AY135" s="294" t="s">
        <v>1133</v>
      </c>
      <c r="BE135" s="383">
        <f t="shared" si="4"/>
        <v>0</v>
      </c>
      <c r="BF135" s="383">
        <f t="shared" si="5"/>
        <v>0</v>
      </c>
      <c r="BG135" s="383">
        <f t="shared" si="6"/>
        <v>0</v>
      </c>
      <c r="BH135" s="383">
        <f t="shared" si="7"/>
        <v>0</v>
      </c>
      <c r="BI135" s="383">
        <f t="shared" si="8"/>
        <v>0</v>
      </c>
      <c r="BJ135" s="294" t="s">
        <v>44</v>
      </c>
      <c r="BK135" s="383">
        <f t="shared" si="9"/>
        <v>0</v>
      </c>
      <c r="BL135" s="294" t="s">
        <v>1137</v>
      </c>
      <c r="BM135" s="294" t="s">
        <v>1191</v>
      </c>
    </row>
    <row r="136" spans="2:65" s="303" customFormat="1" ht="31.5" customHeight="1" x14ac:dyDescent="0.2">
      <c r="B136" s="304"/>
      <c r="C136" s="375" t="s">
        <v>1137</v>
      </c>
      <c r="D136" s="375" t="s">
        <v>1134</v>
      </c>
      <c r="E136" s="376" t="s">
        <v>1192</v>
      </c>
      <c r="F136" s="498" t="s">
        <v>1193</v>
      </c>
      <c r="G136" s="498"/>
      <c r="H136" s="498"/>
      <c r="I136" s="498"/>
      <c r="J136" s="377" t="s">
        <v>213</v>
      </c>
      <c r="K136" s="378">
        <v>50</v>
      </c>
      <c r="L136" s="499">
        <v>0</v>
      </c>
      <c r="M136" s="499"/>
      <c r="N136" s="500">
        <f t="shared" si="0"/>
        <v>0</v>
      </c>
      <c r="O136" s="500"/>
      <c r="P136" s="500"/>
      <c r="Q136" s="500"/>
      <c r="R136" s="307"/>
      <c r="T136" s="379" t="s">
        <v>396</v>
      </c>
      <c r="U136" s="380" t="s">
        <v>1089</v>
      </c>
      <c r="V136" s="381">
        <v>6.2E-2</v>
      </c>
      <c r="W136" s="381">
        <f t="shared" si="1"/>
        <v>3.1</v>
      </c>
      <c r="X136" s="381">
        <v>0</v>
      </c>
      <c r="Y136" s="381">
        <f t="shared" si="2"/>
        <v>0</v>
      </c>
      <c r="Z136" s="381">
        <v>0</v>
      </c>
      <c r="AA136" s="382">
        <f t="shared" si="3"/>
        <v>0</v>
      </c>
      <c r="AR136" s="294" t="s">
        <v>1137</v>
      </c>
      <c r="AT136" s="294" t="s">
        <v>1134</v>
      </c>
      <c r="AU136" s="294" t="s">
        <v>69</v>
      </c>
      <c r="AY136" s="294" t="s">
        <v>1133</v>
      </c>
      <c r="BE136" s="383">
        <f t="shared" si="4"/>
        <v>0</v>
      </c>
      <c r="BF136" s="383">
        <f t="shared" si="5"/>
        <v>0</v>
      </c>
      <c r="BG136" s="383">
        <f t="shared" si="6"/>
        <v>0</v>
      </c>
      <c r="BH136" s="383">
        <f t="shared" si="7"/>
        <v>0</v>
      </c>
      <c r="BI136" s="383">
        <f t="shared" si="8"/>
        <v>0</v>
      </c>
      <c r="BJ136" s="294" t="s">
        <v>44</v>
      </c>
      <c r="BK136" s="383">
        <f t="shared" si="9"/>
        <v>0</v>
      </c>
      <c r="BL136" s="294" t="s">
        <v>1137</v>
      </c>
      <c r="BM136" s="294" t="s">
        <v>1194</v>
      </c>
    </row>
    <row r="137" spans="2:65" s="303" customFormat="1" ht="22.5" customHeight="1" x14ac:dyDescent="0.2">
      <c r="B137" s="304"/>
      <c r="C137" s="375" t="s">
        <v>1195</v>
      </c>
      <c r="D137" s="375" t="s">
        <v>1134</v>
      </c>
      <c r="E137" s="376" t="s">
        <v>1196</v>
      </c>
      <c r="F137" s="498" t="s">
        <v>1197</v>
      </c>
      <c r="G137" s="498"/>
      <c r="H137" s="498"/>
      <c r="I137" s="498"/>
      <c r="J137" s="377" t="s">
        <v>252</v>
      </c>
      <c r="K137" s="378">
        <v>1</v>
      </c>
      <c r="L137" s="499">
        <v>0</v>
      </c>
      <c r="M137" s="499"/>
      <c r="N137" s="500">
        <f t="shared" si="0"/>
        <v>0</v>
      </c>
      <c r="O137" s="500"/>
      <c r="P137" s="500"/>
      <c r="Q137" s="500"/>
      <c r="R137" s="307"/>
      <c r="T137" s="379" t="s">
        <v>396</v>
      </c>
      <c r="U137" s="380" t="s">
        <v>1089</v>
      </c>
      <c r="V137" s="381">
        <v>0.27600000000000002</v>
      </c>
      <c r="W137" s="381">
        <f t="shared" si="1"/>
        <v>0.27600000000000002</v>
      </c>
      <c r="X137" s="381">
        <v>1.8000000000000001E-4</v>
      </c>
      <c r="Y137" s="381">
        <f t="shared" si="2"/>
        <v>1.8000000000000001E-4</v>
      </c>
      <c r="Z137" s="381">
        <v>0</v>
      </c>
      <c r="AA137" s="382">
        <f t="shared" si="3"/>
        <v>0</v>
      </c>
      <c r="AR137" s="294" t="s">
        <v>1137</v>
      </c>
      <c r="AT137" s="294" t="s">
        <v>1134</v>
      </c>
      <c r="AU137" s="294" t="s">
        <v>69</v>
      </c>
      <c r="AY137" s="294" t="s">
        <v>1133</v>
      </c>
      <c r="BE137" s="383">
        <f t="shared" si="4"/>
        <v>0</v>
      </c>
      <c r="BF137" s="383">
        <f t="shared" si="5"/>
        <v>0</v>
      </c>
      <c r="BG137" s="383">
        <f t="shared" si="6"/>
        <v>0</v>
      </c>
      <c r="BH137" s="383">
        <f t="shared" si="7"/>
        <v>0</v>
      </c>
      <c r="BI137" s="383">
        <f t="shared" si="8"/>
        <v>0</v>
      </c>
      <c r="BJ137" s="294" t="s">
        <v>44</v>
      </c>
      <c r="BK137" s="383">
        <f t="shared" si="9"/>
        <v>0</v>
      </c>
      <c r="BL137" s="294" t="s">
        <v>1137</v>
      </c>
      <c r="BM137" s="294" t="s">
        <v>1198</v>
      </c>
    </row>
    <row r="138" spans="2:65" s="303" customFormat="1" ht="22.5" customHeight="1" x14ac:dyDescent="0.2">
      <c r="B138" s="304"/>
      <c r="C138" s="375" t="s">
        <v>1199</v>
      </c>
      <c r="D138" s="375" t="s">
        <v>1134</v>
      </c>
      <c r="E138" s="376" t="s">
        <v>1200</v>
      </c>
      <c r="F138" s="498" t="s">
        <v>1201</v>
      </c>
      <c r="G138" s="498"/>
      <c r="H138" s="498"/>
      <c r="I138" s="498"/>
      <c r="J138" s="377" t="s">
        <v>252</v>
      </c>
      <c r="K138" s="378">
        <v>1</v>
      </c>
      <c r="L138" s="499">
        <v>0</v>
      </c>
      <c r="M138" s="499"/>
      <c r="N138" s="500">
        <f t="shared" si="0"/>
        <v>0</v>
      </c>
      <c r="O138" s="500"/>
      <c r="P138" s="500"/>
      <c r="Q138" s="500"/>
      <c r="R138" s="307"/>
      <c r="T138" s="379" t="s">
        <v>396</v>
      </c>
      <c r="U138" s="380" t="s">
        <v>1089</v>
      </c>
      <c r="V138" s="381">
        <v>0.57599999999999996</v>
      </c>
      <c r="W138" s="381">
        <f t="shared" si="1"/>
        <v>0.57599999999999996</v>
      </c>
      <c r="X138" s="381">
        <v>2.5000000000000001E-4</v>
      </c>
      <c r="Y138" s="381">
        <f t="shared" si="2"/>
        <v>2.5000000000000001E-4</v>
      </c>
      <c r="Z138" s="381">
        <v>0</v>
      </c>
      <c r="AA138" s="382">
        <f t="shared" si="3"/>
        <v>0</v>
      </c>
      <c r="AR138" s="294" t="s">
        <v>1137</v>
      </c>
      <c r="AT138" s="294" t="s">
        <v>1134</v>
      </c>
      <c r="AU138" s="294" t="s">
        <v>69</v>
      </c>
      <c r="AY138" s="294" t="s">
        <v>1133</v>
      </c>
      <c r="BE138" s="383">
        <f t="shared" si="4"/>
        <v>0</v>
      </c>
      <c r="BF138" s="383">
        <f t="shared" si="5"/>
        <v>0</v>
      </c>
      <c r="BG138" s="383">
        <f t="shared" si="6"/>
        <v>0</v>
      </c>
      <c r="BH138" s="383">
        <f t="shared" si="7"/>
        <v>0</v>
      </c>
      <c r="BI138" s="383">
        <f t="shared" si="8"/>
        <v>0</v>
      </c>
      <c r="BJ138" s="294" t="s">
        <v>44</v>
      </c>
      <c r="BK138" s="383">
        <f t="shared" si="9"/>
        <v>0</v>
      </c>
      <c r="BL138" s="294" t="s">
        <v>1137</v>
      </c>
      <c r="BM138" s="294" t="s">
        <v>1202</v>
      </c>
    </row>
    <row r="139" spans="2:65" s="303" customFormat="1" ht="31.5" customHeight="1" x14ac:dyDescent="0.2">
      <c r="B139" s="304"/>
      <c r="C139" s="375" t="s">
        <v>1203</v>
      </c>
      <c r="D139" s="375" t="s">
        <v>1134</v>
      </c>
      <c r="E139" s="376" t="s">
        <v>1204</v>
      </c>
      <c r="F139" s="498" t="s">
        <v>1205</v>
      </c>
      <c r="G139" s="498"/>
      <c r="H139" s="498"/>
      <c r="I139" s="498"/>
      <c r="J139" s="377" t="s">
        <v>252</v>
      </c>
      <c r="K139" s="378">
        <v>1</v>
      </c>
      <c r="L139" s="499">
        <v>0</v>
      </c>
      <c r="M139" s="499"/>
      <c r="N139" s="500">
        <f t="shared" si="0"/>
        <v>0</v>
      </c>
      <c r="O139" s="500"/>
      <c r="P139" s="500"/>
      <c r="Q139" s="500"/>
      <c r="R139" s="307"/>
      <c r="T139" s="379" t="s">
        <v>396</v>
      </c>
      <c r="U139" s="380" t="s">
        <v>1089</v>
      </c>
      <c r="V139" s="381">
        <v>0.26900000000000002</v>
      </c>
      <c r="W139" s="381">
        <f t="shared" si="1"/>
        <v>0.26900000000000002</v>
      </c>
      <c r="X139" s="381">
        <v>7.9000000000000001E-4</v>
      </c>
      <c r="Y139" s="381">
        <f t="shared" si="2"/>
        <v>7.9000000000000001E-4</v>
      </c>
      <c r="Z139" s="381">
        <v>0</v>
      </c>
      <c r="AA139" s="382">
        <f t="shared" si="3"/>
        <v>0</v>
      </c>
      <c r="AR139" s="294" t="s">
        <v>1137</v>
      </c>
      <c r="AT139" s="294" t="s">
        <v>1134</v>
      </c>
      <c r="AU139" s="294" t="s">
        <v>69</v>
      </c>
      <c r="AY139" s="294" t="s">
        <v>1133</v>
      </c>
      <c r="BE139" s="383">
        <f t="shared" si="4"/>
        <v>0</v>
      </c>
      <c r="BF139" s="383">
        <f t="shared" si="5"/>
        <v>0</v>
      </c>
      <c r="BG139" s="383">
        <f t="shared" si="6"/>
        <v>0</v>
      </c>
      <c r="BH139" s="383">
        <f t="shared" si="7"/>
        <v>0</v>
      </c>
      <c r="BI139" s="383">
        <f t="shared" si="8"/>
        <v>0</v>
      </c>
      <c r="BJ139" s="294" t="s">
        <v>44</v>
      </c>
      <c r="BK139" s="383">
        <f t="shared" si="9"/>
        <v>0</v>
      </c>
      <c r="BL139" s="294" t="s">
        <v>1137</v>
      </c>
      <c r="BM139" s="294" t="s">
        <v>1206</v>
      </c>
    </row>
    <row r="140" spans="2:65" s="303" customFormat="1" ht="44.25" customHeight="1" x14ac:dyDescent="0.2">
      <c r="B140" s="304"/>
      <c r="C140" s="375" t="s">
        <v>1207</v>
      </c>
      <c r="D140" s="375" t="s">
        <v>1134</v>
      </c>
      <c r="E140" s="376" t="s">
        <v>1208</v>
      </c>
      <c r="F140" s="498" t="s">
        <v>1209</v>
      </c>
      <c r="G140" s="498"/>
      <c r="H140" s="498"/>
      <c r="I140" s="498"/>
      <c r="J140" s="377" t="s">
        <v>252</v>
      </c>
      <c r="K140" s="378">
        <v>2</v>
      </c>
      <c r="L140" s="499">
        <v>0</v>
      </c>
      <c r="M140" s="499"/>
      <c r="N140" s="500">
        <f t="shared" si="0"/>
        <v>0</v>
      </c>
      <c r="O140" s="500"/>
      <c r="P140" s="500"/>
      <c r="Q140" s="500"/>
      <c r="R140" s="307"/>
      <c r="T140" s="379" t="s">
        <v>396</v>
      </c>
      <c r="U140" s="380" t="s">
        <v>1089</v>
      </c>
      <c r="V140" s="381">
        <v>0.22800000000000001</v>
      </c>
      <c r="W140" s="381">
        <f t="shared" si="1"/>
        <v>0.45600000000000002</v>
      </c>
      <c r="X140" s="381">
        <v>6.0999999999999997E-4</v>
      </c>
      <c r="Y140" s="381">
        <f t="shared" si="2"/>
        <v>1.2199999999999999E-3</v>
      </c>
      <c r="Z140" s="381">
        <v>0</v>
      </c>
      <c r="AA140" s="382">
        <f t="shared" si="3"/>
        <v>0</v>
      </c>
      <c r="AR140" s="294" t="s">
        <v>1137</v>
      </c>
      <c r="AT140" s="294" t="s">
        <v>1134</v>
      </c>
      <c r="AU140" s="294" t="s">
        <v>69</v>
      </c>
      <c r="AY140" s="294" t="s">
        <v>1133</v>
      </c>
      <c r="BE140" s="383">
        <f t="shared" si="4"/>
        <v>0</v>
      </c>
      <c r="BF140" s="383">
        <f t="shared" si="5"/>
        <v>0</v>
      </c>
      <c r="BG140" s="383">
        <f t="shared" si="6"/>
        <v>0</v>
      </c>
      <c r="BH140" s="383">
        <f t="shared" si="7"/>
        <v>0</v>
      </c>
      <c r="BI140" s="383">
        <f t="shared" si="8"/>
        <v>0</v>
      </c>
      <c r="BJ140" s="294" t="s">
        <v>44</v>
      </c>
      <c r="BK140" s="383">
        <f t="shared" si="9"/>
        <v>0</v>
      </c>
      <c r="BL140" s="294" t="s">
        <v>1137</v>
      </c>
      <c r="BM140" s="294" t="s">
        <v>1210</v>
      </c>
    </row>
    <row r="141" spans="2:65" s="303" customFormat="1" ht="44.25" customHeight="1" x14ac:dyDescent="0.2">
      <c r="B141" s="304"/>
      <c r="C141" s="375" t="s">
        <v>1211</v>
      </c>
      <c r="D141" s="375" t="s">
        <v>1134</v>
      </c>
      <c r="E141" s="376" t="s">
        <v>1212</v>
      </c>
      <c r="F141" s="498" t="s">
        <v>1213</v>
      </c>
      <c r="G141" s="498"/>
      <c r="H141" s="498"/>
      <c r="I141" s="498"/>
      <c r="J141" s="377" t="s">
        <v>252</v>
      </c>
      <c r="K141" s="378">
        <v>2</v>
      </c>
      <c r="L141" s="499">
        <v>0</v>
      </c>
      <c r="M141" s="499"/>
      <c r="N141" s="500">
        <f t="shared" si="0"/>
        <v>0</v>
      </c>
      <c r="O141" s="500"/>
      <c r="P141" s="500"/>
      <c r="Q141" s="500"/>
      <c r="R141" s="307"/>
      <c r="T141" s="379" t="s">
        <v>396</v>
      </c>
      <c r="U141" s="380" t="s">
        <v>1089</v>
      </c>
      <c r="V141" s="381">
        <v>0.26900000000000002</v>
      </c>
      <c r="W141" s="381">
        <f t="shared" si="1"/>
        <v>0.53800000000000003</v>
      </c>
      <c r="X141" s="381">
        <v>8.8000000000000003E-4</v>
      </c>
      <c r="Y141" s="381">
        <f t="shared" si="2"/>
        <v>1.7600000000000001E-3</v>
      </c>
      <c r="Z141" s="381">
        <v>0</v>
      </c>
      <c r="AA141" s="382">
        <f t="shared" si="3"/>
        <v>0</v>
      </c>
      <c r="AR141" s="294" t="s">
        <v>1137</v>
      </c>
      <c r="AT141" s="294" t="s">
        <v>1134</v>
      </c>
      <c r="AU141" s="294" t="s">
        <v>69</v>
      </c>
      <c r="AY141" s="294" t="s">
        <v>1133</v>
      </c>
      <c r="BE141" s="383">
        <f t="shared" si="4"/>
        <v>0</v>
      </c>
      <c r="BF141" s="383">
        <f t="shared" si="5"/>
        <v>0</v>
      </c>
      <c r="BG141" s="383">
        <f t="shared" si="6"/>
        <v>0</v>
      </c>
      <c r="BH141" s="383">
        <f t="shared" si="7"/>
        <v>0</v>
      </c>
      <c r="BI141" s="383">
        <f t="shared" si="8"/>
        <v>0</v>
      </c>
      <c r="BJ141" s="294" t="s">
        <v>44</v>
      </c>
      <c r="BK141" s="383">
        <f t="shared" si="9"/>
        <v>0</v>
      </c>
      <c r="BL141" s="294" t="s">
        <v>1137</v>
      </c>
      <c r="BM141" s="294" t="s">
        <v>1214</v>
      </c>
    </row>
    <row r="142" spans="2:65" s="303" customFormat="1" ht="31.5" customHeight="1" x14ac:dyDescent="0.2">
      <c r="B142" s="304"/>
      <c r="C142" s="375" t="s">
        <v>1215</v>
      </c>
      <c r="D142" s="375" t="s">
        <v>1134</v>
      </c>
      <c r="E142" s="376" t="s">
        <v>1216</v>
      </c>
      <c r="F142" s="498" t="s">
        <v>1217</v>
      </c>
      <c r="G142" s="498"/>
      <c r="H142" s="498"/>
      <c r="I142" s="498"/>
      <c r="J142" s="377" t="s">
        <v>252</v>
      </c>
      <c r="K142" s="378">
        <v>1</v>
      </c>
      <c r="L142" s="499">
        <v>0</v>
      </c>
      <c r="M142" s="499"/>
      <c r="N142" s="500">
        <f t="shared" si="0"/>
        <v>0</v>
      </c>
      <c r="O142" s="500"/>
      <c r="P142" s="500"/>
      <c r="Q142" s="500"/>
      <c r="R142" s="307"/>
      <c r="T142" s="379" t="s">
        <v>396</v>
      </c>
      <c r="U142" s="380" t="s">
        <v>1089</v>
      </c>
      <c r="V142" s="381">
        <v>0.372</v>
      </c>
      <c r="W142" s="381">
        <f t="shared" si="1"/>
        <v>0.372</v>
      </c>
      <c r="X142" s="381">
        <v>2.7999999999999998E-4</v>
      </c>
      <c r="Y142" s="381">
        <f t="shared" si="2"/>
        <v>2.7999999999999998E-4</v>
      </c>
      <c r="Z142" s="381">
        <v>4.1000000000000003E-3</v>
      </c>
      <c r="AA142" s="382">
        <f t="shared" si="3"/>
        <v>4.1000000000000003E-3</v>
      </c>
      <c r="AR142" s="294" t="s">
        <v>1137</v>
      </c>
      <c r="AT142" s="294" t="s">
        <v>1134</v>
      </c>
      <c r="AU142" s="294" t="s">
        <v>69</v>
      </c>
      <c r="AY142" s="294" t="s">
        <v>1133</v>
      </c>
      <c r="BE142" s="383">
        <f t="shared" si="4"/>
        <v>0</v>
      </c>
      <c r="BF142" s="383">
        <f t="shared" si="5"/>
        <v>0</v>
      </c>
      <c r="BG142" s="383">
        <f t="shared" si="6"/>
        <v>0</v>
      </c>
      <c r="BH142" s="383">
        <f t="shared" si="7"/>
        <v>0</v>
      </c>
      <c r="BI142" s="383">
        <f t="shared" si="8"/>
        <v>0</v>
      </c>
      <c r="BJ142" s="294" t="s">
        <v>44</v>
      </c>
      <c r="BK142" s="383">
        <f t="shared" si="9"/>
        <v>0</v>
      </c>
      <c r="BL142" s="294" t="s">
        <v>1137</v>
      </c>
      <c r="BM142" s="294" t="s">
        <v>1218</v>
      </c>
    </row>
    <row r="143" spans="2:65" s="303" customFormat="1" ht="31.5" customHeight="1" x14ac:dyDescent="0.2">
      <c r="B143" s="304"/>
      <c r="C143" s="375" t="s">
        <v>1219</v>
      </c>
      <c r="D143" s="375" t="s">
        <v>1134</v>
      </c>
      <c r="E143" s="376" t="s">
        <v>1220</v>
      </c>
      <c r="F143" s="498" t="s">
        <v>1221</v>
      </c>
      <c r="G143" s="498"/>
      <c r="H143" s="498"/>
      <c r="I143" s="498"/>
      <c r="J143" s="377" t="s">
        <v>252</v>
      </c>
      <c r="K143" s="378">
        <v>1</v>
      </c>
      <c r="L143" s="499">
        <v>0</v>
      </c>
      <c r="M143" s="499"/>
      <c r="N143" s="500">
        <f t="shared" si="0"/>
        <v>0</v>
      </c>
      <c r="O143" s="500"/>
      <c r="P143" s="500"/>
      <c r="Q143" s="500"/>
      <c r="R143" s="307"/>
      <c r="T143" s="379" t="s">
        <v>396</v>
      </c>
      <c r="U143" s="380" t="s">
        <v>1089</v>
      </c>
      <c r="V143" s="381">
        <v>0.17299999999999999</v>
      </c>
      <c r="W143" s="381">
        <f t="shared" si="1"/>
        <v>0.17299999999999999</v>
      </c>
      <c r="X143" s="381">
        <v>1.7000000000000001E-4</v>
      </c>
      <c r="Y143" s="381">
        <f t="shared" si="2"/>
        <v>1.7000000000000001E-4</v>
      </c>
      <c r="Z143" s="381">
        <v>0</v>
      </c>
      <c r="AA143" s="382">
        <f t="shared" si="3"/>
        <v>0</v>
      </c>
      <c r="AR143" s="294" t="s">
        <v>1137</v>
      </c>
      <c r="AT143" s="294" t="s">
        <v>1134</v>
      </c>
      <c r="AU143" s="294" t="s">
        <v>69</v>
      </c>
      <c r="AY143" s="294" t="s">
        <v>1133</v>
      </c>
      <c r="BE143" s="383">
        <f t="shared" si="4"/>
        <v>0</v>
      </c>
      <c r="BF143" s="383">
        <f t="shared" si="5"/>
        <v>0</v>
      </c>
      <c r="BG143" s="383">
        <f t="shared" si="6"/>
        <v>0</v>
      </c>
      <c r="BH143" s="383">
        <f t="shared" si="7"/>
        <v>0</v>
      </c>
      <c r="BI143" s="383">
        <f t="shared" si="8"/>
        <v>0</v>
      </c>
      <c r="BJ143" s="294" t="s">
        <v>44</v>
      </c>
      <c r="BK143" s="383">
        <f t="shared" si="9"/>
        <v>0</v>
      </c>
      <c r="BL143" s="294" t="s">
        <v>1137</v>
      </c>
      <c r="BM143" s="294" t="s">
        <v>1222</v>
      </c>
    </row>
    <row r="144" spans="2:65" s="303" customFormat="1" ht="31.5" customHeight="1" x14ac:dyDescent="0.2">
      <c r="B144" s="304"/>
      <c r="C144" s="375" t="s">
        <v>1223</v>
      </c>
      <c r="D144" s="375" t="s">
        <v>1134</v>
      </c>
      <c r="E144" s="376" t="s">
        <v>1224</v>
      </c>
      <c r="F144" s="498" t="s">
        <v>1225</v>
      </c>
      <c r="G144" s="498"/>
      <c r="H144" s="498"/>
      <c r="I144" s="498"/>
      <c r="J144" s="377" t="s">
        <v>208</v>
      </c>
      <c r="K144" s="378">
        <v>0.125</v>
      </c>
      <c r="L144" s="499">
        <v>0</v>
      </c>
      <c r="M144" s="499"/>
      <c r="N144" s="500">
        <f t="shared" si="0"/>
        <v>0</v>
      </c>
      <c r="O144" s="500"/>
      <c r="P144" s="500"/>
      <c r="Q144" s="500"/>
      <c r="R144" s="307"/>
      <c r="T144" s="379" t="s">
        <v>396</v>
      </c>
      <c r="U144" s="380" t="s">
        <v>1089</v>
      </c>
      <c r="V144" s="381">
        <v>1.333</v>
      </c>
      <c r="W144" s="381">
        <f t="shared" si="1"/>
        <v>0.166625</v>
      </c>
      <c r="X144" s="381">
        <v>0</v>
      </c>
      <c r="Y144" s="381">
        <f t="shared" si="2"/>
        <v>0</v>
      </c>
      <c r="Z144" s="381">
        <v>0</v>
      </c>
      <c r="AA144" s="382">
        <f t="shared" si="3"/>
        <v>0</v>
      </c>
      <c r="AR144" s="294" t="s">
        <v>1137</v>
      </c>
      <c r="AT144" s="294" t="s">
        <v>1134</v>
      </c>
      <c r="AU144" s="294" t="s">
        <v>69</v>
      </c>
      <c r="AY144" s="294" t="s">
        <v>1133</v>
      </c>
      <c r="BE144" s="383">
        <f t="shared" si="4"/>
        <v>0</v>
      </c>
      <c r="BF144" s="383">
        <f t="shared" si="5"/>
        <v>0</v>
      </c>
      <c r="BG144" s="383">
        <f t="shared" si="6"/>
        <v>0</v>
      </c>
      <c r="BH144" s="383">
        <f t="shared" si="7"/>
        <v>0</v>
      </c>
      <c r="BI144" s="383">
        <f t="shared" si="8"/>
        <v>0</v>
      </c>
      <c r="BJ144" s="294" t="s">
        <v>44</v>
      </c>
      <c r="BK144" s="383">
        <f t="shared" si="9"/>
        <v>0</v>
      </c>
      <c r="BL144" s="294" t="s">
        <v>1137</v>
      </c>
      <c r="BM144" s="294" t="s">
        <v>1226</v>
      </c>
    </row>
    <row r="145" spans="2:65" s="367" customFormat="1" ht="29.85" customHeight="1" x14ac:dyDescent="0.3">
      <c r="B145" s="363"/>
      <c r="C145" s="364"/>
      <c r="D145" s="374" t="s">
        <v>1110</v>
      </c>
      <c r="E145" s="374"/>
      <c r="F145" s="374"/>
      <c r="G145" s="374"/>
      <c r="H145" s="374"/>
      <c r="I145" s="374"/>
      <c r="J145" s="374"/>
      <c r="K145" s="374"/>
      <c r="L145" s="387"/>
      <c r="M145" s="387"/>
      <c r="N145" s="496">
        <f>BK145</f>
        <v>0</v>
      </c>
      <c r="O145" s="497"/>
      <c r="P145" s="497"/>
      <c r="Q145" s="497"/>
      <c r="R145" s="366"/>
      <c r="T145" s="368"/>
      <c r="U145" s="364"/>
      <c r="V145" s="364"/>
      <c r="W145" s="369">
        <f>SUM(W146:W147)</f>
        <v>0.10299999999999999</v>
      </c>
      <c r="X145" s="364"/>
      <c r="Y145" s="369">
        <f>SUM(Y146:Y147)</f>
        <v>4.4999999999999999E-4</v>
      </c>
      <c r="Z145" s="364"/>
      <c r="AA145" s="370">
        <f>SUM(AA146:AA147)</f>
        <v>0</v>
      </c>
      <c r="AR145" s="371" t="s">
        <v>69</v>
      </c>
      <c r="AT145" s="372" t="s">
        <v>1131</v>
      </c>
      <c r="AU145" s="372" t="s">
        <v>44</v>
      </c>
      <c r="AY145" s="371" t="s">
        <v>1133</v>
      </c>
      <c r="BK145" s="373">
        <f>SUM(BK146:BK147)</f>
        <v>0</v>
      </c>
    </row>
    <row r="146" spans="2:65" s="303" customFormat="1" ht="22.5" customHeight="1" x14ac:dyDescent="0.2">
      <c r="B146" s="304"/>
      <c r="C146" s="375" t="s">
        <v>1227</v>
      </c>
      <c r="D146" s="375" t="s">
        <v>1134</v>
      </c>
      <c r="E146" s="376" t="s">
        <v>1228</v>
      </c>
      <c r="F146" s="498" t="s">
        <v>1229</v>
      </c>
      <c r="G146" s="498"/>
      <c r="H146" s="498"/>
      <c r="I146" s="498"/>
      <c r="J146" s="377" t="s">
        <v>252</v>
      </c>
      <c r="K146" s="378">
        <v>1</v>
      </c>
      <c r="L146" s="499">
        <v>0</v>
      </c>
      <c r="M146" s="499"/>
      <c r="N146" s="500">
        <f>ROUND(L146*K146,2)</f>
        <v>0</v>
      </c>
      <c r="O146" s="500"/>
      <c r="P146" s="500"/>
      <c r="Q146" s="500"/>
      <c r="R146" s="307"/>
      <c r="T146" s="379" t="s">
        <v>396</v>
      </c>
      <c r="U146" s="380" t="s">
        <v>1089</v>
      </c>
      <c r="V146" s="381">
        <v>0.10299999999999999</v>
      </c>
      <c r="W146" s="381">
        <f>V146*K146</f>
        <v>0.10299999999999999</v>
      </c>
      <c r="X146" s="381">
        <v>4.4999999999999999E-4</v>
      </c>
      <c r="Y146" s="381">
        <f>X146*K146</f>
        <v>4.4999999999999999E-4</v>
      </c>
      <c r="Z146" s="381">
        <v>0</v>
      </c>
      <c r="AA146" s="382">
        <f>Z146*K146</f>
        <v>0</v>
      </c>
      <c r="AR146" s="294" t="s">
        <v>1137</v>
      </c>
      <c r="AT146" s="294" t="s">
        <v>1134</v>
      </c>
      <c r="AU146" s="294" t="s">
        <v>69</v>
      </c>
      <c r="AY146" s="294" t="s">
        <v>1133</v>
      </c>
      <c r="BE146" s="383">
        <f>IF(U146="základní",N146,0)</f>
        <v>0</v>
      </c>
      <c r="BF146" s="383">
        <f>IF(U146="snížená",N146,0)</f>
        <v>0</v>
      </c>
      <c r="BG146" s="383">
        <f>IF(U146="zákl. přenesená",N146,0)</f>
        <v>0</v>
      </c>
      <c r="BH146" s="383">
        <f>IF(U146="sníž. přenesená",N146,0)</f>
        <v>0</v>
      </c>
      <c r="BI146" s="383">
        <f>IF(U146="nulová",N146,0)</f>
        <v>0</v>
      </c>
      <c r="BJ146" s="294" t="s">
        <v>44</v>
      </c>
      <c r="BK146" s="383">
        <f>ROUND(L146*K146,2)</f>
        <v>0</v>
      </c>
      <c r="BL146" s="294" t="s">
        <v>1137</v>
      </c>
      <c r="BM146" s="294" t="s">
        <v>1230</v>
      </c>
    </row>
    <row r="147" spans="2:65" s="303" customFormat="1" ht="31.5" customHeight="1" x14ac:dyDescent="0.2">
      <c r="B147" s="304"/>
      <c r="C147" s="375" t="s">
        <v>1231</v>
      </c>
      <c r="D147" s="375" t="s">
        <v>1134</v>
      </c>
      <c r="E147" s="376" t="s">
        <v>1232</v>
      </c>
      <c r="F147" s="498" t="s">
        <v>1233</v>
      </c>
      <c r="G147" s="498"/>
      <c r="H147" s="498"/>
      <c r="I147" s="498"/>
      <c r="J147" s="377" t="s">
        <v>208</v>
      </c>
      <c r="K147" s="378">
        <v>0</v>
      </c>
      <c r="L147" s="499">
        <v>0</v>
      </c>
      <c r="M147" s="499"/>
      <c r="N147" s="500">
        <f>ROUND(L147*K147,2)</f>
        <v>0</v>
      </c>
      <c r="O147" s="500"/>
      <c r="P147" s="500"/>
      <c r="Q147" s="500"/>
      <c r="R147" s="307"/>
      <c r="T147" s="379" t="s">
        <v>396</v>
      </c>
      <c r="U147" s="380" t="s">
        <v>1089</v>
      </c>
      <c r="V147" s="381">
        <v>2.5750000000000002</v>
      </c>
      <c r="W147" s="381">
        <f>V147*K147</f>
        <v>0</v>
      </c>
      <c r="X147" s="381">
        <v>0</v>
      </c>
      <c r="Y147" s="381">
        <f>X147*K147</f>
        <v>0</v>
      </c>
      <c r="Z147" s="381">
        <v>0</v>
      </c>
      <c r="AA147" s="382">
        <f>Z147*K147</f>
        <v>0</v>
      </c>
      <c r="AR147" s="294" t="s">
        <v>1137</v>
      </c>
      <c r="AT147" s="294" t="s">
        <v>1134</v>
      </c>
      <c r="AU147" s="294" t="s">
        <v>69</v>
      </c>
      <c r="AY147" s="294" t="s">
        <v>1133</v>
      </c>
      <c r="BE147" s="383">
        <f>IF(U147="základní",N147,0)</f>
        <v>0</v>
      </c>
      <c r="BF147" s="383">
        <f>IF(U147="snížená",N147,0)</f>
        <v>0</v>
      </c>
      <c r="BG147" s="383">
        <f>IF(U147="zákl. přenesená",N147,0)</f>
        <v>0</v>
      </c>
      <c r="BH147" s="383">
        <f>IF(U147="sníž. přenesená",N147,0)</f>
        <v>0</v>
      </c>
      <c r="BI147" s="383">
        <f>IF(U147="nulová",N147,0)</f>
        <v>0</v>
      </c>
      <c r="BJ147" s="294" t="s">
        <v>44</v>
      </c>
      <c r="BK147" s="383">
        <f>ROUND(L147*K147,2)</f>
        <v>0</v>
      </c>
      <c r="BL147" s="294" t="s">
        <v>1137</v>
      </c>
      <c r="BM147" s="294" t="s">
        <v>1234</v>
      </c>
    </row>
    <row r="148" spans="2:65" s="367" customFormat="1" ht="29.85" customHeight="1" x14ac:dyDescent="0.3">
      <c r="B148" s="363"/>
      <c r="C148" s="364"/>
      <c r="D148" s="374" t="s">
        <v>1111</v>
      </c>
      <c r="E148" s="374"/>
      <c r="F148" s="374"/>
      <c r="G148" s="374"/>
      <c r="H148" s="374"/>
      <c r="I148" s="374"/>
      <c r="J148" s="374"/>
      <c r="K148" s="374"/>
      <c r="L148" s="387"/>
      <c r="M148" s="387"/>
      <c r="N148" s="496">
        <f>BK148</f>
        <v>0</v>
      </c>
      <c r="O148" s="497"/>
      <c r="P148" s="497"/>
      <c r="Q148" s="497"/>
      <c r="R148" s="366"/>
      <c r="T148" s="368"/>
      <c r="U148" s="364"/>
      <c r="V148" s="364"/>
      <c r="W148" s="369">
        <f>W149</f>
        <v>1.5</v>
      </c>
      <c r="X148" s="364"/>
      <c r="Y148" s="369">
        <f>Y149</f>
        <v>7.5000000000000002E-4</v>
      </c>
      <c r="Z148" s="364"/>
      <c r="AA148" s="370">
        <f>AA149</f>
        <v>0</v>
      </c>
      <c r="AR148" s="371" t="s">
        <v>69</v>
      </c>
      <c r="AT148" s="372" t="s">
        <v>1131</v>
      </c>
      <c r="AU148" s="372" t="s">
        <v>44</v>
      </c>
      <c r="AY148" s="371" t="s">
        <v>1133</v>
      </c>
      <c r="BK148" s="373">
        <f>BK149</f>
        <v>0</v>
      </c>
    </row>
    <row r="149" spans="2:65" s="303" customFormat="1" ht="31.5" customHeight="1" x14ac:dyDescent="0.2">
      <c r="B149" s="304"/>
      <c r="C149" s="375" t="s">
        <v>1235</v>
      </c>
      <c r="D149" s="375" t="s">
        <v>1134</v>
      </c>
      <c r="E149" s="376" t="s">
        <v>1236</v>
      </c>
      <c r="F149" s="498" t="s">
        <v>1237</v>
      </c>
      <c r="G149" s="498"/>
      <c r="H149" s="498"/>
      <c r="I149" s="498"/>
      <c r="J149" s="377" t="s">
        <v>213</v>
      </c>
      <c r="K149" s="378">
        <v>25</v>
      </c>
      <c r="L149" s="499">
        <v>0</v>
      </c>
      <c r="M149" s="499"/>
      <c r="N149" s="500">
        <f>ROUND(L149*K149,2)</f>
        <v>0</v>
      </c>
      <c r="O149" s="500"/>
      <c r="P149" s="500"/>
      <c r="Q149" s="500"/>
      <c r="R149" s="307"/>
      <c r="T149" s="379" t="s">
        <v>396</v>
      </c>
      <c r="U149" s="380" t="s">
        <v>1089</v>
      </c>
      <c r="V149" s="381">
        <v>0.06</v>
      </c>
      <c r="W149" s="381">
        <f>V149*K149</f>
        <v>1.5</v>
      </c>
      <c r="X149" s="381">
        <v>3.0000000000000001E-5</v>
      </c>
      <c r="Y149" s="381">
        <f>X149*K149</f>
        <v>7.5000000000000002E-4</v>
      </c>
      <c r="Z149" s="381">
        <v>0</v>
      </c>
      <c r="AA149" s="382">
        <f>Z149*K149</f>
        <v>0</v>
      </c>
      <c r="AR149" s="294" t="s">
        <v>1137</v>
      </c>
      <c r="AT149" s="294" t="s">
        <v>1134</v>
      </c>
      <c r="AU149" s="294" t="s">
        <v>69</v>
      </c>
      <c r="AY149" s="294" t="s">
        <v>1133</v>
      </c>
      <c r="BE149" s="383">
        <f>IF(U149="základní",N149,0)</f>
        <v>0</v>
      </c>
      <c r="BF149" s="383">
        <f>IF(U149="snížená",N149,0)</f>
        <v>0</v>
      </c>
      <c r="BG149" s="383">
        <f>IF(U149="zákl. přenesená",N149,0)</f>
        <v>0</v>
      </c>
      <c r="BH149" s="383">
        <f>IF(U149="sníž. přenesená",N149,0)</f>
        <v>0</v>
      </c>
      <c r="BI149" s="383">
        <f>IF(U149="nulová",N149,0)</f>
        <v>0</v>
      </c>
      <c r="BJ149" s="294" t="s">
        <v>44</v>
      </c>
      <c r="BK149" s="383">
        <f>ROUND(L149*K149,2)</f>
        <v>0</v>
      </c>
      <c r="BL149" s="294" t="s">
        <v>1137</v>
      </c>
      <c r="BM149" s="294" t="s">
        <v>1238</v>
      </c>
    </row>
    <row r="150" spans="2:65" s="367" customFormat="1" ht="37.35" customHeight="1" x14ac:dyDescent="0.35">
      <c r="B150" s="363"/>
      <c r="C150" s="364"/>
      <c r="D150" s="365" t="s">
        <v>1112</v>
      </c>
      <c r="E150" s="365"/>
      <c r="F150" s="365"/>
      <c r="G150" s="365"/>
      <c r="H150" s="365"/>
      <c r="I150" s="365"/>
      <c r="J150" s="365"/>
      <c r="K150" s="365"/>
      <c r="L150" s="388"/>
      <c r="M150" s="388"/>
      <c r="N150" s="508">
        <f>BK150</f>
        <v>0</v>
      </c>
      <c r="O150" s="509"/>
      <c r="P150" s="509"/>
      <c r="Q150" s="509"/>
      <c r="R150" s="366"/>
      <c r="T150" s="368"/>
      <c r="U150" s="364"/>
      <c r="V150" s="364"/>
      <c r="W150" s="369">
        <f>SUM(W151:W152)</f>
        <v>20</v>
      </c>
      <c r="X150" s="364"/>
      <c r="Y150" s="369">
        <f>SUM(Y151:Y152)</f>
        <v>0</v>
      </c>
      <c r="Z150" s="364"/>
      <c r="AA150" s="370">
        <f>SUM(AA151:AA152)</f>
        <v>0</v>
      </c>
      <c r="AR150" s="371" t="s">
        <v>73</v>
      </c>
      <c r="AT150" s="372" t="s">
        <v>1131</v>
      </c>
      <c r="AU150" s="372" t="s">
        <v>1132</v>
      </c>
      <c r="AY150" s="371" t="s">
        <v>1133</v>
      </c>
      <c r="BK150" s="373">
        <f>SUM(BK151:BK152)</f>
        <v>0</v>
      </c>
    </row>
    <row r="151" spans="2:65" s="303" customFormat="1" ht="22.5" customHeight="1" x14ac:dyDescent="0.2">
      <c r="B151" s="304"/>
      <c r="C151" s="375" t="s">
        <v>1239</v>
      </c>
      <c r="D151" s="375" t="s">
        <v>1134</v>
      </c>
      <c r="E151" s="376" t="s">
        <v>1240</v>
      </c>
      <c r="F151" s="498" t="s">
        <v>1241</v>
      </c>
      <c r="G151" s="498"/>
      <c r="H151" s="498"/>
      <c r="I151" s="498"/>
      <c r="J151" s="377" t="s">
        <v>1242</v>
      </c>
      <c r="K151" s="378">
        <v>10</v>
      </c>
      <c r="L151" s="499">
        <v>0</v>
      </c>
      <c r="M151" s="499"/>
      <c r="N151" s="500">
        <f>ROUND(L151*K151,2)</f>
        <v>0</v>
      </c>
      <c r="O151" s="500"/>
      <c r="P151" s="500"/>
      <c r="Q151" s="500"/>
      <c r="R151" s="307"/>
      <c r="T151" s="379" t="s">
        <v>396</v>
      </c>
      <c r="U151" s="380" t="s">
        <v>1089</v>
      </c>
      <c r="V151" s="381">
        <v>1</v>
      </c>
      <c r="W151" s="381">
        <f>V151*K151</f>
        <v>10</v>
      </c>
      <c r="X151" s="381">
        <v>0</v>
      </c>
      <c r="Y151" s="381">
        <f>X151*K151</f>
        <v>0</v>
      </c>
      <c r="Z151" s="381">
        <v>0</v>
      </c>
      <c r="AA151" s="382">
        <f>Z151*K151</f>
        <v>0</v>
      </c>
      <c r="AR151" s="294" t="s">
        <v>1243</v>
      </c>
      <c r="AT151" s="294" t="s">
        <v>1134</v>
      </c>
      <c r="AU151" s="294" t="s">
        <v>44</v>
      </c>
      <c r="AY151" s="294" t="s">
        <v>1133</v>
      </c>
      <c r="BE151" s="383">
        <f>IF(U151="základní",N151,0)</f>
        <v>0</v>
      </c>
      <c r="BF151" s="383">
        <f>IF(U151="snížená",N151,0)</f>
        <v>0</v>
      </c>
      <c r="BG151" s="383">
        <f>IF(U151="zákl. přenesená",N151,0)</f>
        <v>0</v>
      </c>
      <c r="BH151" s="383">
        <f>IF(U151="sníž. přenesená",N151,0)</f>
        <v>0</v>
      </c>
      <c r="BI151" s="383">
        <f>IF(U151="nulová",N151,0)</f>
        <v>0</v>
      </c>
      <c r="BJ151" s="294" t="s">
        <v>44</v>
      </c>
      <c r="BK151" s="383">
        <f>ROUND(L151*K151,2)</f>
        <v>0</v>
      </c>
      <c r="BL151" s="294" t="s">
        <v>1243</v>
      </c>
      <c r="BM151" s="294" t="s">
        <v>1244</v>
      </c>
    </row>
    <row r="152" spans="2:65" s="303" customFormat="1" ht="31.5" customHeight="1" x14ac:dyDescent="0.2">
      <c r="B152" s="304"/>
      <c r="C152" s="375" t="s">
        <v>1245</v>
      </c>
      <c r="D152" s="375" t="s">
        <v>1134</v>
      </c>
      <c r="E152" s="376" t="s">
        <v>1246</v>
      </c>
      <c r="F152" s="498" t="s">
        <v>1247</v>
      </c>
      <c r="G152" s="498"/>
      <c r="H152" s="498"/>
      <c r="I152" s="498"/>
      <c r="J152" s="377" t="s">
        <v>1242</v>
      </c>
      <c r="K152" s="378">
        <v>10</v>
      </c>
      <c r="L152" s="499">
        <v>0</v>
      </c>
      <c r="M152" s="499"/>
      <c r="N152" s="500">
        <f>ROUND(L152*K152,2)</f>
        <v>0</v>
      </c>
      <c r="O152" s="500"/>
      <c r="P152" s="500"/>
      <c r="Q152" s="500"/>
      <c r="R152" s="307"/>
      <c r="T152" s="379" t="s">
        <v>396</v>
      </c>
      <c r="U152" s="380" t="s">
        <v>1089</v>
      </c>
      <c r="V152" s="381">
        <v>1</v>
      </c>
      <c r="W152" s="381">
        <f>V152*K152</f>
        <v>10</v>
      </c>
      <c r="X152" s="381">
        <v>0</v>
      </c>
      <c r="Y152" s="381">
        <f>X152*K152</f>
        <v>0</v>
      </c>
      <c r="Z152" s="381">
        <v>0</v>
      </c>
      <c r="AA152" s="382">
        <f>Z152*K152</f>
        <v>0</v>
      </c>
      <c r="AR152" s="294" t="s">
        <v>1137</v>
      </c>
      <c r="AT152" s="294" t="s">
        <v>1134</v>
      </c>
      <c r="AU152" s="294" t="s">
        <v>44</v>
      </c>
      <c r="AY152" s="294" t="s">
        <v>1133</v>
      </c>
      <c r="BE152" s="383">
        <f>IF(U152="základní",N152,0)</f>
        <v>0</v>
      </c>
      <c r="BF152" s="383">
        <f>IF(U152="snížená",N152,0)</f>
        <v>0</v>
      </c>
      <c r="BG152" s="383">
        <f>IF(U152="zákl. přenesená",N152,0)</f>
        <v>0</v>
      </c>
      <c r="BH152" s="383">
        <f>IF(U152="sníž. přenesená",N152,0)</f>
        <v>0</v>
      </c>
      <c r="BI152" s="383">
        <f>IF(U152="nulová",N152,0)</f>
        <v>0</v>
      </c>
      <c r="BJ152" s="294" t="s">
        <v>44</v>
      </c>
      <c r="BK152" s="383">
        <f>ROUND(L152*K152,2)</f>
        <v>0</v>
      </c>
      <c r="BL152" s="294" t="s">
        <v>1137</v>
      </c>
      <c r="BM152" s="294" t="s">
        <v>1248</v>
      </c>
    </row>
    <row r="153" spans="2:65" s="367" customFormat="1" ht="37.35" customHeight="1" x14ac:dyDescent="0.35">
      <c r="B153" s="363"/>
      <c r="C153" s="364"/>
      <c r="D153" s="365" t="s">
        <v>1113</v>
      </c>
      <c r="E153" s="365"/>
      <c r="F153" s="365"/>
      <c r="G153" s="365"/>
      <c r="H153" s="365"/>
      <c r="I153" s="365"/>
      <c r="J153" s="365"/>
      <c r="K153" s="365"/>
      <c r="L153" s="388"/>
      <c r="M153" s="388"/>
      <c r="N153" s="506">
        <f>BK153</f>
        <v>0</v>
      </c>
      <c r="O153" s="507"/>
      <c r="P153" s="507"/>
      <c r="Q153" s="507"/>
      <c r="R153" s="366"/>
      <c r="T153" s="368"/>
      <c r="U153" s="364"/>
      <c r="V153" s="364"/>
      <c r="W153" s="369">
        <f>W154</f>
        <v>0</v>
      </c>
      <c r="X153" s="364"/>
      <c r="Y153" s="369">
        <f>Y154</f>
        <v>0</v>
      </c>
      <c r="Z153" s="364"/>
      <c r="AA153" s="370">
        <f>AA154</f>
        <v>0</v>
      </c>
      <c r="AR153" s="371" t="s">
        <v>75</v>
      </c>
      <c r="AT153" s="372" t="s">
        <v>1131</v>
      </c>
      <c r="AU153" s="372" t="s">
        <v>1132</v>
      </c>
      <c r="AY153" s="371" t="s">
        <v>1133</v>
      </c>
      <c r="BK153" s="373">
        <f>BK154</f>
        <v>0</v>
      </c>
    </row>
    <row r="154" spans="2:65" s="367" customFormat="1" ht="19.899999999999999" customHeight="1" x14ac:dyDescent="0.3">
      <c r="B154" s="363"/>
      <c r="C154" s="364"/>
      <c r="D154" s="374" t="s">
        <v>1114</v>
      </c>
      <c r="E154" s="374"/>
      <c r="F154" s="374"/>
      <c r="G154" s="374"/>
      <c r="H154" s="374"/>
      <c r="I154" s="374"/>
      <c r="J154" s="374"/>
      <c r="K154" s="374"/>
      <c r="L154" s="387"/>
      <c r="M154" s="387"/>
      <c r="N154" s="504">
        <f>BK154</f>
        <v>0</v>
      </c>
      <c r="O154" s="505"/>
      <c r="P154" s="505"/>
      <c r="Q154" s="505"/>
      <c r="R154" s="366"/>
      <c r="T154" s="368"/>
      <c r="U154" s="364"/>
      <c r="V154" s="364"/>
      <c r="W154" s="369">
        <f>W155</f>
        <v>0</v>
      </c>
      <c r="X154" s="364"/>
      <c r="Y154" s="369">
        <f>Y155</f>
        <v>0</v>
      </c>
      <c r="Z154" s="364"/>
      <c r="AA154" s="370">
        <f>AA155</f>
        <v>0</v>
      </c>
      <c r="AR154" s="371" t="s">
        <v>75</v>
      </c>
      <c r="AT154" s="372" t="s">
        <v>1131</v>
      </c>
      <c r="AU154" s="372" t="s">
        <v>44</v>
      </c>
      <c r="AY154" s="371" t="s">
        <v>1133</v>
      </c>
      <c r="BK154" s="373">
        <f>BK155</f>
        <v>0</v>
      </c>
    </row>
    <row r="155" spans="2:65" s="303" customFormat="1" ht="22.5" customHeight="1" x14ac:dyDescent="0.2">
      <c r="B155" s="304"/>
      <c r="C155" s="375" t="s">
        <v>1249</v>
      </c>
      <c r="D155" s="375" t="s">
        <v>1134</v>
      </c>
      <c r="E155" s="376" t="s">
        <v>1250</v>
      </c>
      <c r="F155" s="498" t="s">
        <v>1251</v>
      </c>
      <c r="G155" s="498"/>
      <c r="H155" s="498"/>
      <c r="I155" s="498"/>
      <c r="J155" s="377" t="s">
        <v>626</v>
      </c>
      <c r="K155" s="378">
        <v>1</v>
      </c>
      <c r="L155" s="499">
        <v>0</v>
      </c>
      <c r="M155" s="499"/>
      <c r="N155" s="500">
        <f>ROUND(L155*K155,2)</f>
        <v>0</v>
      </c>
      <c r="O155" s="500"/>
      <c r="P155" s="500"/>
      <c r="Q155" s="500"/>
      <c r="R155" s="307"/>
      <c r="T155" s="379" t="s">
        <v>396</v>
      </c>
      <c r="U155" s="384" t="s">
        <v>1089</v>
      </c>
      <c r="V155" s="385">
        <v>0</v>
      </c>
      <c r="W155" s="385">
        <f>V155*K155</f>
        <v>0</v>
      </c>
      <c r="X155" s="385">
        <v>0</v>
      </c>
      <c r="Y155" s="385">
        <f>X155*K155</f>
        <v>0</v>
      </c>
      <c r="Z155" s="385">
        <v>0</v>
      </c>
      <c r="AA155" s="386">
        <f>Z155*K155</f>
        <v>0</v>
      </c>
      <c r="AR155" s="294" t="s">
        <v>1252</v>
      </c>
      <c r="AT155" s="294" t="s">
        <v>1134</v>
      </c>
      <c r="AU155" s="294" t="s">
        <v>69</v>
      </c>
      <c r="AY155" s="294" t="s">
        <v>1133</v>
      </c>
      <c r="BE155" s="383">
        <f>IF(U155="základní",N155,0)</f>
        <v>0</v>
      </c>
      <c r="BF155" s="383">
        <f>IF(U155="snížená",N155,0)</f>
        <v>0</v>
      </c>
      <c r="BG155" s="383">
        <f>IF(U155="zákl. přenesená",N155,0)</f>
        <v>0</v>
      </c>
      <c r="BH155" s="383">
        <f>IF(U155="sníž. přenesená",N155,0)</f>
        <v>0</v>
      </c>
      <c r="BI155" s="383">
        <f>IF(U155="nulová",N155,0)</f>
        <v>0</v>
      </c>
      <c r="BJ155" s="294" t="s">
        <v>44</v>
      </c>
      <c r="BK155" s="383">
        <f>ROUND(L155*K155,2)</f>
        <v>0</v>
      </c>
      <c r="BL155" s="294" t="s">
        <v>1252</v>
      </c>
      <c r="BM155" s="294" t="s">
        <v>1253</v>
      </c>
    </row>
    <row r="156" spans="2:65" s="303" customFormat="1" ht="6.95" customHeight="1" x14ac:dyDescent="0.2">
      <c r="B156" s="329"/>
      <c r="C156" s="330"/>
      <c r="D156" s="330"/>
      <c r="E156" s="330"/>
      <c r="F156" s="330"/>
      <c r="G156" s="330"/>
      <c r="H156" s="330"/>
      <c r="I156" s="330"/>
      <c r="J156" s="330"/>
      <c r="K156" s="330"/>
      <c r="L156" s="330"/>
      <c r="M156" s="330"/>
      <c r="N156" s="330"/>
      <c r="O156" s="330"/>
      <c r="P156" s="330"/>
      <c r="Q156" s="330"/>
      <c r="R156" s="331"/>
    </row>
  </sheetData>
  <sheetProtection algorithmName="SHA-512" hashValue="C+C+DOVqY6bg6JhTEd/aSI69ojnkljhHNLLPIv44qDK4wC0FYwg/NrkLt299Hg7Gxeuj6on9LYjjqXX74jxsMg==" saltValue="v8me6gXbTSZ6drpWGTUDtw==" spinCount="100000" sheet="1" objects="1" scenarios="1"/>
  <mergeCells count="157">
    <mergeCell ref="N153:Q153"/>
    <mergeCell ref="N154:Q154"/>
    <mergeCell ref="F155:I155"/>
    <mergeCell ref="L155:M155"/>
    <mergeCell ref="N155:Q155"/>
    <mergeCell ref="N150:Q150"/>
    <mergeCell ref="F151:I151"/>
    <mergeCell ref="L151:M151"/>
    <mergeCell ref="N151:Q151"/>
    <mergeCell ref="F152:I152"/>
    <mergeCell ref="L152:M152"/>
    <mergeCell ref="N152:Q152"/>
    <mergeCell ref="F147:I147"/>
    <mergeCell ref="L147:M147"/>
    <mergeCell ref="N147:Q147"/>
    <mergeCell ref="N148:Q148"/>
    <mergeCell ref="F149:I149"/>
    <mergeCell ref="L149:M149"/>
    <mergeCell ref="N149:Q149"/>
    <mergeCell ref="F144:I144"/>
    <mergeCell ref="L144:M144"/>
    <mergeCell ref="N144:Q144"/>
    <mergeCell ref="N145:Q145"/>
    <mergeCell ref="F146:I146"/>
    <mergeCell ref="L146:M146"/>
    <mergeCell ref="N146:Q146"/>
    <mergeCell ref="F142:I142"/>
    <mergeCell ref="L142:M142"/>
    <mergeCell ref="N142:Q142"/>
    <mergeCell ref="F143:I143"/>
    <mergeCell ref="L143:M143"/>
    <mergeCell ref="N143:Q143"/>
    <mergeCell ref="F140:I140"/>
    <mergeCell ref="L140:M140"/>
    <mergeCell ref="N140:Q140"/>
    <mergeCell ref="F141:I141"/>
    <mergeCell ref="L141:M141"/>
    <mergeCell ref="N141:Q141"/>
    <mergeCell ref="F138:I138"/>
    <mergeCell ref="L138:M138"/>
    <mergeCell ref="N138:Q138"/>
    <mergeCell ref="F139:I139"/>
    <mergeCell ref="L139:M139"/>
    <mergeCell ref="N139:Q139"/>
    <mergeCell ref="F136:I136"/>
    <mergeCell ref="L136:M136"/>
    <mergeCell ref="N136:Q136"/>
    <mergeCell ref="F137:I137"/>
    <mergeCell ref="L137:M137"/>
    <mergeCell ref="N137:Q137"/>
    <mergeCell ref="F134:I134"/>
    <mergeCell ref="L134:M134"/>
    <mergeCell ref="N134:Q134"/>
    <mergeCell ref="F135:I135"/>
    <mergeCell ref="L135:M135"/>
    <mergeCell ref="N135:Q135"/>
    <mergeCell ref="F132:I132"/>
    <mergeCell ref="L132:M132"/>
    <mergeCell ref="N132:Q132"/>
    <mergeCell ref="F133:I133"/>
    <mergeCell ref="L133:M133"/>
    <mergeCell ref="N133:Q133"/>
    <mergeCell ref="F130:I130"/>
    <mergeCell ref="L130:M130"/>
    <mergeCell ref="N130:Q130"/>
    <mergeCell ref="F131:I131"/>
    <mergeCell ref="L131:M131"/>
    <mergeCell ref="N131:Q131"/>
    <mergeCell ref="F128:I128"/>
    <mergeCell ref="L128:M128"/>
    <mergeCell ref="N128:Q128"/>
    <mergeCell ref="F129:I129"/>
    <mergeCell ref="L129:M129"/>
    <mergeCell ref="N129:Q129"/>
    <mergeCell ref="F126:I126"/>
    <mergeCell ref="L126:M126"/>
    <mergeCell ref="N126:Q126"/>
    <mergeCell ref="F127:I127"/>
    <mergeCell ref="L127:M127"/>
    <mergeCell ref="N127:Q127"/>
    <mergeCell ref="F124:I124"/>
    <mergeCell ref="L124:M124"/>
    <mergeCell ref="N124:Q124"/>
    <mergeCell ref="F125:I125"/>
    <mergeCell ref="L125:M125"/>
    <mergeCell ref="N125:Q125"/>
    <mergeCell ref="N121:Q121"/>
    <mergeCell ref="F122:I122"/>
    <mergeCell ref="L122:M122"/>
    <mergeCell ref="N122:Q122"/>
    <mergeCell ref="F123:I123"/>
    <mergeCell ref="L123:M123"/>
    <mergeCell ref="N123:Q123"/>
    <mergeCell ref="N117:Q117"/>
    <mergeCell ref="N118:Q118"/>
    <mergeCell ref="N119:Q119"/>
    <mergeCell ref="F120:I120"/>
    <mergeCell ref="L120:M120"/>
    <mergeCell ref="N120:Q120"/>
    <mergeCell ref="F108:P108"/>
    <mergeCell ref="F109:P109"/>
    <mergeCell ref="M111:P111"/>
    <mergeCell ref="M113:Q113"/>
    <mergeCell ref="M114:Q114"/>
    <mergeCell ref="F116:I116"/>
    <mergeCell ref="L116:M116"/>
    <mergeCell ref="N116:Q116"/>
    <mergeCell ref="N94:Q94"/>
    <mergeCell ref="N95:Q95"/>
    <mergeCell ref="N96:Q96"/>
    <mergeCell ref="N98:Q98"/>
    <mergeCell ref="L100:Q100"/>
    <mergeCell ref="C106:Q106"/>
    <mergeCell ref="N88:Q88"/>
    <mergeCell ref="N89:Q89"/>
    <mergeCell ref="N90:Q90"/>
    <mergeCell ref="N91:Q91"/>
    <mergeCell ref="N92:Q92"/>
    <mergeCell ref="N93:Q93"/>
    <mergeCell ref="F78:P78"/>
    <mergeCell ref="F79:P79"/>
    <mergeCell ref="M81:P81"/>
    <mergeCell ref="M83:Q83"/>
    <mergeCell ref="M84:Q84"/>
    <mergeCell ref="C86:G86"/>
    <mergeCell ref="N86:Q86"/>
    <mergeCell ref="H35:J35"/>
    <mergeCell ref="M35:P35"/>
    <mergeCell ref="H36:J36"/>
    <mergeCell ref="M36:P36"/>
    <mergeCell ref="L38:P38"/>
    <mergeCell ref="C76:Q76"/>
    <mergeCell ref="M30:P30"/>
    <mergeCell ref="H32:J32"/>
    <mergeCell ref="M32:P32"/>
    <mergeCell ref="H33:J33"/>
    <mergeCell ref="M33:P33"/>
    <mergeCell ref="H34:J34"/>
    <mergeCell ref="M34:P34"/>
    <mergeCell ref="E24:L24"/>
    <mergeCell ref="M27:P27"/>
    <mergeCell ref="M28:P28"/>
    <mergeCell ref="O9:P9"/>
    <mergeCell ref="O11:P11"/>
    <mergeCell ref="O12:P12"/>
    <mergeCell ref="O14:P14"/>
    <mergeCell ref="O15:P15"/>
    <mergeCell ref="O17:P17"/>
    <mergeCell ref="H1:K1"/>
    <mergeCell ref="C2:Q2"/>
    <mergeCell ref="S2:AC2"/>
    <mergeCell ref="C4:Q4"/>
    <mergeCell ref="F6:P6"/>
    <mergeCell ref="F7:P7"/>
    <mergeCell ref="O18:P18"/>
    <mergeCell ref="O20:P20"/>
    <mergeCell ref="O21:P21"/>
  </mergeCells>
  <hyperlinks>
    <hyperlink ref="F1:G1" location="C2" display="1) Krycí list rozpočtu"/>
    <hyperlink ref="H1:K1" location="C86" display="2) Rekapitulace rozpočtu"/>
    <hyperlink ref="L1" location="C116" display="3) Rozpočet"/>
    <hyperlink ref="S1:T1" location="'Rekapitulace stavby'!C2" display="Rekapitulace stavby"/>
  </hyperlinks>
  <pageMargins left="0.171875" right="0.1796875" top="0.78740157499999996" bottom="0.78740157499999996" header="0.3" footer="0.3"/>
  <pageSetup paperSize="9" scale="73" orientation="portrait" r:id="rId1"/>
  <rowBreaks count="1" manualBreakCount="1">
    <brk id="74" max="17" man="1"/>
  </rowBreaks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1"/>
  <sheetViews>
    <sheetView topLeftCell="A103" zoomScaleNormal="100" workbookViewId="0">
      <selection activeCell="L121" sqref="L121:M121"/>
    </sheetView>
  </sheetViews>
  <sheetFormatPr defaultRowHeight="12.75" x14ac:dyDescent="0.2"/>
  <cols>
    <col min="1" max="1" width="2.140625" style="293" customWidth="1"/>
    <col min="2" max="2" width="1.42578125" style="293" customWidth="1"/>
    <col min="3" max="3" width="3.5703125" style="293" customWidth="1"/>
    <col min="4" max="4" width="3.7109375" style="293" customWidth="1"/>
    <col min="5" max="5" width="14.7109375" style="293" customWidth="1"/>
    <col min="6" max="7" width="9.5703125" style="293" customWidth="1"/>
    <col min="8" max="8" width="10.7109375" style="293" customWidth="1"/>
    <col min="9" max="9" width="21.140625" style="293" customWidth="1"/>
    <col min="10" max="10" width="4.42578125" style="293" customWidth="1"/>
    <col min="11" max="11" width="9.85546875" style="293" customWidth="1"/>
    <col min="12" max="12" width="10.28515625" style="293" customWidth="1"/>
    <col min="13" max="14" width="5.140625" style="293" customWidth="1"/>
    <col min="15" max="15" width="1.7109375" style="293" customWidth="1"/>
    <col min="16" max="16" width="10.7109375" style="293" customWidth="1"/>
    <col min="17" max="17" width="3.5703125" style="293" customWidth="1"/>
    <col min="18" max="18" width="1.42578125" style="293" customWidth="1"/>
    <col min="19" max="19" width="7" style="293" hidden="1" customWidth="1"/>
    <col min="20" max="20" width="25.42578125" style="293" hidden="1" customWidth="1"/>
    <col min="21" max="21" width="14" style="293" hidden="1" customWidth="1"/>
    <col min="22" max="22" width="10.5703125" style="293" hidden="1" customWidth="1"/>
    <col min="23" max="23" width="14" style="293" hidden="1" customWidth="1"/>
    <col min="24" max="24" width="10.42578125" style="293" hidden="1" customWidth="1"/>
    <col min="25" max="25" width="12.85546875" style="293" hidden="1" customWidth="1"/>
    <col min="26" max="26" width="9.42578125" style="293" hidden="1" customWidth="1"/>
    <col min="27" max="27" width="12.85546875" style="293" hidden="1" customWidth="1"/>
    <col min="28" max="28" width="14" style="293" hidden="1" customWidth="1"/>
    <col min="29" max="29" width="9.42578125" style="293" hidden="1" customWidth="1"/>
    <col min="30" max="30" width="12.85546875" style="293" hidden="1" customWidth="1"/>
    <col min="31" max="31" width="14" style="293" hidden="1" customWidth="1"/>
    <col min="32" max="74" width="0" style="293" hidden="1" customWidth="1"/>
    <col min="75" max="16384" width="9.140625" style="293"/>
  </cols>
  <sheetData>
    <row r="1" spans="1:66" ht="21.75" customHeight="1" x14ac:dyDescent="0.2">
      <c r="A1" s="192"/>
      <c r="B1" s="193"/>
      <c r="C1" s="193"/>
      <c r="D1" s="194" t="s">
        <v>1066</v>
      </c>
      <c r="E1" s="193"/>
      <c r="F1" s="195" t="s">
        <v>1067</v>
      </c>
      <c r="G1" s="195"/>
      <c r="H1" s="463" t="s">
        <v>1068</v>
      </c>
      <c r="I1" s="463"/>
      <c r="J1" s="463"/>
      <c r="K1" s="463"/>
      <c r="L1" s="195" t="s">
        <v>1069</v>
      </c>
      <c r="M1" s="193"/>
      <c r="N1" s="193"/>
      <c r="O1" s="194" t="s">
        <v>1070</v>
      </c>
      <c r="P1" s="193"/>
      <c r="Q1" s="193"/>
      <c r="R1" s="193"/>
      <c r="S1" s="195" t="s">
        <v>1071</v>
      </c>
      <c r="T1" s="195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</row>
    <row r="2" spans="1:66" ht="36.950000000000003" customHeight="1" x14ac:dyDescent="0.2">
      <c r="C2" s="464" t="s">
        <v>1072</v>
      </c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S2" s="466" t="s">
        <v>1073</v>
      </c>
      <c r="T2" s="467"/>
      <c r="U2" s="467"/>
      <c r="V2" s="467"/>
      <c r="W2" s="467"/>
      <c r="X2" s="467"/>
      <c r="Y2" s="467"/>
      <c r="Z2" s="467"/>
      <c r="AA2" s="467"/>
      <c r="AB2" s="467"/>
      <c r="AC2" s="467"/>
      <c r="AT2" s="294" t="s">
        <v>1254</v>
      </c>
    </row>
    <row r="3" spans="1:66" ht="6.95" customHeight="1" x14ac:dyDescent="0.2">
      <c r="B3" s="295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7"/>
      <c r="AT3" s="294" t="s">
        <v>69</v>
      </c>
    </row>
    <row r="4" spans="1:66" ht="36.950000000000003" customHeight="1" x14ac:dyDescent="0.2">
      <c r="B4" s="298"/>
      <c r="C4" s="468" t="s">
        <v>1075</v>
      </c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299"/>
      <c r="T4" s="300" t="s">
        <v>1076</v>
      </c>
      <c r="AT4" s="294" t="s">
        <v>1077</v>
      </c>
    </row>
    <row r="5" spans="1:66" ht="6.95" customHeight="1" x14ac:dyDescent="0.2">
      <c r="B5" s="298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299"/>
    </row>
    <row r="6" spans="1:66" ht="25.35" customHeight="1" x14ac:dyDescent="0.2">
      <c r="B6" s="298"/>
      <c r="C6" s="301"/>
      <c r="D6" s="302" t="s">
        <v>23</v>
      </c>
      <c r="E6" s="301"/>
      <c r="F6" s="470" t="str">
        <f>'[2]Rekapitulace stavby'!K6</f>
        <v>Snížení energetické náročnosti budovy sociálního úřadu v Lysé nad Labem</v>
      </c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301"/>
      <c r="R6" s="299"/>
    </row>
    <row r="7" spans="1:66" s="303" customFormat="1" ht="32.85" customHeight="1" x14ac:dyDescent="0.2">
      <c r="B7" s="304"/>
      <c r="C7" s="305"/>
      <c r="D7" s="306" t="s">
        <v>47</v>
      </c>
      <c r="E7" s="305"/>
      <c r="F7" s="472" t="s">
        <v>1255</v>
      </c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305"/>
      <c r="R7" s="307"/>
    </row>
    <row r="8" spans="1:66" s="303" customFormat="1" ht="14.45" customHeight="1" x14ac:dyDescent="0.2">
      <c r="B8" s="304"/>
      <c r="C8" s="305"/>
      <c r="D8" s="302" t="s">
        <v>1079</v>
      </c>
      <c r="E8" s="305"/>
      <c r="F8" s="308" t="s">
        <v>396</v>
      </c>
      <c r="G8" s="305"/>
      <c r="H8" s="305"/>
      <c r="I8" s="305"/>
      <c r="J8" s="305"/>
      <c r="K8" s="305"/>
      <c r="L8" s="305"/>
      <c r="M8" s="302" t="s">
        <v>1080</v>
      </c>
      <c r="N8" s="305"/>
      <c r="O8" s="308" t="s">
        <v>396</v>
      </c>
      <c r="P8" s="305"/>
      <c r="Q8" s="305"/>
      <c r="R8" s="307"/>
    </row>
    <row r="9" spans="1:66" s="303" customFormat="1" ht="14.45" customHeight="1" x14ac:dyDescent="0.2">
      <c r="B9" s="304"/>
      <c r="C9" s="305"/>
      <c r="D9" s="302" t="s">
        <v>1081</v>
      </c>
      <c r="E9" s="305"/>
      <c r="F9" s="308" t="s">
        <v>1082</v>
      </c>
      <c r="G9" s="305"/>
      <c r="H9" s="305"/>
      <c r="I9" s="305"/>
      <c r="J9" s="305"/>
      <c r="K9" s="305"/>
      <c r="L9" s="305"/>
      <c r="M9" s="302" t="s">
        <v>1083</v>
      </c>
      <c r="N9" s="305"/>
      <c r="O9" s="477" t="str">
        <f>'[2]Rekapitulace stavby'!AN8</f>
        <v>29. 9. 2017</v>
      </c>
      <c r="P9" s="477"/>
      <c r="Q9" s="305"/>
      <c r="R9" s="307"/>
    </row>
    <row r="10" spans="1:66" s="303" customFormat="1" ht="10.9" customHeight="1" x14ac:dyDescent="0.2">
      <c r="B10" s="304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7"/>
    </row>
    <row r="11" spans="1:66" s="303" customFormat="1" ht="14.45" customHeight="1" x14ac:dyDescent="0.2">
      <c r="B11" s="304"/>
      <c r="C11" s="305"/>
      <c r="D11" s="302" t="s">
        <v>22</v>
      </c>
      <c r="E11" s="305"/>
      <c r="F11" s="305"/>
      <c r="G11" s="305"/>
      <c r="H11" s="305"/>
      <c r="I11" s="305"/>
      <c r="J11" s="305"/>
      <c r="K11" s="305"/>
      <c r="L11" s="305"/>
      <c r="M11" s="302" t="s">
        <v>1084</v>
      </c>
      <c r="N11" s="305"/>
      <c r="O11" s="474" t="str">
        <f>IF('[2]Rekapitulace stavby'!AN10="","",'[2]Rekapitulace stavby'!AN10)</f>
        <v/>
      </c>
      <c r="P11" s="474"/>
      <c r="Q11" s="305"/>
      <c r="R11" s="307"/>
    </row>
    <row r="12" spans="1:66" s="303" customFormat="1" ht="18" customHeight="1" x14ac:dyDescent="0.2">
      <c r="B12" s="304"/>
      <c r="C12" s="305"/>
      <c r="D12" s="305"/>
      <c r="E12" s="308" t="str">
        <f>IF('[2]Rekapitulace stavby'!E11="","",'[2]Rekapitulace stavby'!E11)</f>
        <v xml:space="preserve"> </v>
      </c>
      <c r="F12" s="305"/>
      <c r="G12" s="305"/>
      <c r="H12" s="305"/>
      <c r="I12" s="305"/>
      <c r="J12" s="305"/>
      <c r="K12" s="305"/>
      <c r="L12" s="305"/>
      <c r="M12" s="302" t="s">
        <v>35</v>
      </c>
      <c r="N12" s="305"/>
      <c r="O12" s="474" t="str">
        <f>IF('[2]Rekapitulace stavby'!AN11="","",'[2]Rekapitulace stavby'!AN11)</f>
        <v/>
      </c>
      <c r="P12" s="474"/>
      <c r="Q12" s="305"/>
      <c r="R12" s="307"/>
    </row>
    <row r="13" spans="1:66" s="303" customFormat="1" ht="6.95" customHeight="1" x14ac:dyDescent="0.2">
      <c r="B13" s="304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7"/>
    </row>
    <row r="14" spans="1:66" s="303" customFormat="1" ht="14.45" customHeight="1" x14ac:dyDescent="0.2">
      <c r="B14" s="304"/>
      <c r="C14" s="305"/>
      <c r="D14" s="302" t="s">
        <v>19</v>
      </c>
      <c r="E14" s="305"/>
      <c r="F14" s="305"/>
      <c r="G14" s="305"/>
      <c r="H14" s="305"/>
      <c r="I14" s="305"/>
      <c r="J14" s="305"/>
      <c r="K14" s="305"/>
      <c r="L14" s="305"/>
      <c r="M14" s="302" t="s">
        <v>1084</v>
      </c>
      <c r="N14" s="305"/>
      <c r="O14" s="474" t="str">
        <f>IF('[2]Rekapitulace stavby'!AN13="","",'[2]Rekapitulace stavby'!AN13)</f>
        <v/>
      </c>
      <c r="P14" s="474"/>
      <c r="Q14" s="305"/>
      <c r="R14" s="307"/>
    </row>
    <row r="15" spans="1:66" s="303" customFormat="1" ht="18" customHeight="1" x14ac:dyDescent="0.2">
      <c r="B15" s="304"/>
      <c r="C15" s="305"/>
      <c r="D15" s="305"/>
      <c r="E15" s="308" t="str">
        <f>IF('[2]Rekapitulace stavby'!E14="","",'[2]Rekapitulace stavby'!E14)</f>
        <v xml:space="preserve"> </v>
      </c>
      <c r="F15" s="305"/>
      <c r="G15" s="305"/>
      <c r="H15" s="305"/>
      <c r="I15" s="305"/>
      <c r="J15" s="305"/>
      <c r="K15" s="305"/>
      <c r="L15" s="305"/>
      <c r="M15" s="302" t="s">
        <v>35</v>
      </c>
      <c r="N15" s="305"/>
      <c r="O15" s="474" t="str">
        <f>IF('[2]Rekapitulace stavby'!AN14="","",'[2]Rekapitulace stavby'!AN14)</f>
        <v/>
      </c>
      <c r="P15" s="474"/>
      <c r="Q15" s="305"/>
      <c r="R15" s="307"/>
    </row>
    <row r="16" spans="1:66" s="303" customFormat="1" ht="6.95" customHeight="1" x14ac:dyDescent="0.2">
      <c r="B16" s="304"/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7"/>
    </row>
    <row r="17" spans="2:18" s="303" customFormat="1" ht="14.45" customHeight="1" x14ac:dyDescent="0.2">
      <c r="B17" s="304"/>
      <c r="C17" s="305"/>
      <c r="D17" s="302" t="s">
        <v>20</v>
      </c>
      <c r="E17" s="305"/>
      <c r="F17" s="305"/>
      <c r="G17" s="305"/>
      <c r="H17" s="305"/>
      <c r="I17" s="305"/>
      <c r="J17" s="305"/>
      <c r="K17" s="305"/>
      <c r="L17" s="305"/>
      <c r="M17" s="302" t="s">
        <v>1084</v>
      </c>
      <c r="N17" s="305"/>
      <c r="O17" s="474" t="str">
        <f>IF('[2]Rekapitulace stavby'!AN16="","",'[2]Rekapitulace stavby'!AN16)</f>
        <v/>
      </c>
      <c r="P17" s="474"/>
      <c r="Q17" s="305"/>
      <c r="R17" s="307"/>
    </row>
    <row r="18" spans="2:18" s="303" customFormat="1" ht="18" customHeight="1" x14ac:dyDescent="0.2">
      <c r="B18" s="304"/>
      <c r="C18" s="305"/>
      <c r="D18" s="305"/>
      <c r="E18" s="308" t="str">
        <f>IF('[2]Rekapitulace stavby'!E17="","",'[2]Rekapitulace stavby'!E17)</f>
        <v xml:space="preserve"> </v>
      </c>
      <c r="F18" s="305"/>
      <c r="G18" s="305"/>
      <c r="H18" s="305"/>
      <c r="I18" s="305"/>
      <c r="J18" s="305"/>
      <c r="K18" s="305"/>
      <c r="L18" s="305"/>
      <c r="M18" s="302" t="s">
        <v>35</v>
      </c>
      <c r="N18" s="305"/>
      <c r="O18" s="474" t="str">
        <f>IF('[2]Rekapitulace stavby'!AN17="","",'[2]Rekapitulace stavby'!AN17)</f>
        <v/>
      </c>
      <c r="P18" s="474"/>
      <c r="Q18" s="305"/>
      <c r="R18" s="307"/>
    </row>
    <row r="19" spans="2:18" s="303" customFormat="1" ht="6.95" customHeight="1" x14ac:dyDescent="0.2">
      <c r="B19" s="304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7"/>
    </row>
    <row r="20" spans="2:18" s="303" customFormat="1" ht="14.45" customHeight="1" x14ac:dyDescent="0.2">
      <c r="B20" s="304"/>
      <c r="C20" s="305"/>
      <c r="D20" s="302" t="s">
        <v>1085</v>
      </c>
      <c r="E20" s="305"/>
      <c r="F20" s="305"/>
      <c r="G20" s="305"/>
      <c r="H20" s="305"/>
      <c r="I20" s="305"/>
      <c r="J20" s="305"/>
      <c r="K20" s="305"/>
      <c r="L20" s="305"/>
      <c r="M20" s="302" t="s">
        <v>1084</v>
      </c>
      <c r="N20" s="305"/>
      <c r="O20" s="474" t="str">
        <f>IF('[2]Rekapitulace stavby'!AN19="","",'[2]Rekapitulace stavby'!AN19)</f>
        <v/>
      </c>
      <c r="P20" s="474"/>
      <c r="Q20" s="305"/>
      <c r="R20" s="307"/>
    </row>
    <row r="21" spans="2:18" s="303" customFormat="1" ht="18" customHeight="1" x14ac:dyDescent="0.2">
      <c r="B21" s="304"/>
      <c r="C21" s="305"/>
      <c r="D21" s="305"/>
      <c r="E21" s="308" t="str">
        <f>IF('[2]Rekapitulace stavby'!E20="","",'[2]Rekapitulace stavby'!E20)</f>
        <v xml:space="preserve"> </v>
      </c>
      <c r="F21" s="305"/>
      <c r="G21" s="305"/>
      <c r="H21" s="305"/>
      <c r="I21" s="305"/>
      <c r="J21" s="305"/>
      <c r="K21" s="305"/>
      <c r="L21" s="305"/>
      <c r="M21" s="302" t="s">
        <v>35</v>
      </c>
      <c r="N21" s="305"/>
      <c r="O21" s="474" t="str">
        <f>IF('[2]Rekapitulace stavby'!AN20="","",'[2]Rekapitulace stavby'!AN20)</f>
        <v/>
      </c>
      <c r="P21" s="474"/>
      <c r="Q21" s="305"/>
      <c r="R21" s="307"/>
    </row>
    <row r="22" spans="2:18" s="303" customFormat="1" ht="6.95" customHeight="1" x14ac:dyDescent="0.2">
      <c r="B22" s="304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7"/>
    </row>
    <row r="23" spans="2:18" s="303" customFormat="1" ht="14.45" customHeight="1" x14ac:dyDescent="0.2">
      <c r="B23" s="304"/>
      <c r="C23" s="305"/>
      <c r="D23" s="302" t="s">
        <v>1086</v>
      </c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7"/>
    </row>
    <row r="24" spans="2:18" s="303" customFormat="1" ht="22.5" customHeight="1" x14ac:dyDescent="0.2">
      <c r="B24" s="304"/>
      <c r="C24" s="305"/>
      <c r="D24" s="305"/>
      <c r="E24" s="475" t="s">
        <v>396</v>
      </c>
      <c r="F24" s="475"/>
      <c r="G24" s="475"/>
      <c r="H24" s="475"/>
      <c r="I24" s="475"/>
      <c r="J24" s="475"/>
      <c r="K24" s="475"/>
      <c r="L24" s="475"/>
      <c r="M24" s="305"/>
      <c r="N24" s="305"/>
      <c r="O24" s="305"/>
      <c r="P24" s="305"/>
      <c r="Q24" s="305"/>
      <c r="R24" s="307"/>
    </row>
    <row r="25" spans="2:18" s="303" customFormat="1" ht="6.95" customHeight="1" x14ac:dyDescent="0.2">
      <c r="B25" s="304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7"/>
    </row>
    <row r="26" spans="2:18" s="303" customFormat="1" ht="6.95" customHeight="1" x14ac:dyDescent="0.2">
      <c r="B26" s="304"/>
      <c r="C26" s="305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09"/>
      <c r="P26" s="309"/>
      <c r="Q26" s="305"/>
      <c r="R26" s="307"/>
    </row>
    <row r="27" spans="2:18" s="303" customFormat="1" ht="14.45" customHeight="1" x14ac:dyDescent="0.2">
      <c r="B27" s="304"/>
      <c r="C27" s="305"/>
      <c r="D27" s="310" t="s">
        <v>1087</v>
      </c>
      <c r="E27" s="305"/>
      <c r="F27" s="305"/>
      <c r="G27" s="305"/>
      <c r="H27" s="305"/>
      <c r="I27" s="305"/>
      <c r="J27" s="305"/>
      <c r="K27" s="305"/>
      <c r="L27" s="305"/>
      <c r="M27" s="476">
        <f>N88</f>
        <v>0</v>
      </c>
      <c r="N27" s="476"/>
      <c r="O27" s="476"/>
      <c r="P27" s="476"/>
      <c r="Q27" s="305"/>
      <c r="R27" s="307"/>
    </row>
    <row r="28" spans="2:18" s="303" customFormat="1" ht="14.45" customHeight="1" x14ac:dyDescent="0.2">
      <c r="B28" s="304"/>
      <c r="C28" s="305"/>
      <c r="D28" s="311" t="s">
        <v>29</v>
      </c>
      <c r="E28" s="305"/>
      <c r="F28" s="305"/>
      <c r="G28" s="305"/>
      <c r="H28" s="305"/>
      <c r="I28" s="305"/>
      <c r="J28" s="305"/>
      <c r="K28" s="305"/>
      <c r="L28" s="305"/>
      <c r="M28" s="476">
        <f>N99</f>
        <v>0</v>
      </c>
      <c r="N28" s="476"/>
      <c r="O28" s="476"/>
      <c r="P28" s="476"/>
      <c r="Q28" s="305"/>
      <c r="R28" s="307"/>
    </row>
    <row r="29" spans="2:18" s="303" customFormat="1" ht="6.95" customHeight="1" x14ac:dyDescent="0.2">
      <c r="B29" s="304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7"/>
    </row>
    <row r="30" spans="2:18" s="303" customFormat="1" ht="25.35" customHeight="1" x14ac:dyDescent="0.2">
      <c r="B30" s="304"/>
      <c r="C30" s="305"/>
      <c r="D30" s="312" t="s">
        <v>1088</v>
      </c>
      <c r="E30" s="305"/>
      <c r="F30" s="305"/>
      <c r="G30" s="305"/>
      <c r="H30" s="305"/>
      <c r="I30" s="305"/>
      <c r="J30" s="305"/>
      <c r="K30" s="305"/>
      <c r="L30" s="305"/>
      <c r="M30" s="481">
        <f>ROUND(M27+M28,2)</f>
        <v>0</v>
      </c>
      <c r="N30" s="473"/>
      <c r="O30" s="473"/>
      <c r="P30" s="473"/>
      <c r="Q30" s="305"/>
      <c r="R30" s="307"/>
    </row>
    <row r="31" spans="2:18" s="303" customFormat="1" ht="6.95" customHeight="1" x14ac:dyDescent="0.2">
      <c r="B31" s="304"/>
      <c r="C31" s="305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5"/>
      <c r="R31" s="307"/>
    </row>
    <row r="32" spans="2:18" s="303" customFormat="1" ht="14.45" customHeight="1" x14ac:dyDescent="0.2">
      <c r="B32" s="304"/>
      <c r="C32" s="305"/>
      <c r="D32" s="313" t="s">
        <v>155</v>
      </c>
      <c r="E32" s="313" t="s">
        <v>1089</v>
      </c>
      <c r="F32" s="314">
        <v>0.21</v>
      </c>
      <c r="G32" s="315" t="s">
        <v>1090</v>
      </c>
      <c r="H32" s="478">
        <f>ROUND((SUM(BE99:BE100)+SUM(BE118:BE190)), 2)</f>
        <v>0</v>
      </c>
      <c r="I32" s="473"/>
      <c r="J32" s="473"/>
      <c r="K32" s="305"/>
      <c r="L32" s="305"/>
      <c r="M32" s="478">
        <f>ROUND(ROUND((SUM(BE99:BE100)+SUM(BE118:BE190)), 2)*F32, 2)</f>
        <v>0</v>
      </c>
      <c r="N32" s="473"/>
      <c r="O32" s="473"/>
      <c r="P32" s="473"/>
      <c r="Q32" s="305"/>
      <c r="R32" s="307"/>
    </row>
    <row r="33" spans="2:18" s="303" customFormat="1" ht="14.45" customHeight="1" x14ac:dyDescent="0.2">
      <c r="B33" s="304"/>
      <c r="C33" s="305"/>
      <c r="D33" s="305"/>
      <c r="E33" s="313" t="s">
        <v>1091</v>
      </c>
      <c r="F33" s="314">
        <v>0.15</v>
      </c>
      <c r="G33" s="315" t="s">
        <v>1090</v>
      </c>
      <c r="H33" s="478">
        <f>ROUND((SUM(BF99:BF100)+SUM(BF118:BF190)), 2)</f>
        <v>0</v>
      </c>
      <c r="I33" s="473"/>
      <c r="J33" s="473"/>
      <c r="K33" s="305"/>
      <c r="L33" s="305"/>
      <c r="M33" s="478">
        <f>ROUND(ROUND((SUM(BF99:BF100)+SUM(BF118:BF190)), 2)*F33, 2)</f>
        <v>0</v>
      </c>
      <c r="N33" s="473"/>
      <c r="O33" s="473"/>
      <c r="P33" s="473"/>
      <c r="Q33" s="305"/>
      <c r="R33" s="307"/>
    </row>
    <row r="34" spans="2:18" s="303" customFormat="1" ht="14.45" hidden="1" customHeight="1" x14ac:dyDescent="0.2">
      <c r="B34" s="304"/>
      <c r="C34" s="305"/>
      <c r="D34" s="305"/>
      <c r="E34" s="313" t="s">
        <v>1092</v>
      </c>
      <c r="F34" s="314">
        <v>0.21</v>
      </c>
      <c r="G34" s="315" t="s">
        <v>1090</v>
      </c>
      <c r="H34" s="478">
        <f>ROUND((SUM(BG99:BG100)+SUM(BG118:BG190)), 2)</f>
        <v>0</v>
      </c>
      <c r="I34" s="473"/>
      <c r="J34" s="473"/>
      <c r="K34" s="305"/>
      <c r="L34" s="305"/>
      <c r="M34" s="478">
        <v>0</v>
      </c>
      <c r="N34" s="473"/>
      <c r="O34" s="473"/>
      <c r="P34" s="473"/>
      <c r="Q34" s="305"/>
      <c r="R34" s="307"/>
    </row>
    <row r="35" spans="2:18" s="303" customFormat="1" ht="14.45" hidden="1" customHeight="1" x14ac:dyDescent="0.2">
      <c r="B35" s="304"/>
      <c r="C35" s="305"/>
      <c r="D35" s="305"/>
      <c r="E35" s="313" t="s">
        <v>1093</v>
      </c>
      <c r="F35" s="314">
        <v>0.15</v>
      </c>
      <c r="G35" s="315" t="s">
        <v>1090</v>
      </c>
      <c r="H35" s="478">
        <f>ROUND((SUM(BH99:BH100)+SUM(BH118:BH190)), 2)</f>
        <v>0</v>
      </c>
      <c r="I35" s="473"/>
      <c r="J35" s="473"/>
      <c r="K35" s="305"/>
      <c r="L35" s="305"/>
      <c r="M35" s="478">
        <v>0</v>
      </c>
      <c r="N35" s="473"/>
      <c r="O35" s="473"/>
      <c r="P35" s="473"/>
      <c r="Q35" s="305"/>
      <c r="R35" s="307"/>
    </row>
    <row r="36" spans="2:18" s="303" customFormat="1" ht="14.45" hidden="1" customHeight="1" x14ac:dyDescent="0.2">
      <c r="B36" s="304"/>
      <c r="C36" s="305"/>
      <c r="D36" s="305"/>
      <c r="E36" s="313" t="s">
        <v>1094</v>
      </c>
      <c r="F36" s="314">
        <v>0</v>
      </c>
      <c r="G36" s="315" t="s">
        <v>1090</v>
      </c>
      <c r="H36" s="478">
        <f>ROUND((SUM(BI99:BI100)+SUM(BI118:BI190)), 2)</f>
        <v>0</v>
      </c>
      <c r="I36" s="473"/>
      <c r="J36" s="473"/>
      <c r="K36" s="305"/>
      <c r="L36" s="305"/>
      <c r="M36" s="478">
        <v>0</v>
      </c>
      <c r="N36" s="473"/>
      <c r="O36" s="473"/>
      <c r="P36" s="473"/>
      <c r="Q36" s="305"/>
      <c r="R36" s="307"/>
    </row>
    <row r="37" spans="2:18" s="303" customFormat="1" ht="6.95" customHeight="1" x14ac:dyDescent="0.2">
      <c r="B37" s="304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7"/>
    </row>
    <row r="38" spans="2:18" s="303" customFormat="1" ht="25.35" customHeight="1" x14ac:dyDescent="0.2">
      <c r="B38" s="304"/>
      <c r="C38" s="316"/>
      <c r="D38" s="317" t="s">
        <v>1095</v>
      </c>
      <c r="E38" s="318"/>
      <c r="F38" s="318"/>
      <c r="G38" s="319" t="s">
        <v>11</v>
      </c>
      <c r="H38" s="320" t="s">
        <v>65</v>
      </c>
      <c r="I38" s="318"/>
      <c r="J38" s="318"/>
      <c r="K38" s="318"/>
      <c r="L38" s="479">
        <f>SUM(M30:M36)</f>
        <v>0</v>
      </c>
      <c r="M38" s="479"/>
      <c r="N38" s="479"/>
      <c r="O38" s="479"/>
      <c r="P38" s="480"/>
      <c r="Q38" s="316"/>
      <c r="R38" s="307"/>
    </row>
    <row r="39" spans="2:18" s="303" customFormat="1" ht="14.45" customHeight="1" x14ac:dyDescent="0.2">
      <c r="B39" s="304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7"/>
    </row>
    <row r="40" spans="2:18" s="303" customFormat="1" ht="14.45" customHeight="1" x14ac:dyDescent="0.2">
      <c r="B40" s="304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7"/>
    </row>
    <row r="41" spans="2:18" x14ac:dyDescent="0.2">
      <c r="B41" s="298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299"/>
    </row>
    <row r="42" spans="2:18" x14ac:dyDescent="0.2">
      <c r="B42" s="298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299"/>
    </row>
    <row r="43" spans="2:18" x14ac:dyDescent="0.2">
      <c r="B43" s="298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299"/>
    </row>
    <row r="44" spans="2:18" x14ac:dyDescent="0.2">
      <c r="B44" s="298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299"/>
    </row>
    <row r="45" spans="2:18" x14ac:dyDescent="0.2">
      <c r="B45" s="298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299"/>
    </row>
    <row r="46" spans="2:18" x14ac:dyDescent="0.2">
      <c r="B46" s="298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299"/>
    </row>
    <row r="47" spans="2:18" x14ac:dyDescent="0.2">
      <c r="B47" s="298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299"/>
    </row>
    <row r="48" spans="2:18" x14ac:dyDescent="0.2">
      <c r="B48" s="298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299"/>
    </row>
    <row r="49" spans="2:18" x14ac:dyDescent="0.2">
      <c r="B49" s="298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299"/>
    </row>
    <row r="50" spans="2:18" s="303" customFormat="1" ht="15" x14ac:dyDescent="0.2">
      <c r="B50" s="304"/>
      <c r="C50" s="305"/>
      <c r="D50" s="321" t="s">
        <v>1096</v>
      </c>
      <c r="E50" s="309"/>
      <c r="F50" s="309"/>
      <c r="G50" s="309"/>
      <c r="H50" s="322"/>
      <c r="I50" s="305"/>
      <c r="J50" s="321" t="s">
        <v>1097</v>
      </c>
      <c r="K50" s="309"/>
      <c r="L50" s="309"/>
      <c r="M50" s="309"/>
      <c r="N50" s="309"/>
      <c r="O50" s="309"/>
      <c r="P50" s="322"/>
      <c r="Q50" s="305"/>
      <c r="R50" s="307"/>
    </row>
    <row r="51" spans="2:18" x14ac:dyDescent="0.2">
      <c r="B51" s="298"/>
      <c r="C51" s="301"/>
      <c r="D51" s="323"/>
      <c r="E51" s="301"/>
      <c r="F51" s="301"/>
      <c r="G51" s="301"/>
      <c r="H51" s="324"/>
      <c r="I51" s="301"/>
      <c r="J51" s="323"/>
      <c r="K51" s="301"/>
      <c r="L51" s="301"/>
      <c r="M51" s="301"/>
      <c r="N51" s="301"/>
      <c r="O51" s="301"/>
      <c r="P51" s="324"/>
      <c r="Q51" s="301"/>
      <c r="R51" s="299"/>
    </row>
    <row r="52" spans="2:18" x14ac:dyDescent="0.2">
      <c r="B52" s="298"/>
      <c r="C52" s="301"/>
      <c r="D52" s="323"/>
      <c r="E52" s="301"/>
      <c r="F52" s="301"/>
      <c r="G52" s="301"/>
      <c r="H52" s="324"/>
      <c r="I52" s="301"/>
      <c r="J52" s="323"/>
      <c r="K52" s="301"/>
      <c r="L52" s="301"/>
      <c r="M52" s="301"/>
      <c r="N52" s="301"/>
      <c r="O52" s="301"/>
      <c r="P52" s="324"/>
      <c r="Q52" s="301"/>
      <c r="R52" s="299"/>
    </row>
    <row r="53" spans="2:18" x14ac:dyDescent="0.2">
      <c r="B53" s="298"/>
      <c r="C53" s="301"/>
      <c r="D53" s="323"/>
      <c r="E53" s="301"/>
      <c r="F53" s="301"/>
      <c r="G53" s="301"/>
      <c r="H53" s="324"/>
      <c r="I53" s="301"/>
      <c r="J53" s="323"/>
      <c r="K53" s="301"/>
      <c r="L53" s="301"/>
      <c r="M53" s="301"/>
      <c r="N53" s="301"/>
      <c r="O53" s="301"/>
      <c r="P53" s="324"/>
      <c r="Q53" s="301"/>
      <c r="R53" s="299"/>
    </row>
    <row r="54" spans="2:18" x14ac:dyDescent="0.2">
      <c r="B54" s="298"/>
      <c r="C54" s="301"/>
      <c r="D54" s="323"/>
      <c r="E54" s="301"/>
      <c r="F54" s="301"/>
      <c r="G54" s="301"/>
      <c r="H54" s="324"/>
      <c r="I54" s="301"/>
      <c r="J54" s="323"/>
      <c r="K54" s="301"/>
      <c r="L54" s="301"/>
      <c r="M54" s="301"/>
      <c r="N54" s="301"/>
      <c r="O54" s="301"/>
      <c r="P54" s="324"/>
      <c r="Q54" s="301"/>
      <c r="R54" s="299"/>
    </row>
    <row r="55" spans="2:18" x14ac:dyDescent="0.2">
      <c r="B55" s="298"/>
      <c r="C55" s="301"/>
      <c r="D55" s="323"/>
      <c r="E55" s="301"/>
      <c r="F55" s="301"/>
      <c r="G55" s="301"/>
      <c r="H55" s="324"/>
      <c r="I55" s="301"/>
      <c r="J55" s="323"/>
      <c r="K55" s="301"/>
      <c r="L55" s="301"/>
      <c r="M55" s="301"/>
      <c r="N55" s="301"/>
      <c r="O55" s="301"/>
      <c r="P55" s="324"/>
      <c r="Q55" s="301"/>
      <c r="R55" s="299"/>
    </row>
    <row r="56" spans="2:18" x14ac:dyDescent="0.2">
      <c r="B56" s="298"/>
      <c r="C56" s="301"/>
      <c r="D56" s="323"/>
      <c r="E56" s="301"/>
      <c r="F56" s="301"/>
      <c r="G56" s="301"/>
      <c r="H56" s="324"/>
      <c r="I56" s="301"/>
      <c r="J56" s="323"/>
      <c r="K56" s="301"/>
      <c r="L56" s="301"/>
      <c r="M56" s="301"/>
      <c r="N56" s="301"/>
      <c r="O56" s="301"/>
      <c r="P56" s="324"/>
      <c r="Q56" s="301"/>
      <c r="R56" s="299"/>
    </row>
    <row r="57" spans="2:18" x14ac:dyDescent="0.2">
      <c r="B57" s="298"/>
      <c r="C57" s="301"/>
      <c r="D57" s="323"/>
      <c r="E57" s="301"/>
      <c r="F57" s="301"/>
      <c r="G57" s="301"/>
      <c r="H57" s="324"/>
      <c r="I57" s="301"/>
      <c r="J57" s="323"/>
      <c r="K57" s="301"/>
      <c r="L57" s="301"/>
      <c r="M57" s="301"/>
      <c r="N57" s="301"/>
      <c r="O57" s="301"/>
      <c r="P57" s="324"/>
      <c r="Q57" s="301"/>
      <c r="R57" s="299"/>
    </row>
    <row r="58" spans="2:18" x14ac:dyDescent="0.2">
      <c r="B58" s="298"/>
      <c r="C58" s="301"/>
      <c r="D58" s="323"/>
      <c r="E58" s="301"/>
      <c r="F58" s="301"/>
      <c r="G58" s="301"/>
      <c r="H58" s="324"/>
      <c r="I58" s="301"/>
      <c r="J58" s="323"/>
      <c r="K58" s="301"/>
      <c r="L58" s="301"/>
      <c r="M58" s="301"/>
      <c r="N58" s="301"/>
      <c r="O58" s="301"/>
      <c r="P58" s="324"/>
      <c r="Q58" s="301"/>
      <c r="R58" s="299"/>
    </row>
    <row r="59" spans="2:18" s="303" customFormat="1" ht="15" x14ac:dyDescent="0.2">
      <c r="B59" s="304"/>
      <c r="C59" s="305"/>
      <c r="D59" s="325" t="s">
        <v>1098</v>
      </c>
      <c r="E59" s="326"/>
      <c r="F59" s="326"/>
      <c r="G59" s="327" t="s">
        <v>1099</v>
      </c>
      <c r="H59" s="328"/>
      <c r="I59" s="305"/>
      <c r="J59" s="325" t="s">
        <v>1098</v>
      </c>
      <c r="K59" s="326"/>
      <c r="L59" s="326"/>
      <c r="M59" s="326"/>
      <c r="N59" s="327" t="s">
        <v>1099</v>
      </c>
      <c r="O59" s="326"/>
      <c r="P59" s="328"/>
      <c r="Q59" s="305"/>
      <c r="R59" s="307"/>
    </row>
    <row r="60" spans="2:18" x14ac:dyDescent="0.2">
      <c r="B60" s="298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299"/>
    </row>
    <row r="61" spans="2:18" s="303" customFormat="1" ht="15" x14ac:dyDescent="0.2">
      <c r="B61" s="304"/>
      <c r="C61" s="305"/>
      <c r="D61" s="321" t="s">
        <v>1100</v>
      </c>
      <c r="E61" s="309"/>
      <c r="F61" s="309"/>
      <c r="G61" s="309"/>
      <c r="H61" s="322"/>
      <c r="I61" s="305"/>
      <c r="J61" s="321" t="s">
        <v>1101</v>
      </c>
      <c r="K61" s="309"/>
      <c r="L61" s="309"/>
      <c r="M61" s="309"/>
      <c r="N61" s="309"/>
      <c r="O61" s="309"/>
      <c r="P61" s="322"/>
      <c r="Q61" s="305"/>
      <c r="R61" s="307"/>
    </row>
    <row r="62" spans="2:18" x14ac:dyDescent="0.2">
      <c r="B62" s="298"/>
      <c r="C62" s="301"/>
      <c r="D62" s="323"/>
      <c r="E62" s="301"/>
      <c r="F62" s="301"/>
      <c r="G62" s="301"/>
      <c r="H62" s="324"/>
      <c r="I62" s="301"/>
      <c r="J62" s="323"/>
      <c r="K62" s="301"/>
      <c r="L62" s="301"/>
      <c r="M62" s="301"/>
      <c r="N62" s="301"/>
      <c r="O62" s="301"/>
      <c r="P62" s="324"/>
      <c r="Q62" s="301"/>
      <c r="R62" s="299"/>
    </row>
    <row r="63" spans="2:18" x14ac:dyDescent="0.2">
      <c r="B63" s="298"/>
      <c r="C63" s="301"/>
      <c r="D63" s="323"/>
      <c r="E63" s="301"/>
      <c r="F63" s="301"/>
      <c r="G63" s="301"/>
      <c r="H63" s="324"/>
      <c r="I63" s="301"/>
      <c r="J63" s="323"/>
      <c r="K63" s="301"/>
      <c r="L63" s="301"/>
      <c r="M63" s="301"/>
      <c r="N63" s="301"/>
      <c r="O63" s="301"/>
      <c r="P63" s="324"/>
      <c r="Q63" s="301"/>
      <c r="R63" s="299"/>
    </row>
    <row r="64" spans="2:18" x14ac:dyDescent="0.2">
      <c r="B64" s="298"/>
      <c r="C64" s="301"/>
      <c r="D64" s="323"/>
      <c r="E64" s="301"/>
      <c r="F64" s="301"/>
      <c r="G64" s="301"/>
      <c r="H64" s="324"/>
      <c r="I64" s="301"/>
      <c r="J64" s="323"/>
      <c r="K64" s="301"/>
      <c r="L64" s="301"/>
      <c r="M64" s="301"/>
      <c r="N64" s="301"/>
      <c r="O64" s="301"/>
      <c r="P64" s="324"/>
      <c r="Q64" s="301"/>
      <c r="R64" s="299"/>
    </row>
    <row r="65" spans="2:18" x14ac:dyDescent="0.2">
      <c r="B65" s="298"/>
      <c r="C65" s="301"/>
      <c r="D65" s="323"/>
      <c r="E65" s="301"/>
      <c r="F65" s="301"/>
      <c r="G65" s="301"/>
      <c r="H65" s="324"/>
      <c r="I65" s="301"/>
      <c r="J65" s="323"/>
      <c r="K65" s="301"/>
      <c r="L65" s="301"/>
      <c r="M65" s="301"/>
      <c r="N65" s="301"/>
      <c r="O65" s="301"/>
      <c r="P65" s="324"/>
      <c r="Q65" s="301"/>
      <c r="R65" s="299"/>
    </row>
    <row r="66" spans="2:18" x14ac:dyDescent="0.2">
      <c r="B66" s="298"/>
      <c r="C66" s="301"/>
      <c r="D66" s="323"/>
      <c r="E66" s="301"/>
      <c r="F66" s="301"/>
      <c r="G66" s="301"/>
      <c r="H66" s="324"/>
      <c r="I66" s="301"/>
      <c r="J66" s="323"/>
      <c r="K66" s="301"/>
      <c r="L66" s="301"/>
      <c r="M66" s="301"/>
      <c r="N66" s="301"/>
      <c r="O66" s="301"/>
      <c r="P66" s="324"/>
      <c r="Q66" s="301"/>
      <c r="R66" s="299"/>
    </row>
    <row r="67" spans="2:18" x14ac:dyDescent="0.2">
      <c r="B67" s="298"/>
      <c r="C67" s="301"/>
      <c r="D67" s="323"/>
      <c r="E67" s="301"/>
      <c r="F67" s="301"/>
      <c r="G67" s="301"/>
      <c r="H67" s="324"/>
      <c r="I67" s="301"/>
      <c r="J67" s="323"/>
      <c r="K67" s="301"/>
      <c r="L67" s="301"/>
      <c r="M67" s="301"/>
      <c r="N67" s="301"/>
      <c r="O67" s="301"/>
      <c r="P67" s="324"/>
      <c r="Q67" s="301"/>
      <c r="R67" s="299"/>
    </row>
    <row r="68" spans="2:18" x14ac:dyDescent="0.2">
      <c r="B68" s="298"/>
      <c r="C68" s="301"/>
      <c r="D68" s="323"/>
      <c r="E68" s="301"/>
      <c r="F68" s="301"/>
      <c r="G68" s="301"/>
      <c r="H68" s="324"/>
      <c r="I68" s="301"/>
      <c r="J68" s="323"/>
      <c r="K68" s="301"/>
      <c r="L68" s="301"/>
      <c r="M68" s="301"/>
      <c r="N68" s="301"/>
      <c r="O68" s="301"/>
      <c r="P68" s="324"/>
      <c r="Q68" s="301"/>
      <c r="R68" s="299"/>
    </row>
    <row r="69" spans="2:18" x14ac:dyDescent="0.2">
      <c r="B69" s="298"/>
      <c r="C69" s="301"/>
      <c r="D69" s="323"/>
      <c r="E69" s="301"/>
      <c r="F69" s="301"/>
      <c r="G69" s="301"/>
      <c r="H69" s="324"/>
      <c r="I69" s="301"/>
      <c r="J69" s="323"/>
      <c r="K69" s="301"/>
      <c r="L69" s="301"/>
      <c r="M69" s="301"/>
      <c r="N69" s="301"/>
      <c r="O69" s="301"/>
      <c r="P69" s="324"/>
      <c r="Q69" s="301"/>
      <c r="R69" s="299"/>
    </row>
    <row r="70" spans="2:18" s="303" customFormat="1" ht="15" x14ac:dyDescent="0.2">
      <c r="B70" s="304"/>
      <c r="C70" s="305"/>
      <c r="D70" s="325" t="s">
        <v>1098</v>
      </c>
      <c r="E70" s="326"/>
      <c r="F70" s="326"/>
      <c r="G70" s="327" t="s">
        <v>1099</v>
      </c>
      <c r="H70" s="328"/>
      <c r="I70" s="305"/>
      <c r="J70" s="325" t="s">
        <v>1098</v>
      </c>
      <c r="K70" s="326"/>
      <c r="L70" s="326"/>
      <c r="M70" s="326"/>
      <c r="N70" s="327" t="s">
        <v>1099</v>
      </c>
      <c r="O70" s="326"/>
      <c r="P70" s="328"/>
      <c r="Q70" s="305"/>
      <c r="R70" s="307"/>
    </row>
    <row r="71" spans="2:18" s="303" customFormat="1" ht="14.45" customHeight="1" x14ac:dyDescent="0.2">
      <c r="B71" s="329"/>
      <c r="C71" s="330"/>
      <c r="D71" s="330"/>
      <c r="E71" s="330"/>
      <c r="F71" s="330"/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1"/>
    </row>
    <row r="75" spans="2:18" s="303" customFormat="1" ht="6.95" customHeight="1" x14ac:dyDescent="0.2">
      <c r="B75" s="332"/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4"/>
    </row>
    <row r="76" spans="2:18" s="303" customFormat="1" ht="36.950000000000003" customHeight="1" x14ac:dyDescent="0.2">
      <c r="B76" s="304"/>
      <c r="C76" s="468" t="s">
        <v>1102</v>
      </c>
      <c r="D76" s="469"/>
      <c r="E76" s="469"/>
      <c r="F76" s="469"/>
      <c r="G76" s="469"/>
      <c r="H76" s="469"/>
      <c r="I76" s="469"/>
      <c r="J76" s="469"/>
      <c r="K76" s="469"/>
      <c r="L76" s="469"/>
      <c r="M76" s="469"/>
      <c r="N76" s="469"/>
      <c r="O76" s="469"/>
      <c r="P76" s="469"/>
      <c r="Q76" s="469"/>
      <c r="R76" s="307"/>
    </row>
    <row r="77" spans="2:18" s="303" customFormat="1" ht="6.95" customHeight="1" x14ac:dyDescent="0.2">
      <c r="B77" s="304"/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7"/>
    </row>
    <row r="78" spans="2:18" s="303" customFormat="1" ht="30" customHeight="1" x14ac:dyDescent="0.2">
      <c r="B78" s="304"/>
      <c r="C78" s="302" t="s">
        <v>23</v>
      </c>
      <c r="D78" s="305"/>
      <c r="E78" s="305"/>
      <c r="F78" s="470" t="str">
        <f>F6</f>
        <v>Snížení energetické náročnosti budovy sociálního úřadu v Lysé nad Labem</v>
      </c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305"/>
      <c r="R78" s="307"/>
    </row>
    <row r="79" spans="2:18" s="303" customFormat="1" ht="36.950000000000003" customHeight="1" x14ac:dyDescent="0.2">
      <c r="B79" s="304"/>
      <c r="C79" s="335" t="s">
        <v>47</v>
      </c>
      <c r="D79" s="305"/>
      <c r="E79" s="305"/>
      <c r="F79" s="488" t="str">
        <f>F7</f>
        <v>D.1.4.1 - ústřední vytápění</v>
      </c>
      <c r="G79" s="473"/>
      <c r="H79" s="473"/>
      <c r="I79" s="473"/>
      <c r="J79" s="473"/>
      <c r="K79" s="473"/>
      <c r="L79" s="473"/>
      <c r="M79" s="473"/>
      <c r="N79" s="473"/>
      <c r="O79" s="473"/>
      <c r="P79" s="473"/>
      <c r="Q79" s="305"/>
      <c r="R79" s="307"/>
    </row>
    <row r="80" spans="2:18" s="303" customFormat="1" ht="6.95" customHeight="1" x14ac:dyDescent="0.2">
      <c r="B80" s="304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7"/>
    </row>
    <row r="81" spans="2:47" s="303" customFormat="1" ht="18" customHeight="1" x14ac:dyDescent="0.2">
      <c r="B81" s="304"/>
      <c r="C81" s="302" t="s">
        <v>1081</v>
      </c>
      <c r="D81" s="305"/>
      <c r="E81" s="305"/>
      <c r="F81" s="308" t="str">
        <f>F9</f>
        <v>č.p.28, ul. Československé armády, Lysá nad Labem</v>
      </c>
      <c r="G81" s="305"/>
      <c r="H81" s="305"/>
      <c r="I81" s="305"/>
      <c r="J81" s="305"/>
      <c r="K81" s="302" t="s">
        <v>1083</v>
      </c>
      <c r="L81" s="305"/>
      <c r="M81" s="477" t="str">
        <f>IF(O9="","",O9)</f>
        <v>29. 9. 2017</v>
      </c>
      <c r="N81" s="477"/>
      <c r="O81" s="477"/>
      <c r="P81" s="477"/>
      <c r="Q81" s="305"/>
      <c r="R81" s="307"/>
    </row>
    <row r="82" spans="2:47" s="303" customFormat="1" ht="6.95" customHeight="1" x14ac:dyDescent="0.2"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7"/>
    </row>
    <row r="83" spans="2:47" s="303" customFormat="1" ht="15" x14ac:dyDescent="0.2">
      <c r="B83" s="304"/>
      <c r="C83" s="302" t="s">
        <v>22</v>
      </c>
      <c r="D83" s="305"/>
      <c r="E83" s="305"/>
      <c r="F83" s="308" t="str">
        <f>E12</f>
        <v xml:space="preserve"> </v>
      </c>
      <c r="G83" s="305"/>
      <c r="H83" s="305"/>
      <c r="I83" s="305"/>
      <c r="J83" s="305"/>
      <c r="K83" s="302" t="s">
        <v>20</v>
      </c>
      <c r="L83" s="305"/>
      <c r="M83" s="474" t="str">
        <f>E18</f>
        <v xml:space="preserve"> </v>
      </c>
      <c r="N83" s="474"/>
      <c r="O83" s="474"/>
      <c r="P83" s="474"/>
      <c r="Q83" s="474"/>
      <c r="R83" s="307"/>
    </row>
    <row r="84" spans="2:47" s="303" customFormat="1" ht="14.45" customHeight="1" x14ac:dyDescent="0.2">
      <c r="B84" s="304"/>
      <c r="C84" s="302" t="s">
        <v>19</v>
      </c>
      <c r="D84" s="305"/>
      <c r="E84" s="305"/>
      <c r="F84" s="308" t="str">
        <f>IF(E15="","",E15)</f>
        <v xml:space="preserve"> </v>
      </c>
      <c r="G84" s="305"/>
      <c r="H84" s="305"/>
      <c r="I84" s="305"/>
      <c r="J84" s="305"/>
      <c r="K84" s="302" t="s">
        <v>1085</v>
      </c>
      <c r="L84" s="305"/>
      <c r="M84" s="474" t="str">
        <f>E21</f>
        <v xml:space="preserve"> </v>
      </c>
      <c r="N84" s="474"/>
      <c r="O84" s="474"/>
      <c r="P84" s="474"/>
      <c r="Q84" s="474"/>
      <c r="R84" s="307"/>
    </row>
    <row r="85" spans="2:47" s="303" customFormat="1" ht="10.35" customHeight="1" x14ac:dyDescent="0.2">
      <c r="B85" s="304"/>
      <c r="C85" s="305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7"/>
    </row>
    <row r="86" spans="2:47" s="303" customFormat="1" ht="29.25" customHeight="1" x14ac:dyDescent="0.2">
      <c r="B86" s="304"/>
      <c r="C86" s="489" t="s">
        <v>1103</v>
      </c>
      <c r="D86" s="490"/>
      <c r="E86" s="490"/>
      <c r="F86" s="490"/>
      <c r="G86" s="490"/>
      <c r="H86" s="316"/>
      <c r="I86" s="316"/>
      <c r="J86" s="316"/>
      <c r="K86" s="316"/>
      <c r="L86" s="316"/>
      <c r="M86" s="316"/>
      <c r="N86" s="489" t="s">
        <v>1104</v>
      </c>
      <c r="O86" s="490"/>
      <c r="P86" s="490"/>
      <c r="Q86" s="490"/>
      <c r="R86" s="307"/>
    </row>
    <row r="87" spans="2:47" s="303" customFormat="1" ht="10.35" customHeight="1" x14ac:dyDescent="0.2">
      <c r="B87" s="304"/>
      <c r="C87" s="305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7"/>
    </row>
    <row r="88" spans="2:47" s="303" customFormat="1" ht="29.25" customHeight="1" x14ac:dyDescent="0.2">
      <c r="B88" s="304"/>
      <c r="C88" s="336" t="s">
        <v>1105</v>
      </c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482">
        <f>N118</f>
        <v>0</v>
      </c>
      <c r="O88" s="483"/>
      <c r="P88" s="483"/>
      <c r="Q88" s="483"/>
      <c r="R88" s="307"/>
      <c r="AU88" s="294" t="s">
        <v>1106</v>
      </c>
    </row>
    <row r="89" spans="2:47" s="341" customFormat="1" ht="24.95" customHeight="1" x14ac:dyDescent="0.2">
      <c r="B89" s="337"/>
      <c r="C89" s="338"/>
      <c r="D89" s="339" t="s">
        <v>1107</v>
      </c>
      <c r="E89" s="338"/>
      <c r="F89" s="338"/>
      <c r="G89" s="338"/>
      <c r="H89" s="338"/>
      <c r="I89" s="338"/>
      <c r="J89" s="338"/>
      <c r="K89" s="338"/>
      <c r="L89" s="338"/>
      <c r="M89" s="338"/>
      <c r="N89" s="484">
        <f>N119</f>
        <v>0</v>
      </c>
      <c r="O89" s="485"/>
      <c r="P89" s="485"/>
      <c r="Q89" s="485"/>
      <c r="R89" s="340"/>
    </row>
    <row r="90" spans="2:47" s="346" customFormat="1" ht="19.899999999999999" customHeight="1" x14ac:dyDescent="0.2">
      <c r="B90" s="342"/>
      <c r="C90" s="343"/>
      <c r="D90" s="344" t="s">
        <v>1256</v>
      </c>
      <c r="E90" s="343"/>
      <c r="F90" s="343"/>
      <c r="G90" s="343"/>
      <c r="H90" s="343"/>
      <c r="I90" s="343"/>
      <c r="J90" s="343"/>
      <c r="K90" s="343"/>
      <c r="L90" s="343"/>
      <c r="M90" s="343"/>
      <c r="N90" s="486">
        <f>N120</f>
        <v>0</v>
      </c>
      <c r="O90" s="487"/>
      <c r="P90" s="487"/>
      <c r="Q90" s="487"/>
      <c r="R90" s="345"/>
    </row>
    <row r="91" spans="2:47" s="346" customFormat="1" ht="19.899999999999999" customHeight="1" x14ac:dyDescent="0.2">
      <c r="B91" s="342"/>
      <c r="C91" s="343"/>
      <c r="D91" s="344" t="s">
        <v>1257</v>
      </c>
      <c r="E91" s="343"/>
      <c r="F91" s="343"/>
      <c r="G91" s="343"/>
      <c r="H91" s="343"/>
      <c r="I91" s="343"/>
      <c r="J91" s="343"/>
      <c r="K91" s="343"/>
      <c r="L91" s="343"/>
      <c r="M91" s="343"/>
      <c r="N91" s="486">
        <f>N125</f>
        <v>0</v>
      </c>
      <c r="O91" s="487"/>
      <c r="P91" s="487"/>
      <c r="Q91" s="487"/>
      <c r="R91" s="345"/>
    </row>
    <row r="92" spans="2:47" s="346" customFormat="1" ht="19.899999999999999" customHeight="1" x14ac:dyDescent="0.2">
      <c r="B92" s="342"/>
      <c r="C92" s="343"/>
      <c r="D92" s="344" t="s">
        <v>1258</v>
      </c>
      <c r="E92" s="343"/>
      <c r="F92" s="343"/>
      <c r="G92" s="343"/>
      <c r="H92" s="343"/>
      <c r="I92" s="343"/>
      <c r="J92" s="343"/>
      <c r="K92" s="343"/>
      <c r="L92" s="343"/>
      <c r="M92" s="343"/>
      <c r="N92" s="486">
        <f>N134</f>
        <v>0</v>
      </c>
      <c r="O92" s="487"/>
      <c r="P92" s="487"/>
      <c r="Q92" s="487"/>
      <c r="R92" s="345"/>
    </row>
    <row r="93" spans="2:47" s="346" customFormat="1" ht="19.899999999999999" customHeight="1" x14ac:dyDescent="0.2">
      <c r="B93" s="342"/>
      <c r="C93" s="343"/>
      <c r="D93" s="344" t="s">
        <v>1259</v>
      </c>
      <c r="E93" s="343"/>
      <c r="F93" s="343"/>
      <c r="G93" s="343"/>
      <c r="H93" s="343"/>
      <c r="I93" s="343"/>
      <c r="J93" s="343"/>
      <c r="K93" s="343"/>
      <c r="L93" s="343"/>
      <c r="M93" s="343"/>
      <c r="N93" s="486">
        <f>N147</f>
        <v>0</v>
      </c>
      <c r="O93" s="487"/>
      <c r="P93" s="487"/>
      <c r="Q93" s="487"/>
      <c r="R93" s="345"/>
    </row>
    <row r="94" spans="2:47" s="346" customFormat="1" ht="19.899999999999999" customHeight="1" x14ac:dyDescent="0.2">
      <c r="B94" s="342"/>
      <c r="C94" s="343"/>
      <c r="D94" s="344" t="s">
        <v>1110</v>
      </c>
      <c r="E94" s="343"/>
      <c r="F94" s="343"/>
      <c r="G94" s="343"/>
      <c r="H94" s="343"/>
      <c r="I94" s="343"/>
      <c r="J94" s="343"/>
      <c r="K94" s="343"/>
      <c r="L94" s="343"/>
      <c r="M94" s="343"/>
      <c r="N94" s="486">
        <f>N158</f>
        <v>0</v>
      </c>
      <c r="O94" s="487"/>
      <c r="P94" s="487"/>
      <c r="Q94" s="487"/>
      <c r="R94" s="345"/>
    </row>
    <row r="95" spans="2:47" s="346" customFormat="1" ht="19.899999999999999" customHeight="1" x14ac:dyDescent="0.2">
      <c r="B95" s="342"/>
      <c r="C95" s="343"/>
      <c r="D95" s="344" t="s">
        <v>1260</v>
      </c>
      <c r="E95" s="343"/>
      <c r="F95" s="343"/>
      <c r="G95" s="343"/>
      <c r="H95" s="343"/>
      <c r="I95" s="343"/>
      <c r="J95" s="343"/>
      <c r="K95" s="343"/>
      <c r="L95" s="343"/>
      <c r="M95" s="343"/>
      <c r="N95" s="486">
        <f>N183</f>
        <v>0</v>
      </c>
      <c r="O95" s="487"/>
      <c r="P95" s="487"/>
      <c r="Q95" s="487"/>
      <c r="R95" s="345"/>
    </row>
    <row r="96" spans="2:47" s="346" customFormat="1" ht="19.899999999999999" customHeight="1" x14ac:dyDescent="0.2">
      <c r="B96" s="342"/>
      <c r="C96" s="343"/>
      <c r="D96" s="344" t="s">
        <v>1111</v>
      </c>
      <c r="E96" s="343"/>
      <c r="F96" s="343"/>
      <c r="G96" s="343"/>
      <c r="H96" s="343"/>
      <c r="I96" s="343"/>
      <c r="J96" s="343"/>
      <c r="K96" s="343"/>
      <c r="L96" s="343"/>
      <c r="M96" s="343"/>
      <c r="N96" s="486">
        <f>N187</f>
        <v>0</v>
      </c>
      <c r="O96" s="487"/>
      <c r="P96" s="487"/>
      <c r="Q96" s="487"/>
      <c r="R96" s="345"/>
    </row>
    <row r="97" spans="2:21" s="341" customFormat="1" ht="24.95" customHeight="1" x14ac:dyDescent="0.2">
      <c r="B97" s="337"/>
      <c r="C97" s="338"/>
      <c r="D97" s="339" t="s">
        <v>1112</v>
      </c>
      <c r="E97" s="338"/>
      <c r="F97" s="338"/>
      <c r="G97" s="338"/>
      <c r="H97" s="338"/>
      <c r="I97" s="338"/>
      <c r="J97" s="338"/>
      <c r="K97" s="338"/>
      <c r="L97" s="338"/>
      <c r="M97" s="338"/>
      <c r="N97" s="484">
        <f>N189</f>
        <v>0</v>
      </c>
      <c r="O97" s="485"/>
      <c r="P97" s="485"/>
      <c r="Q97" s="485"/>
      <c r="R97" s="340"/>
    </row>
    <row r="98" spans="2:21" s="303" customFormat="1" ht="21.75" customHeight="1" x14ac:dyDescent="0.2">
      <c r="B98" s="304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7"/>
    </row>
    <row r="99" spans="2:21" s="303" customFormat="1" ht="29.25" customHeight="1" x14ac:dyDescent="0.2">
      <c r="B99" s="304"/>
      <c r="C99" s="336" t="s">
        <v>1115</v>
      </c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483">
        <v>0</v>
      </c>
      <c r="O99" s="494"/>
      <c r="P99" s="494"/>
      <c r="Q99" s="494"/>
      <c r="R99" s="307"/>
      <c r="T99" s="347"/>
      <c r="U99" s="348" t="s">
        <v>155</v>
      </c>
    </row>
    <row r="100" spans="2:21" s="303" customFormat="1" ht="18" customHeight="1" x14ac:dyDescent="0.2">
      <c r="B100" s="304"/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7"/>
    </row>
    <row r="101" spans="2:21" s="303" customFormat="1" ht="29.25" customHeight="1" x14ac:dyDescent="0.2">
      <c r="B101" s="304"/>
      <c r="C101" s="349" t="s">
        <v>1116</v>
      </c>
      <c r="D101" s="316"/>
      <c r="E101" s="316"/>
      <c r="F101" s="316"/>
      <c r="G101" s="316"/>
      <c r="H101" s="316"/>
      <c r="I101" s="316"/>
      <c r="J101" s="316"/>
      <c r="K101" s="316"/>
      <c r="L101" s="495">
        <f>ROUND(SUM(N88+N99),2)</f>
        <v>0</v>
      </c>
      <c r="M101" s="495"/>
      <c r="N101" s="495"/>
      <c r="O101" s="495"/>
      <c r="P101" s="495"/>
      <c r="Q101" s="495"/>
      <c r="R101" s="307"/>
    </row>
    <row r="102" spans="2:21" s="303" customFormat="1" ht="6.95" customHeight="1" x14ac:dyDescent="0.2">
      <c r="B102" s="329"/>
      <c r="C102" s="330"/>
      <c r="D102" s="330"/>
      <c r="E102" s="330"/>
      <c r="F102" s="330"/>
      <c r="G102" s="330"/>
      <c r="H102" s="330"/>
      <c r="I102" s="330"/>
      <c r="J102" s="330"/>
      <c r="K102" s="330"/>
      <c r="L102" s="330"/>
      <c r="M102" s="330"/>
      <c r="N102" s="330"/>
      <c r="O102" s="330"/>
      <c r="P102" s="330"/>
      <c r="Q102" s="330"/>
      <c r="R102" s="331"/>
    </row>
    <row r="106" spans="2:21" s="303" customFormat="1" ht="6.95" customHeight="1" x14ac:dyDescent="0.2">
      <c r="B106" s="332"/>
      <c r="C106" s="333"/>
      <c r="D106" s="333"/>
      <c r="E106" s="333"/>
      <c r="F106" s="333"/>
      <c r="G106" s="333"/>
      <c r="H106" s="333"/>
      <c r="I106" s="333"/>
      <c r="J106" s="333"/>
      <c r="K106" s="333"/>
      <c r="L106" s="333"/>
      <c r="M106" s="333"/>
      <c r="N106" s="333"/>
      <c r="O106" s="333"/>
      <c r="P106" s="333"/>
      <c r="Q106" s="333"/>
      <c r="R106" s="334"/>
    </row>
    <row r="107" spans="2:21" s="303" customFormat="1" ht="36.950000000000003" customHeight="1" x14ac:dyDescent="0.2">
      <c r="B107" s="304"/>
      <c r="C107" s="468" t="s">
        <v>1117</v>
      </c>
      <c r="D107" s="473"/>
      <c r="E107" s="473"/>
      <c r="F107" s="473"/>
      <c r="G107" s="473"/>
      <c r="H107" s="473"/>
      <c r="I107" s="473"/>
      <c r="J107" s="473"/>
      <c r="K107" s="473"/>
      <c r="L107" s="473"/>
      <c r="M107" s="473"/>
      <c r="N107" s="473"/>
      <c r="O107" s="473"/>
      <c r="P107" s="473"/>
      <c r="Q107" s="473"/>
      <c r="R107" s="307"/>
    </row>
    <row r="108" spans="2:21" s="303" customFormat="1" ht="6.95" customHeight="1" x14ac:dyDescent="0.2">
      <c r="B108" s="304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7"/>
    </row>
    <row r="109" spans="2:21" s="303" customFormat="1" ht="30" customHeight="1" x14ac:dyDescent="0.2">
      <c r="B109" s="304"/>
      <c r="C109" s="302" t="s">
        <v>23</v>
      </c>
      <c r="D109" s="305"/>
      <c r="E109" s="305"/>
      <c r="F109" s="470" t="str">
        <f>F6</f>
        <v>Snížení energetické náročnosti budovy sociálního úřadu v Lysé nad Labem</v>
      </c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305"/>
      <c r="R109" s="307"/>
    </row>
    <row r="110" spans="2:21" s="303" customFormat="1" ht="36.950000000000003" customHeight="1" x14ac:dyDescent="0.2">
      <c r="B110" s="304"/>
      <c r="C110" s="335" t="s">
        <v>47</v>
      </c>
      <c r="D110" s="305"/>
      <c r="E110" s="305"/>
      <c r="F110" s="488" t="str">
        <f>F7</f>
        <v>D.1.4.1 - ústřední vytápění</v>
      </c>
      <c r="G110" s="473"/>
      <c r="H110" s="473"/>
      <c r="I110" s="473"/>
      <c r="J110" s="473"/>
      <c r="K110" s="473"/>
      <c r="L110" s="473"/>
      <c r="M110" s="473"/>
      <c r="N110" s="473"/>
      <c r="O110" s="473"/>
      <c r="P110" s="473"/>
      <c r="Q110" s="305"/>
      <c r="R110" s="307"/>
    </row>
    <row r="111" spans="2:21" s="303" customFormat="1" ht="6.95" customHeight="1" x14ac:dyDescent="0.2">
      <c r="B111" s="304"/>
      <c r="C111" s="305"/>
      <c r="D111" s="305"/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5"/>
      <c r="R111" s="307"/>
    </row>
    <row r="112" spans="2:21" s="303" customFormat="1" ht="18" customHeight="1" x14ac:dyDescent="0.2">
      <c r="B112" s="304"/>
      <c r="C112" s="302" t="s">
        <v>1081</v>
      </c>
      <c r="D112" s="305"/>
      <c r="E112" s="305"/>
      <c r="F112" s="308" t="str">
        <f>F9</f>
        <v>č.p.28, ul. Československé armády, Lysá nad Labem</v>
      </c>
      <c r="G112" s="305"/>
      <c r="H112" s="305"/>
      <c r="I112" s="305"/>
      <c r="J112" s="305"/>
      <c r="K112" s="302" t="s">
        <v>1083</v>
      </c>
      <c r="L112" s="305"/>
      <c r="M112" s="477" t="str">
        <f>IF(O9="","",O9)</f>
        <v>29. 9. 2017</v>
      </c>
      <c r="N112" s="477"/>
      <c r="O112" s="477"/>
      <c r="P112" s="477"/>
      <c r="Q112" s="305"/>
      <c r="R112" s="307"/>
    </row>
    <row r="113" spans="2:65" s="303" customFormat="1" ht="6.95" customHeight="1" x14ac:dyDescent="0.2">
      <c r="B113" s="304"/>
      <c r="C113" s="305"/>
      <c r="D113" s="305"/>
      <c r="E113" s="305"/>
      <c r="F113" s="305"/>
      <c r="G113" s="305"/>
      <c r="H113" s="305"/>
      <c r="I113" s="305"/>
      <c r="J113" s="305"/>
      <c r="K113" s="305"/>
      <c r="L113" s="305"/>
      <c r="M113" s="305"/>
      <c r="N113" s="305"/>
      <c r="O113" s="305"/>
      <c r="P113" s="305"/>
      <c r="Q113" s="305"/>
      <c r="R113" s="307"/>
    </row>
    <row r="114" spans="2:65" s="303" customFormat="1" ht="15" x14ac:dyDescent="0.2">
      <c r="B114" s="304"/>
      <c r="C114" s="302" t="s">
        <v>22</v>
      </c>
      <c r="D114" s="305"/>
      <c r="E114" s="305"/>
      <c r="F114" s="308" t="str">
        <f>E12</f>
        <v xml:space="preserve"> </v>
      </c>
      <c r="G114" s="305"/>
      <c r="H114" s="305"/>
      <c r="I114" s="305"/>
      <c r="J114" s="305"/>
      <c r="K114" s="302" t="s">
        <v>20</v>
      </c>
      <c r="L114" s="305"/>
      <c r="M114" s="474" t="str">
        <f>E18</f>
        <v xml:space="preserve"> </v>
      </c>
      <c r="N114" s="474"/>
      <c r="O114" s="474"/>
      <c r="P114" s="474"/>
      <c r="Q114" s="474"/>
      <c r="R114" s="307"/>
    </row>
    <row r="115" spans="2:65" s="303" customFormat="1" ht="14.45" customHeight="1" x14ac:dyDescent="0.2">
      <c r="B115" s="304"/>
      <c r="C115" s="302" t="s">
        <v>19</v>
      </c>
      <c r="D115" s="305"/>
      <c r="E115" s="305"/>
      <c r="F115" s="308" t="str">
        <f>IF(E15="","",E15)</f>
        <v xml:space="preserve"> </v>
      </c>
      <c r="G115" s="305"/>
      <c r="H115" s="305"/>
      <c r="I115" s="305"/>
      <c r="J115" s="305"/>
      <c r="K115" s="302" t="s">
        <v>1085</v>
      </c>
      <c r="L115" s="305"/>
      <c r="M115" s="474" t="str">
        <f>E21</f>
        <v xml:space="preserve"> </v>
      </c>
      <c r="N115" s="474"/>
      <c r="O115" s="474"/>
      <c r="P115" s="474"/>
      <c r="Q115" s="474"/>
      <c r="R115" s="307"/>
    </row>
    <row r="116" spans="2:65" s="303" customFormat="1" ht="10.35" customHeight="1" x14ac:dyDescent="0.2">
      <c r="B116" s="304"/>
      <c r="C116" s="305"/>
      <c r="D116" s="305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7"/>
    </row>
    <row r="117" spans="2:65" s="354" customFormat="1" ht="29.25" customHeight="1" x14ac:dyDescent="0.2">
      <c r="B117" s="350"/>
      <c r="C117" s="351" t="s">
        <v>1118</v>
      </c>
      <c r="D117" s="352" t="s">
        <v>1119</v>
      </c>
      <c r="E117" s="352" t="s">
        <v>1120</v>
      </c>
      <c r="F117" s="491" t="s">
        <v>1121</v>
      </c>
      <c r="G117" s="491"/>
      <c r="H117" s="491"/>
      <c r="I117" s="491"/>
      <c r="J117" s="352" t="s">
        <v>150</v>
      </c>
      <c r="K117" s="352" t="s">
        <v>1122</v>
      </c>
      <c r="L117" s="492" t="s">
        <v>1123</v>
      </c>
      <c r="M117" s="492"/>
      <c r="N117" s="491" t="s">
        <v>1104</v>
      </c>
      <c r="O117" s="491"/>
      <c r="P117" s="491"/>
      <c r="Q117" s="493"/>
      <c r="R117" s="353"/>
      <c r="T117" s="355" t="s">
        <v>1124</v>
      </c>
      <c r="U117" s="356" t="s">
        <v>155</v>
      </c>
      <c r="V117" s="356" t="s">
        <v>1125</v>
      </c>
      <c r="W117" s="356" t="s">
        <v>1126</v>
      </c>
      <c r="X117" s="356" t="s">
        <v>1127</v>
      </c>
      <c r="Y117" s="356" t="s">
        <v>1128</v>
      </c>
      <c r="Z117" s="356" t="s">
        <v>1129</v>
      </c>
      <c r="AA117" s="357" t="s">
        <v>1130</v>
      </c>
    </row>
    <row r="118" spans="2:65" s="303" customFormat="1" ht="29.25" customHeight="1" x14ac:dyDescent="0.35">
      <c r="B118" s="304"/>
      <c r="C118" s="358" t="s">
        <v>1087</v>
      </c>
      <c r="D118" s="305"/>
      <c r="E118" s="305"/>
      <c r="F118" s="305"/>
      <c r="G118" s="305"/>
      <c r="H118" s="305"/>
      <c r="I118" s="305"/>
      <c r="J118" s="305"/>
      <c r="K118" s="305"/>
      <c r="L118" s="305"/>
      <c r="M118" s="305"/>
      <c r="N118" s="501">
        <f>BK118</f>
        <v>0</v>
      </c>
      <c r="O118" s="502"/>
      <c r="P118" s="502"/>
      <c r="Q118" s="502"/>
      <c r="R118" s="307"/>
      <c r="T118" s="359"/>
      <c r="U118" s="309"/>
      <c r="V118" s="309"/>
      <c r="W118" s="360">
        <f>W119+W189</f>
        <v>152.278302</v>
      </c>
      <c r="X118" s="309"/>
      <c r="Y118" s="360">
        <f>Y119+Y189</f>
        <v>0.39625000000000005</v>
      </c>
      <c r="Z118" s="309"/>
      <c r="AA118" s="361">
        <f>AA119+AA189</f>
        <v>1.01952</v>
      </c>
      <c r="AT118" s="294" t="s">
        <v>1131</v>
      </c>
      <c r="AU118" s="294" t="s">
        <v>1106</v>
      </c>
      <c r="BK118" s="362">
        <f>BK119+BK189</f>
        <v>0</v>
      </c>
    </row>
    <row r="119" spans="2:65" s="367" customFormat="1" ht="37.35" customHeight="1" x14ac:dyDescent="0.35">
      <c r="B119" s="363"/>
      <c r="C119" s="364"/>
      <c r="D119" s="365" t="s">
        <v>1107</v>
      </c>
      <c r="E119" s="365"/>
      <c r="F119" s="365"/>
      <c r="G119" s="365"/>
      <c r="H119" s="365"/>
      <c r="I119" s="365"/>
      <c r="J119" s="365"/>
      <c r="K119" s="365"/>
      <c r="L119" s="365"/>
      <c r="M119" s="365"/>
      <c r="N119" s="503">
        <f>BK119</f>
        <v>0</v>
      </c>
      <c r="O119" s="484"/>
      <c r="P119" s="484"/>
      <c r="Q119" s="484"/>
      <c r="R119" s="366"/>
      <c r="T119" s="368"/>
      <c r="U119" s="364"/>
      <c r="V119" s="364"/>
      <c r="W119" s="369">
        <f>W120+W125+W134+W147+W158+W183+W187</f>
        <v>142.278302</v>
      </c>
      <c r="X119" s="364"/>
      <c r="Y119" s="369">
        <f>Y120+Y125+Y134+Y147+Y158+Y183+Y187</f>
        <v>0.39625000000000005</v>
      </c>
      <c r="Z119" s="364"/>
      <c r="AA119" s="370">
        <f>AA120+AA125+AA134+AA147+AA158+AA183+AA187</f>
        <v>1.01952</v>
      </c>
      <c r="AR119" s="371" t="s">
        <v>69</v>
      </c>
      <c r="AT119" s="372" t="s">
        <v>1131</v>
      </c>
      <c r="AU119" s="372" t="s">
        <v>1132</v>
      </c>
      <c r="AY119" s="371" t="s">
        <v>1133</v>
      </c>
      <c r="BK119" s="373">
        <f>BK120+BK125+BK134+BK147+BK158+BK183+BK187</f>
        <v>0</v>
      </c>
    </row>
    <row r="120" spans="2:65" s="367" customFormat="1" ht="19.899999999999999" customHeight="1" x14ac:dyDescent="0.3">
      <c r="B120" s="363"/>
      <c r="C120" s="364"/>
      <c r="D120" s="374" t="s">
        <v>1256</v>
      </c>
      <c r="E120" s="374"/>
      <c r="F120" s="374"/>
      <c r="G120" s="374"/>
      <c r="H120" s="374"/>
      <c r="I120" s="374"/>
      <c r="J120" s="374"/>
      <c r="K120" s="374"/>
      <c r="L120" s="374"/>
      <c r="M120" s="374"/>
      <c r="N120" s="504">
        <f>BK120</f>
        <v>0</v>
      </c>
      <c r="O120" s="505"/>
      <c r="P120" s="505"/>
      <c r="Q120" s="505"/>
      <c r="R120" s="366"/>
      <c r="T120" s="368"/>
      <c r="U120" s="364"/>
      <c r="V120" s="364"/>
      <c r="W120" s="369">
        <f>SUM(W121:W124)</f>
        <v>3.0087000000000002</v>
      </c>
      <c r="X120" s="364"/>
      <c r="Y120" s="369">
        <f>SUM(Y121:Y124)</f>
        <v>4.5999999999999999E-3</v>
      </c>
      <c r="Z120" s="364"/>
      <c r="AA120" s="370">
        <f>SUM(AA121:AA124)</f>
        <v>0</v>
      </c>
      <c r="AR120" s="371" t="s">
        <v>69</v>
      </c>
      <c r="AT120" s="372" t="s">
        <v>1131</v>
      </c>
      <c r="AU120" s="372" t="s">
        <v>44</v>
      </c>
      <c r="AY120" s="371" t="s">
        <v>1133</v>
      </c>
      <c r="BK120" s="373">
        <f>SUM(BK121:BK124)</f>
        <v>0</v>
      </c>
    </row>
    <row r="121" spans="2:65" s="303" customFormat="1" ht="44.25" customHeight="1" x14ac:dyDescent="0.2">
      <c r="B121" s="304"/>
      <c r="C121" s="375" t="s">
        <v>44</v>
      </c>
      <c r="D121" s="375" t="s">
        <v>1134</v>
      </c>
      <c r="E121" s="376" t="s">
        <v>1261</v>
      </c>
      <c r="F121" s="498" t="s">
        <v>1262</v>
      </c>
      <c r="G121" s="498"/>
      <c r="H121" s="498"/>
      <c r="I121" s="498"/>
      <c r="J121" s="377" t="s">
        <v>213</v>
      </c>
      <c r="K121" s="378">
        <v>30</v>
      </c>
      <c r="L121" s="499">
        <v>0</v>
      </c>
      <c r="M121" s="499"/>
      <c r="N121" s="500">
        <f>ROUND(L121*K121,2)</f>
        <v>0</v>
      </c>
      <c r="O121" s="500"/>
      <c r="P121" s="500"/>
      <c r="Q121" s="500"/>
      <c r="R121" s="307"/>
      <c r="T121" s="379" t="s">
        <v>396</v>
      </c>
      <c r="U121" s="380" t="s">
        <v>1089</v>
      </c>
      <c r="V121" s="381">
        <v>0.1</v>
      </c>
      <c r="W121" s="381">
        <f>V121*K121</f>
        <v>3</v>
      </c>
      <c r="X121" s="381">
        <v>0</v>
      </c>
      <c r="Y121" s="381">
        <f>X121*K121</f>
        <v>0</v>
      </c>
      <c r="Z121" s="381">
        <v>0</v>
      </c>
      <c r="AA121" s="382">
        <f>Z121*K121</f>
        <v>0</v>
      </c>
      <c r="AR121" s="294" t="s">
        <v>1137</v>
      </c>
      <c r="AT121" s="294" t="s">
        <v>1134</v>
      </c>
      <c r="AU121" s="294" t="s">
        <v>69</v>
      </c>
      <c r="AY121" s="294" t="s">
        <v>1133</v>
      </c>
      <c r="BE121" s="383">
        <f>IF(U121="základní",N121,0)</f>
        <v>0</v>
      </c>
      <c r="BF121" s="383">
        <f>IF(U121="snížená",N121,0)</f>
        <v>0</v>
      </c>
      <c r="BG121" s="383">
        <f>IF(U121="zákl. přenesená",N121,0)</f>
        <v>0</v>
      </c>
      <c r="BH121" s="383">
        <f>IF(U121="sníž. přenesená",N121,0)</f>
        <v>0</v>
      </c>
      <c r="BI121" s="383">
        <f>IF(U121="nulová",N121,0)</f>
        <v>0</v>
      </c>
      <c r="BJ121" s="294" t="s">
        <v>44</v>
      </c>
      <c r="BK121" s="383">
        <f>ROUND(L121*K121,2)</f>
        <v>0</v>
      </c>
      <c r="BL121" s="294" t="s">
        <v>1137</v>
      </c>
      <c r="BM121" s="294" t="s">
        <v>1263</v>
      </c>
    </row>
    <row r="122" spans="2:65" s="303" customFormat="1" ht="22.5" customHeight="1" x14ac:dyDescent="0.2">
      <c r="B122" s="304"/>
      <c r="C122" s="389" t="s">
        <v>69</v>
      </c>
      <c r="D122" s="389" t="s">
        <v>1264</v>
      </c>
      <c r="E122" s="390" t="s">
        <v>1265</v>
      </c>
      <c r="F122" s="510" t="s">
        <v>1266</v>
      </c>
      <c r="G122" s="510"/>
      <c r="H122" s="510"/>
      <c r="I122" s="510"/>
      <c r="J122" s="391" t="s">
        <v>213</v>
      </c>
      <c r="K122" s="392">
        <v>10</v>
      </c>
      <c r="L122" s="511">
        <v>0</v>
      </c>
      <c r="M122" s="511"/>
      <c r="N122" s="512">
        <f>ROUND(L122*K122,2)</f>
        <v>0</v>
      </c>
      <c r="O122" s="500"/>
      <c r="P122" s="500"/>
      <c r="Q122" s="500"/>
      <c r="R122" s="307"/>
      <c r="T122" s="379" t="s">
        <v>396</v>
      </c>
      <c r="U122" s="380" t="s">
        <v>1089</v>
      </c>
      <c r="V122" s="381">
        <v>0</v>
      </c>
      <c r="W122" s="381">
        <f>V122*K122</f>
        <v>0</v>
      </c>
      <c r="X122" s="381">
        <v>1.8000000000000001E-4</v>
      </c>
      <c r="Y122" s="381">
        <f>X122*K122</f>
        <v>1.8000000000000002E-3</v>
      </c>
      <c r="Z122" s="381">
        <v>0</v>
      </c>
      <c r="AA122" s="382">
        <f>Z122*K122</f>
        <v>0</v>
      </c>
      <c r="AR122" s="294" t="s">
        <v>1267</v>
      </c>
      <c r="AT122" s="294" t="s">
        <v>1264</v>
      </c>
      <c r="AU122" s="294" t="s">
        <v>69</v>
      </c>
      <c r="AY122" s="294" t="s">
        <v>1133</v>
      </c>
      <c r="BE122" s="383">
        <f>IF(U122="základní",N122,0)</f>
        <v>0</v>
      </c>
      <c r="BF122" s="383">
        <f>IF(U122="snížená",N122,0)</f>
        <v>0</v>
      </c>
      <c r="BG122" s="383">
        <f>IF(U122="zákl. přenesená",N122,0)</f>
        <v>0</v>
      </c>
      <c r="BH122" s="383">
        <f>IF(U122="sníž. přenesená",N122,0)</f>
        <v>0</v>
      </c>
      <c r="BI122" s="383">
        <f>IF(U122="nulová",N122,0)</f>
        <v>0</v>
      </c>
      <c r="BJ122" s="294" t="s">
        <v>44</v>
      </c>
      <c r="BK122" s="383">
        <f>ROUND(L122*K122,2)</f>
        <v>0</v>
      </c>
      <c r="BL122" s="294" t="s">
        <v>1137</v>
      </c>
      <c r="BM122" s="294" t="s">
        <v>1268</v>
      </c>
    </row>
    <row r="123" spans="2:65" s="303" customFormat="1" ht="22.5" customHeight="1" x14ac:dyDescent="0.2">
      <c r="B123" s="304"/>
      <c r="C123" s="389" t="s">
        <v>71</v>
      </c>
      <c r="D123" s="389" t="s">
        <v>1264</v>
      </c>
      <c r="E123" s="390" t="s">
        <v>1269</v>
      </c>
      <c r="F123" s="510" t="s">
        <v>1270</v>
      </c>
      <c r="G123" s="510"/>
      <c r="H123" s="510"/>
      <c r="I123" s="510"/>
      <c r="J123" s="391" t="s">
        <v>213</v>
      </c>
      <c r="K123" s="392">
        <v>20</v>
      </c>
      <c r="L123" s="511">
        <v>0</v>
      </c>
      <c r="M123" s="511"/>
      <c r="N123" s="512">
        <f>ROUND(L123*K123,2)</f>
        <v>0</v>
      </c>
      <c r="O123" s="500"/>
      <c r="P123" s="500"/>
      <c r="Q123" s="500"/>
      <c r="R123" s="307"/>
      <c r="T123" s="379" t="s">
        <v>396</v>
      </c>
      <c r="U123" s="380" t="s">
        <v>1089</v>
      </c>
      <c r="V123" s="381">
        <v>0</v>
      </c>
      <c r="W123" s="381">
        <f>V123*K123</f>
        <v>0</v>
      </c>
      <c r="X123" s="381">
        <v>1.3999999999999999E-4</v>
      </c>
      <c r="Y123" s="381">
        <f>X123*K123</f>
        <v>2.7999999999999995E-3</v>
      </c>
      <c r="Z123" s="381">
        <v>0</v>
      </c>
      <c r="AA123" s="382">
        <f>Z123*K123</f>
        <v>0</v>
      </c>
      <c r="AR123" s="294" t="s">
        <v>1267</v>
      </c>
      <c r="AT123" s="294" t="s">
        <v>1264</v>
      </c>
      <c r="AU123" s="294" t="s">
        <v>69</v>
      </c>
      <c r="AY123" s="294" t="s">
        <v>1133</v>
      </c>
      <c r="BE123" s="383">
        <f>IF(U123="základní",N123,0)</f>
        <v>0</v>
      </c>
      <c r="BF123" s="383">
        <f>IF(U123="snížená",N123,0)</f>
        <v>0</v>
      </c>
      <c r="BG123" s="383">
        <f>IF(U123="zákl. přenesená",N123,0)</f>
        <v>0</v>
      </c>
      <c r="BH123" s="383">
        <f>IF(U123="sníž. přenesená",N123,0)</f>
        <v>0</v>
      </c>
      <c r="BI123" s="383">
        <f>IF(U123="nulová",N123,0)</f>
        <v>0</v>
      </c>
      <c r="BJ123" s="294" t="s">
        <v>44</v>
      </c>
      <c r="BK123" s="383">
        <f>ROUND(L123*K123,2)</f>
        <v>0</v>
      </c>
      <c r="BL123" s="294" t="s">
        <v>1137</v>
      </c>
      <c r="BM123" s="294" t="s">
        <v>1271</v>
      </c>
    </row>
    <row r="124" spans="2:65" s="303" customFormat="1" ht="31.5" customHeight="1" x14ac:dyDescent="0.2">
      <c r="B124" s="304"/>
      <c r="C124" s="375" t="s">
        <v>73</v>
      </c>
      <c r="D124" s="375" t="s">
        <v>1134</v>
      </c>
      <c r="E124" s="376" t="s">
        <v>1272</v>
      </c>
      <c r="F124" s="498" t="s">
        <v>1273</v>
      </c>
      <c r="G124" s="498"/>
      <c r="H124" s="498"/>
      <c r="I124" s="498"/>
      <c r="J124" s="377" t="s">
        <v>208</v>
      </c>
      <c r="K124" s="378">
        <v>5.0000000000000001E-3</v>
      </c>
      <c r="L124" s="499">
        <v>0</v>
      </c>
      <c r="M124" s="499"/>
      <c r="N124" s="500">
        <f>ROUND(L124*K124,2)</f>
        <v>0</v>
      </c>
      <c r="O124" s="500"/>
      <c r="P124" s="500"/>
      <c r="Q124" s="500"/>
      <c r="R124" s="307"/>
      <c r="T124" s="379" t="s">
        <v>396</v>
      </c>
      <c r="U124" s="380" t="s">
        <v>1089</v>
      </c>
      <c r="V124" s="381">
        <v>1.74</v>
      </c>
      <c r="W124" s="381">
        <f>V124*K124</f>
        <v>8.6999999999999994E-3</v>
      </c>
      <c r="X124" s="381">
        <v>0</v>
      </c>
      <c r="Y124" s="381">
        <f>X124*K124</f>
        <v>0</v>
      </c>
      <c r="Z124" s="381">
        <v>0</v>
      </c>
      <c r="AA124" s="382">
        <f>Z124*K124</f>
        <v>0</v>
      </c>
      <c r="AR124" s="294" t="s">
        <v>1137</v>
      </c>
      <c r="AT124" s="294" t="s">
        <v>1134</v>
      </c>
      <c r="AU124" s="294" t="s">
        <v>69</v>
      </c>
      <c r="AY124" s="294" t="s">
        <v>1133</v>
      </c>
      <c r="BE124" s="383">
        <f>IF(U124="základní",N124,0)</f>
        <v>0</v>
      </c>
      <c r="BF124" s="383">
        <f>IF(U124="snížená",N124,0)</f>
        <v>0</v>
      </c>
      <c r="BG124" s="383">
        <f>IF(U124="zákl. přenesená",N124,0)</f>
        <v>0</v>
      </c>
      <c r="BH124" s="383">
        <f>IF(U124="sníž. přenesená",N124,0)</f>
        <v>0</v>
      </c>
      <c r="BI124" s="383">
        <f>IF(U124="nulová",N124,0)</f>
        <v>0</v>
      </c>
      <c r="BJ124" s="294" t="s">
        <v>44</v>
      </c>
      <c r="BK124" s="383">
        <f>ROUND(L124*K124,2)</f>
        <v>0</v>
      </c>
      <c r="BL124" s="294" t="s">
        <v>1137</v>
      </c>
      <c r="BM124" s="294" t="s">
        <v>1274</v>
      </c>
    </row>
    <row r="125" spans="2:65" s="367" customFormat="1" ht="29.85" customHeight="1" x14ac:dyDescent="0.3">
      <c r="B125" s="363"/>
      <c r="C125" s="364"/>
      <c r="D125" s="374" t="s">
        <v>1257</v>
      </c>
      <c r="E125" s="374"/>
      <c r="F125" s="374"/>
      <c r="G125" s="374"/>
      <c r="H125" s="374"/>
      <c r="I125" s="374"/>
      <c r="J125" s="374"/>
      <c r="K125" s="374"/>
      <c r="L125" s="387"/>
      <c r="M125" s="387"/>
      <c r="N125" s="496">
        <f>BK125</f>
        <v>0</v>
      </c>
      <c r="O125" s="497"/>
      <c r="P125" s="497"/>
      <c r="Q125" s="497"/>
      <c r="R125" s="366"/>
      <c r="T125" s="368"/>
      <c r="U125" s="364"/>
      <c r="V125" s="364"/>
      <c r="W125" s="369">
        <f>SUM(W126:W133)</f>
        <v>36.626151999999998</v>
      </c>
      <c r="X125" s="364"/>
      <c r="Y125" s="369">
        <f>SUM(Y126:Y133)</f>
        <v>0.13577</v>
      </c>
      <c r="Z125" s="364"/>
      <c r="AA125" s="370">
        <f>SUM(AA126:AA133)</f>
        <v>0.47225</v>
      </c>
      <c r="AR125" s="371" t="s">
        <v>69</v>
      </c>
      <c r="AT125" s="372" t="s">
        <v>1131</v>
      </c>
      <c r="AU125" s="372" t="s">
        <v>44</v>
      </c>
      <c r="AY125" s="371" t="s">
        <v>1133</v>
      </c>
      <c r="BK125" s="373">
        <f>SUM(BK126:BK133)</f>
        <v>0</v>
      </c>
    </row>
    <row r="126" spans="2:65" s="303" customFormat="1" ht="31.5" customHeight="1" x14ac:dyDescent="0.2">
      <c r="B126" s="304"/>
      <c r="C126" s="375" t="s">
        <v>75</v>
      </c>
      <c r="D126" s="375" t="s">
        <v>1134</v>
      </c>
      <c r="E126" s="376" t="s">
        <v>1275</v>
      </c>
      <c r="F126" s="498" t="s">
        <v>1276</v>
      </c>
      <c r="G126" s="498"/>
      <c r="H126" s="498"/>
      <c r="I126" s="498"/>
      <c r="J126" s="377" t="s">
        <v>252</v>
      </c>
      <c r="K126" s="378">
        <v>1</v>
      </c>
      <c r="L126" s="499">
        <v>0</v>
      </c>
      <c r="M126" s="499"/>
      <c r="N126" s="500">
        <f t="shared" ref="N126:N133" si="0">ROUND(L126*K126,2)</f>
        <v>0</v>
      </c>
      <c r="O126" s="500"/>
      <c r="P126" s="500"/>
      <c r="Q126" s="500"/>
      <c r="R126" s="307"/>
      <c r="T126" s="379" t="s">
        <v>396</v>
      </c>
      <c r="U126" s="380" t="s">
        <v>1089</v>
      </c>
      <c r="V126" s="381">
        <v>6.9320000000000004</v>
      </c>
      <c r="W126" s="381">
        <f t="shared" ref="W126:W133" si="1">V126*K126</f>
        <v>6.9320000000000004</v>
      </c>
      <c r="X126" s="381">
        <v>1.7000000000000001E-4</v>
      </c>
      <c r="Y126" s="381">
        <f t="shared" ref="Y126:Y133" si="2">X126*K126</f>
        <v>1.7000000000000001E-4</v>
      </c>
      <c r="Z126" s="381">
        <v>0.47225</v>
      </c>
      <c r="AA126" s="382">
        <f t="shared" ref="AA126:AA133" si="3">Z126*K126</f>
        <v>0.47225</v>
      </c>
      <c r="AR126" s="294" t="s">
        <v>1137</v>
      </c>
      <c r="AT126" s="294" t="s">
        <v>1134</v>
      </c>
      <c r="AU126" s="294" t="s">
        <v>69</v>
      </c>
      <c r="AY126" s="294" t="s">
        <v>1133</v>
      </c>
      <c r="BE126" s="383">
        <f t="shared" ref="BE126:BE133" si="4">IF(U126="základní",N126,0)</f>
        <v>0</v>
      </c>
      <c r="BF126" s="383">
        <f t="shared" ref="BF126:BF133" si="5">IF(U126="snížená",N126,0)</f>
        <v>0</v>
      </c>
      <c r="BG126" s="383">
        <f t="shared" ref="BG126:BG133" si="6">IF(U126="zákl. přenesená",N126,0)</f>
        <v>0</v>
      </c>
      <c r="BH126" s="383">
        <f t="shared" ref="BH126:BH133" si="7">IF(U126="sníž. přenesená",N126,0)</f>
        <v>0</v>
      </c>
      <c r="BI126" s="383">
        <f t="shared" ref="BI126:BI133" si="8">IF(U126="nulová",N126,0)</f>
        <v>0</v>
      </c>
      <c r="BJ126" s="294" t="s">
        <v>44</v>
      </c>
      <c r="BK126" s="383">
        <f t="shared" ref="BK126:BK133" si="9">ROUND(L126*K126,2)</f>
        <v>0</v>
      </c>
      <c r="BL126" s="294" t="s">
        <v>1137</v>
      </c>
      <c r="BM126" s="294" t="s">
        <v>1277</v>
      </c>
    </row>
    <row r="127" spans="2:65" s="303" customFormat="1" ht="22.5" customHeight="1" x14ac:dyDescent="0.2">
      <c r="B127" s="304"/>
      <c r="C127" s="375" t="s">
        <v>1151</v>
      </c>
      <c r="D127" s="375" t="s">
        <v>1134</v>
      </c>
      <c r="E127" s="376" t="s">
        <v>1278</v>
      </c>
      <c r="F127" s="498" t="s">
        <v>1279</v>
      </c>
      <c r="G127" s="498"/>
      <c r="H127" s="498"/>
      <c r="I127" s="498"/>
      <c r="J127" s="377" t="s">
        <v>213</v>
      </c>
      <c r="K127" s="378">
        <v>5</v>
      </c>
      <c r="L127" s="499">
        <v>0</v>
      </c>
      <c r="M127" s="499"/>
      <c r="N127" s="500">
        <f t="shared" si="0"/>
        <v>0</v>
      </c>
      <c r="O127" s="500"/>
      <c r="P127" s="500"/>
      <c r="Q127" s="500"/>
      <c r="R127" s="307"/>
      <c r="T127" s="379" t="s">
        <v>396</v>
      </c>
      <c r="U127" s="380" t="s">
        <v>1089</v>
      </c>
      <c r="V127" s="381">
        <v>3.1E-2</v>
      </c>
      <c r="W127" s="381">
        <f t="shared" si="1"/>
        <v>0.155</v>
      </c>
      <c r="X127" s="381">
        <v>5.2999999999999998E-4</v>
      </c>
      <c r="Y127" s="381">
        <f t="shared" si="2"/>
        <v>2.65E-3</v>
      </c>
      <c r="Z127" s="381">
        <v>0</v>
      </c>
      <c r="AA127" s="382">
        <f t="shared" si="3"/>
        <v>0</v>
      </c>
      <c r="AR127" s="294" t="s">
        <v>1137</v>
      </c>
      <c r="AT127" s="294" t="s">
        <v>1134</v>
      </c>
      <c r="AU127" s="294" t="s">
        <v>69</v>
      </c>
      <c r="AY127" s="294" t="s">
        <v>1133</v>
      </c>
      <c r="BE127" s="383">
        <f t="shared" si="4"/>
        <v>0</v>
      </c>
      <c r="BF127" s="383">
        <f t="shared" si="5"/>
        <v>0</v>
      </c>
      <c r="BG127" s="383">
        <f t="shared" si="6"/>
        <v>0</v>
      </c>
      <c r="BH127" s="383">
        <f t="shared" si="7"/>
        <v>0</v>
      </c>
      <c r="BI127" s="383">
        <f t="shared" si="8"/>
        <v>0</v>
      </c>
      <c r="BJ127" s="294" t="s">
        <v>44</v>
      </c>
      <c r="BK127" s="383">
        <f t="shared" si="9"/>
        <v>0</v>
      </c>
      <c r="BL127" s="294" t="s">
        <v>1137</v>
      </c>
      <c r="BM127" s="294" t="s">
        <v>1280</v>
      </c>
    </row>
    <row r="128" spans="2:65" s="303" customFormat="1" ht="44.25" customHeight="1" x14ac:dyDescent="0.2">
      <c r="B128" s="304"/>
      <c r="C128" s="375" t="s">
        <v>1155</v>
      </c>
      <c r="D128" s="375" t="s">
        <v>1134</v>
      </c>
      <c r="E128" s="376" t="s">
        <v>1281</v>
      </c>
      <c r="F128" s="498" t="s">
        <v>1282</v>
      </c>
      <c r="G128" s="498"/>
      <c r="H128" s="498"/>
      <c r="I128" s="498"/>
      <c r="J128" s="377" t="s">
        <v>626</v>
      </c>
      <c r="K128" s="378">
        <v>1</v>
      </c>
      <c r="L128" s="499">
        <v>0</v>
      </c>
      <c r="M128" s="499"/>
      <c r="N128" s="500">
        <f t="shared" si="0"/>
        <v>0</v>
      </c>
      <c r="O128" s="500"/>
      <c r="P128" s="500"/>
      <c r="Q128" s="500"/>
      <c r="R128" s="307"/>
      <c r="T128" s="379" t="s">
        <v>396</v>
      </c>
      <c r="U128" s="380" t="s">
        <v>1089</v>
      </c>
      <c r="V128" s="381">
        <v>1.1819999999999999</v>
      </c>
      <c r="W128" s="381">
        <f t="shared" si="1"/>
        <v>1.1819999999999999</v>
      </c>
      <c r="X128" s="381">
        <v>8.9999999999999998E-4</v>
      </c>
      <c r="Y128" s="381">
        <f t="shared" si="2"/>
        <v>8.9999999999999998E-4</v>
      </c>
      <c r="Z128" s="381">
        <v>0</v>
      </c>
      <c r="AA128" s="382">
        <f t="shared" si="3"/>
        <v>0</v>
      </c>
      <c r="AR128" s="294" t="s">
        <v>1137</v>
      </c>
      <c r="AT128" s="294" t="s">
        <v>1134</v>
      </c>
      <c r="AU128" s="294" t="s">
        <v>69</v>
      </c>
      <c r="AY128" s="294" t="s">
        <v>1133</v>
      </c>
      <c r="BE128" s="383">
        <f t="shared" si="4"/>
        <v>0</v>
      </c>
      <c r="BF128" s="383">
        <f t="shared" si="5"/>
        <v>0</v>
      </c>
      <c r="BG128" s="383">
        <f t="shared" si="6"/>
        <v>0</v>
      </c>
      <c r="BH128" s="383">
        <f t="shared" si="7"/>
        <v>0</v>
      </c>
      <c r="BI128" s="383">
        <f t="shared" si="8"/>
        <v>0</v>
      </c>
      <c r="BJ128" s="294" t="s">
        <v>44</v>
      </c>
      <c r="BK128" s="383">
        <f t="shared" si="9"/>
        <v>0</v>
      </c>
      <c r="BL128" s="294" t="s">
        <v>1137</v>
      </c>
      <c r="BM128" s="294" t="s">
        <v>1283</v>
      </c>
    </row>
    <row r="129" spans="2:65" s="303" customFormat="1" ht="31.5" customHeight="1" x14ac:dyDescent="0.2">
      <c r="B129" s="304"/>
      <c r="C129" s="375" t="s">
        <v>1159</v>
      </c>
      <c r="D129" s="375" t="s">
        <v>1134</v>
      </c>
      <c r="E129" s="376" t="s">
        <v>1284</v>
      </c>
      <c r="F129" s="498" t="s">
        <v>1285</v>
      </c>
      <c r="G129" s="498"/>
      <c r="H129" s="498"/>
      <c r="I129" s="498"/>
      <c r="J129" s="377" t="s">
        <v>213</v>
      </c>
      <c r="K129" s="378">
        <v>10</v>
      </c>
      <c r="L129" s="499">
        <v>0</v>
      </c>
      <c r="M129" s="499"/>
      <c r="N129" s="500">
        <f t="shared" si="0"/>
        <v>0</v>
      </c>
      <c r="O129" s="500"/>
      <c r="P129" s="500"/>
      <c r="Q129" s="500"/>
      <c r="R129" s="307"/>
      <c r="T129" s="379" t="s">
        <v>396</v>
      </c>
      <c r="U129" s="380" t="s">
        <v>1089</v>
      </c>
      <c r="V129" s="381">
        <v>0.82099999999999995</v>
      </c>
      <c r="W129" s="381">
        <f t="shared" si="1"/>
        <v>8.2099999999999991</v>
      </c>
      <c r="X129" s="381">
        <v>4.4000000000000002E-4</v>
      </c>
      <c r="Y129" s="381">
        <f t="shared" si="2"/>
        <v>4.4000000000000003E-3</v>
      </c>
      <c r="Z129" s="381">
        <v>0</v>
      </c>
      <c r="AA129" s="382">
        <f t="shared" si="3"/>
        <v>0</v>
      </c>
      <c r="AR129" s="294" t="s">
        <v>1137</v>
      </c>
      <c r="AT129" s="294" t="s">
        <v>1134</v>
      </c>
      <c r="AU129" s="294" t="s">
        <v>69</v>
      </c>
      <c r="AY129" s="294" t="s">
        <v>1133</v>
      </c>
      <c r="BE129" s="383">
        <f t="shared" si="4"/>
        <v>0</v>
      </c>
      <c r="BF129" s="383">
        <f t="shared" si="5"/>
        <v>0</v>
      </c>
      <c r="BG129" s="383">
        <f t="shared" si="6"/>
        <v>0</v>
      </c>
      <c r="BH129" s="383">
        <f t="shared" si="7"/>
        <v>0</v>
      </c>
      <c r="BI129" s="383">
        <f t="shared" si="8"/>
        <v>0</v>
      </c>
      <c r="BJ129" s="294" t="s">
        <v>44</v>
      </c>
      <c r="BK129" s="383">
        <f t="shared" si="9"/>
        <v>0</v>
      </c>
      <c r="BL129" s="294" t="s">
        <v>1137</v>
      </c>
      <c r="BM129" s="294" t="s">
        <v>1286</v>
      </c>
    </row>
    <row r="130" spans="2:65" s="303" customFormat="1" ht="31.5" customHeight="1" x14ac:dyDescent="0.2">
      <c r="B130" s="304"/>
      <c r="C130" s="375" t="s">
        <v>1163</v>
      </c>
      <c r="D130" s="375" t="s">
        <v>1134</v>
      </c>
      <c r="E130" s="376" t="s">
        <v>1287</v>
      </c>
      <c r="F130" s="498" t="s">
        <v>1288</v>
      </c>
      <c r="G130" s="498"/>
      <c r="H130" s="498"/>
      <c r="I130" s="498"/>
      <c r="J130" s="377" t="s">
        <v>626</v>
      </c>
      <c r="K130" s="378">
        <v>1</v>
      </c>
      <c r="L130" s="499">
        <v>0</v>
      </c>
      <c r="M130" s="499"/>
      <c r="N130" s="500">
        <f t="shared" si="0"/>
        <v>0</v>
      </c>
      <c r="O130" s="500"/>
      <c r="P130" s="500"/>
      <c r="Q130" s="500"/>
      <c r="R130" s="307"/>
      <c r="T130" s="379" t="s">
        <v>396</v>
      </c>
      <c r="U130" s="380" t="s">
        <v>1089</v>
      </c>
      <c r="V130" s="381">
        <v>6.2359999999999998</v>
      </c>
      <c r="W130" s="381">
        <f t="shared" si="1"/>
        <v>6.2359999999999998</v>
      </c>
      <c r="X130" s="381">
        <v>4.2549999999999998E-2</v>
      </c>
      <c r="Y130" s="381">
        <f t="shared" si="2"/>
        <v>4.2549999999999998E-2</v>
      </c>
      <c r="Z130" s="381">
        <v>0</v>
      </c>
      <c r="AA130" s="382">
        <f t="shared" si="3"/>
        <v>0</v>
      </c>
      <c r="AR130" s="294" t="s">
        <v>1137</v>
      </c>
      <c r="AT130" s="294" t="s">
        <v>1134</v>
      </c>
      <c r="AU130" s="294" t="s">
        <v>69</v>
      </c>
      <c r="AY130" s="294" t="s">
        <v>1133</v>
      </c>
      <c r="BE130" s="383">
        <f t="shared" si="4"/>
        <v>0</v>
      </c>
      <c r="BF130" s="383">
        <f t="shared" si="5"/>
        <v>0</v>
      </c>
      <c r="BG130" s="383">
        <f t="shared" si="6"/>
        <v>0</v>
      </c>
      <c r="BH130" s="383">
        <f t="shared" si="7"/>
        <v>0</v>
      </c>
      <c r="BI130" s="383">
        <f t="shared" si="8"/>
        <v>0</v>
      </c>
      <c r="BJ130" s="294" t="s">
        <v>44</v>
      </c>
      <c r="BK130" s="383">
        <f t="shared" si="9"/>
        <v>0</v>
      </c>
      <c r="BL130" s="294" t="s">
        <v>1137</v>
      </c>
      <c r="BM130" s="294" t="s">
        <v>1289</v>
      </c>
    </row>
    <row r="131" spans="2:65" s="303" customFormat="1" ht="31.5" customHeight="1" x14ac:dyDescent="0.2">
      <c r="B131" s="304"/>
      <c r="C131" s="375" t="s">
        <v>1167</v>
      </c>
      <c r="D131" s="375" t="s">
        <v>1134</v>
      </c>
      <c r="E131" s="376" t="s">
        <v>1290</v>
      </c>
      <c r="F131" s="498" t="s">
        <v>1291</v>
      </c>
      <c r="G131" s="498"/>
      <c r="H131" s="498"/>
      <c r="I131" s="498"/>
      <c r="J131" s="377" t="s">
        <v>626</v>
      </c>
      <c r="K131" s="378">
        <v>1</v>
      </c>
      <c r="L131" s="499">
        <v>0</v>
      </c>
      <c r="M131" s="499"/>
      <c r="N131" s="500">
        <f t="shared" si="0"/>
        <v>0</v>
      </c>
      <c r="O131" s="500"/>
      <c r="P131" s="500"/>
      <c r="Q131" s="500"/>
      <c r="R131" s="307"/>
      <c r="T131" s="379" t="s">
        <v>396</v>
      </c>
      <c r="U131" s="380" t="s">
        <v>1089</v>
      </c>
      <c r="V131" s="381">
        <v>6.2359999999999998</v>
      </c>
      <c r="W131" s="381">
        <f t="shared" si="1"/>
        <v>6.2359999999999998</v>
      </c>
      <c r="X131" s="381">
        <v>4.2549999999999998E-2</v>
      </c>
      <c r="Y131" s="381">
        <f t="shared" si="2"/>
        <v>4.2549999999999998E-2</v>
      </c>
      <c r="Z131" s="381">
        <v>0</v>
      </c>
      <c r="AA131" s="382">
        <f t="shared" si="3"/>
        <v>0</v>
      </c>
      <c r="AR131" s="294" t="s">
        <v>1137</v>
      </c>
      <c r="AT131" s="294" t="s">
        <v>1134</v>
      </c>
      <c r="AU131" s="294" t="s">
        <v>69</v>
      </c>
      <c r="AY131" s="294" t="s">
        <v>1133</v>
      </c>
      <c r="BE131" s="383">
        <f t="shared" si="4"/>
        <v>0</v>
      </c>
      <c r="BF131" s="383">
        <f t="shared" si="5"/>
        <v>0</v>
      </c>
      <c r="BG131" s="383">
        <f t="shared" si="6"/>
        <v>0</v>
      </c>
      <c r="BH131" s="383">
        <f t="shared" si="7"/>
        <v>0</v>
      </c>
      <c r="BI131" s="383">
        <f t="shared" si="8"/>
        <v>0</v>
      </c>
      <c r="BJ131" s="294" t="s">
        <v>44</v>
      </c>
      <c r="BK131" s="383">
        <f t="shared" si="9"/>
        <v>0</v>
      </c>
      <c r="BL131" s="294" t="s">
        <v>1137</v>
      </c>
      <c r="BM131" s="294" t="s">
        <v>1292</v>
      </c>
    </row>
    <row r="132" spans="2:65" s="303" customFormat="1" ht="31.5" customHeight="1" x14ac:dyDescent="0.2">
      <c r="B132" s="304"/>
      <c r="C132" s="375" t="s">
        <v>1171</v>
      </c>
      <c r="D132" s="375" t="s">
        <v>1134</v>
      </c>
      <c r="E132" s="376" t="s">
        <v>1293</v>
      </c>
      <c r="F132" s="498" t="s">
        <v>1294</v>
      </c>
      <c r="G132" s="498"/>
      <c r="H132" s="498"/>
      <c r="I132" s="498"/>
      <c r="J132" s="377" t="s">
        <v>626</v>
      </c>
      <c r="K132" s="378">
        <v>1</v>
      </c>
      <c r="L132" s="499">
        <v>0</v>
      </c>
      <c r="M132" s="499"/>
      <c r="N132" s="500">
        <f t="shared" si="0"/>
        <v>0</v>
      </c>
      <c r="O132" s="500"/>
      <c r="P132" s="500"/>
      <c r="Q132" s="500"/>
      <c r="R132" s="307"/>
      <c r="T132" s="379" t="s">
        <v>396</v>
      </c>
      <c r="U132" s="380" t="s">
        <v>1089</v>
      </c>
      <c r="V132" s="381">
        <v>6.2359999999999998</v>
      </c>
      <c r="W132" s="381">
        <f t="shared" si="1"/>
        <v>6.2359999999999998</v>
      </c>
      <c r="X132" s="381">
        <v>4.2549999999999998E-2</v>
      </c>
      <c r="Y132" s="381">
        <f t="shared" si="2"/>
        <v>4.2549999999999998E-2</v>
      </c>
      <c r="Z132" s="381">
        <v>0</v>
      </c>
      <c r="AA132" s="382">
        <f t="shared" si="3"/>
        <v>0</v>
      </c>
      <c r="AR132" s="294" t="s">
        <v>1137</v>
      </c>
      <c r="AT132" s="294" t="s">
        <v>1134</v>
      </c>
      <c r="AU132" s="294" t="s">
        <v>69</v>
      </c>
      <c r="AY132" s="294" t="s">
        <v>1133</v>
      </c>
      <c r="BE132" s="383">
        <f t="shared" si="4"/>
        <v>0</v>
      </c>
      <c r="BF132" s="383">
        <f t="shared" si="5"/>
        <v>0</v>
      </c>
      <c r="BG132" s="383">
        <f t="shared" si="6"/>
        <v>0</v>
      </c>
      <c r="BH132" s="383">
        <f t="shared" si="7"/>
        <v>0</v>
      </c>
      <c r="BI132" s="383">
        <f t="shared" si="8"/>
        <v>0</v>
      </c>
      <c r="BJ132" s="294" t="s">
        <v>44</v>
      </c>
      <c r="BK132" s="383">
        <f t="shared" si="9"/>
        <v>0</v>
      </c>
      <c r="BL132" s="294" t="s">
        <v>1137</v>
      </c>
      <c r="BM132" s="294" t="s">
        <v>1295</v>
      </c>
    </row>
    <row r="133" spans="2:65" s="303" customFormat="1" ht="31.5" customHeight="1" x14ac:dyDescent="0.2">
      <c r="B133" s="304"/>
      <c r="C133" s="375" t="s">
        <v>1176</v>
      </c>
      <c r="D133" s="375" t="s">
        <v>1134</v>
      </c>
      <c r="E133" s="376" t="s">
        <v>1296</v>
      </c>
      <c r="F133" s="498" t="s">
        <v>1297</v>
      </c>
      <c r="G133" s="498"/>
      <c r="H133" s="498"/>
      <c r="I133" s="498"/>
      <c r="J133" s="377" t="s">
        <v>208</v>
      </c>
      <c r="K133" s="378">
        <v>0.13600000000000001</v>
      </c>
      <c r="L133" s="499">
        <v>0</v>
      </c>
      <c r="M133" s="499"/>
      <c r="N133" s="500">
        <f t="shared" si="0"/>
        <v>0</v>
      </c>
      <c r="O133" s="500"/>
      <c r="P133" s="500"/>
      <c r="Q133" s="500"/>
      <c r="R133" s="307"/>
      <c r="T133" s="379" t="s">
        <v>396</v>
      </c>
      <c r="U133" s="380" t="s">
        <v>1089</v>
      </c>
      <c r="V133" s="381">
        <v>10.582000000000001</v>
      </c>
      <c r="W133" s="381">
        <f t="shared" si="1"/>
        <v>1.4391520000000002</v>
      </c>
      <c r="X133" s="381">
        <v>0</v>
      </c>
      <c r="Y133" s="381">
        <f t="shared" si="2"/>
        <v>0</v>
      </c>
      <c r="Z133" s="381">
        <v>0</v>
      </c>
      <c r="AA133" s="382">
        <f t="shared" si="3"/>
        <v>0</v>
      </c>
      <c r="AR133" s="294" t="s">
        <v>1137</v>
      </c>
      <c r="AT133" s="294" t="s">
        <v>1134</v>
      </c>
      <c r="AU133" s="294" t="s">
        <v>69</v>
      </c>
      <c r="AY133" s="294" t="s">
        <v>1133</v>
      </c>
      <c r="BE133" s="383">
        <f t="shared" si="4"/>
        <v>0</v>
      </c>
      <c r="BF133" s="383">
        <f t="shared" si="5"/>
        <v>0</v>
      </c>
      <c r="BG133" s="383">
        <f t="shared" si="6"/>
        <v>0</v>
      </c>
      <c r="BH133" s="383">
        <f t="shared" si="7"/>
        <v>0</v>
      </c>
      <c r="BI133" s="383">
        <f t="shared" si="8"/>
        <v>0</v>
      </c>
      <c r="BJ133" s="294" t="s">
        <v>44</v>
      </c>
      <c r="BK133" s="383">
        <f t="shared" si="9"/>
        <v>0</v>
      </c>
      <c r="BL133" s="294" t="s">
        <v>1137</v>
      </c>
      <c r="BM133" s="294" t="s">
        <v>1298</v>
      </c>
    </row>
    <row r="134" spans="2:65" s="367" customFormat="1" ht="29.85" customHeight="1" x14ac:dyDescent="0.3">
      <c r="B134" s="363"/>
      <c r="C134" s="364"/>
      <c r="D134" s="374" t="s">
        <v>1258</v>
      </c>
      <c r="E134" s="374"/>
      <c r="F134" s="374"/>
      <c r="G134" s="374"/>
      <c r="H134" s="374"/>
      <c r="I134" s="374"/>
      <c r="J134" s="374"/>
      <c r="K134" s="374"/>
      <c r="L134" s="387"/>
      <c r="M134" s="387"/>
      <c r="N134" s="496">
        <f>BK134</f>
        <v>0</v>
      </c>
      <c r="O134" s="497"/>
      <c r="P134" s="497"/>
      <c r="Q134" s="497"/>
      <c r="R134" s="366"/>
      <c r="T134" s="368"/>
      <c r="U134" s="364"/>
      <c r="V134" s="364"/>
      <c r="W134" s="369">
        <f>SUM(W135:W146)</f>
        <v>9.2006550000000011</v>
      </c>
      <c r="X134" s="364"/>
      <c r="Y134" s="369">
        <f>SUM(Y135:Y146)</f>
        <v>8.4950000000000012E-2</v>
      </c>
      <c r="Z134" s="364"/>
      <c r="AA134" s="370">
        <f>SUM(AA135:AA146)</f>
        <v>0.27594999999999997</v>
      </c>
      <c r="AR134" s="371" t="s">
        <v>69</v>
      </c>
      <c r="AT134" s="372" t="s">
        <v>1131</v>
      </c>
      <c r="AU134" s="372" t="s">
        <v>44</v>
      </c>
      <c r="AY134" s="371" t="s">
        <v>1133</v>
      </c>
      <c r="BK134" s="373">
        <f>SUM(BK135:BK146)</f>
        <v>0</v>
      </c>
    </row>
    <row r="135" spans="2:65" s="303" customFormat="1" ht="22.5" customHeight="1" x14ac:dyDescent="0.2">
      <c r="B135" s="304"/>
      <c r="C135" s="375" t="s">
        <v>1180</v>
      </c>
      <c r="D135" s="375" t="s">
        <v>1134</v>
      </c>
      <c r="E135" s="376" t="s">
        <v>1299</v>
      </c>
      <c r="F135" s="498" t="s">
        <v>1300</v>
      </c>
      <c r="G135" s="498"/>
      <c r="H135" s="498"/>
      <c r="I135" s="498"/>
      <c r="J135" s="377" t="s">
        <v>213</v>
      </c>
      <c r="K135" s="378">
        <v>2.5</v>
      </c>
      <c r="L135" s="499">
        <v>0</v>
      </c>
      <c r="M135" s="499"/>
      <c r="N135" s="500">
        <f t="shared" ref="N135:N146" si="10">ROUND(L135*K135,2)</f>
        <v>0</v>
      </c>
      <c r="O135" s="500"/>
      <c r="P135" s="500"/>
      <c r="Q135" s="500"/>
      <c r="R135" s="307"/>
      <c r="T135" s="379" t="s">
        <v>396</v>
      </c>
      <c r="U135" s="380" t="s">
        <v>1089</v>
      </c>
      <c r="V135" s="381">
        <v>0.35</v>
      </c>
      <c r="W135" s="381">
        <f t="shared" ref="W135:W146" si="11">V135*K135</f>
        <v>0.875</v>
      </c>
      <c r="X135" s="381">
        <v>0</v>
      </c>
      <c r="Y135" s="381">
        <f t="shared" ref="Y135:Y146" si="12">X135*K135</f>
        <v>0</v>
      </c>
      <c r="Z135" s="381">
        <v>9.3579999999999997E-2</v>
      </c>
      <c r="AA135" s="382">
        <f t="shared" ref="AA135:AA146" si="13">Z135*K135</f>
        <v>0.23394999999999999</v>
      </c>
      <c r="AR135" s="294" t="s">
        <v>1137</v>
      </c>
      <c r="AT135" s="294" t="s">
        <v>1134</v>
      </c>
      <c r="AU135" s="294" t="s">
        <v>69</v>
      </c>
      <c r="AY135" s="294" t="s">
        <v>1133</v>
      </c>
      <c r="BE135" s="383">
        <f t="shared" ref="BE135:BE146" si="14">IF(U135="základní",N135,0)</f>
        <v>0</v>
      </c>
      <c r="BF135" s="383">
        <f t="shared" ref="BF135:BF146" si="15">IF(U135="snížená",N135,0)</f>
        <v>0</v>
      </c>
      <c r="BG135" s="383">
        <f t="shared" ref="BG135:BG146" si="16">IF(U135="zákl. přenesená",N135,0)</f>
        <v>0</v>
      </c>
      <c r="BH135" s="383">
        <f t="shared" ref="BH135:BH146" si="17">IF(U135="sníž. přenesená",N135,0)</f>
        <v>0</v>
      </c>
      <c r="BI135" s="383">
        <f t="shared" ref="BI135:BI146" si="18">IF(U135="nulová",N135,0)</f>
        <v>0</v>
      </c>
      <c r="BJ135" s="294" t="s">
        <v>44</v>
      </c>
      <c r="BK135" s="383">
        <f t="shared" ref="BK135:BK146" si="19">ROUND(L135*K135,2)</f>
        <v>0</v>
      </c>
      <c r="BL135" s="294" t="s">
        <v>1137</v>
      </c>
      <c r="BM135" s="294" t="s">
        <v>1301</v>
      </c>
    </row>
    <row r="136" spans="2:65" s="303" customFormat="1" ht="31.5" customHeight="1" x14ac:dyDescent="0.2">
      <c r="B136" s="304"/>
      <c r="C136" s="375" t="s">
        <v>1184</v>
      </c>
      <c r="D136" s="375" t="s">
        <v>1134</v>
      </c>
      <c r="E136" s="376" t="s">
        <v>1302</v>
      </c>
      <c r="F136" s="498" t="s">
        <v>1303</v>
      </c>
      <c r="G136" s="498"/>
      <c r="H136" s="498"/>
      <c r="I136" s="498"/>
      <c r="J136" s="377" t="s">
        <v>252</v>
      </c>
      <c r="K136" s="378">
        <v>1</v>
      </c>
      <c r="L136" s="499">
        <v>0</v>
      </c>
      <c r="M136" s="499"/>
      <c r="N136" s="500">
        <f t="shared" si="10"/>
        <v>0</v>
      </c>
      <c r="O136" s="500"/>
      <c r="P136" s="500"/>
      <c r="Q136" s="500"/>
      <c r="R136" s="307"/>
      <c r="T136" s="379" t="s">
        <v>396</v>
      </c>
      <c r="U136" s="380" t="s">
        <v>1089</v>
      </c>
      <c r="V136" s="381">
        <v>0.53</v>
      </c>
      <c r="W136" s="381">
        <f t="shared" si="11"/>
        <v>0.53</v>
      </c>
      <c r="X136" s="381">
        <v>2.8340000000000001E-2</v>
      </c>
      <c r="Y136" s="381">
        <f t="shared" si="12"/>
        <v>2.8340000000000001E-2</v>
      </c>
      <c r="Z136" s="381">
        <v>0</v>
      </c>
      <c r="AA136" s="382">
        <f t="shared" si="13"/>
        <v>0</v>
      </c>
      <c r="AR136" s="294" t="s">
        <v>1137</v>
      </c>
      <c r="AT136" s="294" t="s">
        <v>1134</v>
      </c>
      <c r="AU136" s="294" t="s">
        <v>69</v>
      </c>
      <c r="AY136" s="294" t="s">
        <v>1133</v>
      </c>
      <c r="BE136" s="383">
        <f t="shared" si="14"/>
        <v>0</v>
      </c>
      <c r="BF136" s="383">
        <f t="shared" si="15"/>
        <v>0</v>
      </c>
      <c r="BG136" s="383">
        <f t="shared" si="16"/>
        <v>0</v>
      </c>
      <c r="BH136" s="383">
        <f t="shared" si="17"/>
        <v>0</v>
      </c>
      <c r="BI136" s="383">
        <f t="shared" si="18"/>
        <v>0</v>
      </c>
      <c r="BJ136" s="294" t="s">
        <v>44</v>
      </c>
      <c r="BK136" s="383">
        <f t="shared" si="19"/>
        <v>0</v>
      </c>
      <c r="BL136" s="294" t="s">
        <v>1137</v>
      </c>
      <c r="BM136" s="294" t="s">
        <v>1304</v>
      </c>
    </row>
    <row r="137" spans="2:65" s="303" customFormat="1" ht="31.5" customHeight="1" x14ac:dyDescent="0.2">
      <c r="B137" s="304"/>
      <c r="C137" s="375" t="s">
        <v>1188</v>
      </c>
      <c r="D137" s="375" t="s">
        <v>1134</v>
      </c>
      <c r="E137" s="376" t="s">
        <v>1305</v>
      </c>
      <c r="F137" s="498" t="s">
        <v>1306</v>
      </c>
      <c r="G137" s="498"/>
      <c r="H137" s="498"/>
      <c r="I137" s="498"/>
      <c r="J137" s="377" t="s">
        <v>252</v>
      </c>
      <c r="K137" s="378">
        <v>1</v>
      </c>
      <c r="L137" s="499">
        <v>0</v>
      </c>
      <c r="M137" s="499"/>
      <c r="N137" s="500">
        <f t="shared" si="10"/>
        <v>0</v>
      </c>
      <c r="O137" s="500"/>
      <c r="P137" s="500"/>
      <c r="Q137" s="500"/>
      <c r="R137" s="307"/>
      <c r="T137" s="379" t="s">
        <v>396</v>
      </c>
      <c r="U137" s="380" t="s">
        <v>1089</v>
      </c>
      <c r="V137" s="381">
        <v>2.2240000000000002</v>
      </c>
      <c r="W137" s="381">
        <f t="shared" si="11"/>
        <v>2.2240000000000002</v>
      </c>
      <c r="X137" s="381">
        <v>1.934E-2</v>
      </c>
      <c r="Y137" s="381">
        <f t="shared" si="12"/>
        <v>1.934E-2</v>
      </c>
      <c r="Z137" s="381">
        <v>0</v>
      </c>
      <c r="AA137" s="382">
        <f t="shared" si="13"/>
        <v>0</v>
      </c>
      <c r="AR137" s="294" t="s">
        <v>1137</v>
      </c>
      <c r="AT137" s="294" t="s">
        <v>1134</v>
      </c>
      <c r="AU137" s="294" t="s">
        <v>69</v>
      </c>
      <c r="AY137" s="294" t="s">
        <v>1133</v>
      </c>
      <c r="BE137" s="383">
        <f t="shared" si="14"/>
        <v>0</v>
      </c>
      <c r="BF137" s="383">
        <f t="shared" si="15"/>
        <v>0</v>
      </c>
      <c r="BG137" s="383">
        <f t="shared" si="16"/>
        <v>0</v>
      </c>
      <c r="BH137" s="383">
        <f t="shared" si="17"/>
        <v>0</v>
      </c>
      <c r="BI137" s="383">
        <f t="shared" si="18"/>
        <v>0</v>
      </c>
      <c r="BJ137" s="294" t="s">
        <v>44</v>
      </c>
      <c r="BK137" s="383">
        <f t="shared" si="19"/>
        <v>0</v>
      </c>
      <c r="BL137" s="294" t="s">
        <v>1137</v>
      </c>
      <c r="BM137" s="294" t="s">
        <v>1307</v>
      </c>
    </row>
    <row r="138" spans="2:65" s="303" customFormat="1" ht="22.5" customHeight="1" x14ac:dyDescent="0.2">
      <c r="B138" s="304"/>
      <c r="C138" s="375" t="s">
        <v>1137</v>
      </c>
      <c r="D138" s="375" t="s">
        <v>1134</v>
      </c>
      <c r="E138" s="376" t="s">
        <v>1308</v>
      </c>
      <c r="F138" s="498" t="s">
        <v>1309</v>
      </c>
      <c r="G138" s="498"/>
      <c r="H138" s="498"/>
      <c r="I138" s="498"/>
      <c r="J138" s="377" t="s">
        <v>626</v>
      </c>
      <c r="K138" s="378">
        <v>10</v>
      </c>
      <c r="L138" s="499">
        <v>0</v>
      </c>
      <c r="M138" s="499"/>
      <c r="N138" s="500">
        <f t="shared" si="10"/>
        <v>0</v>
      </c>
      <c r="O138" s="500"/>
      <c r="P138" s="500"/>
      <c r="Q138" s="500"/>
      <c r="R138" s="307"/>
      <c r="T138" s="379" t="s">
        <v>396</v>
      </c>
      <c r="U138" s="380" t="s">
        <v>1089</v>
      </c>
      <c r="V138" s="381">
        <v>0.114</v>
      </c>
      <c r="W138" s="381">
        <f t="shared" si="11"/>
        <v>1.1400000000000001</v>
      </c>
      <c r="X138" s="381">
        <v>1.1299999999999999E-3</v>
      </c>
      <c r="Y138" s="381">
        <f t="shared" si="12"/>
        <v>1.1299999999999999E-2</v>
      </c>
      <c r="Z138" s="381">
        <v>0</v>
      </c>
      <c r="AA138" s="382">
        <f t="shared" si="13"/>
        <v>0</v>
      </c>
      <c r="AR138" s="294" t="s">
        <v>1137</v>
      </c>
      <c r="AT138" s="294" t="s">
        <v>1134</v>
      </c>
      <c r="AU138" s="294" t="s">
        <v>69</v>
      </c>
      <c r="AY138" s="294" t="s">
        <v>1133</v>
      </c>
      <c r="BE138" s="383">
        <f t="shared" si="14"/>
        <v>0</v>
      </c>
      <c r="BF138" s="383">
        <f t="shared" si="15"/>
        <v>0</v>
      </c>
      <c r="BG138" s="383">
        <f t="shared" si="16"/>
        <v>0</v>
      </c>
      <c r="BH138" s="383">
        <f t="shared" si="17"/>
        <v>0</v>
      </c>
      <c r="BI138" s="383">
        <f t="shared" si="18"/>
        <v>0</v>
      </c>
      <c r="BJ138" s="294" t="s">
        <v>44</v>
      </c>
      <c r="BK138" s="383">
        <f t="shared" si="19"/>
        <v>0</v>
      </c>
      <c r="BL138" s="294" t="s">
        <v>1137</v>
      </c>
      <c r="BM138" s="294" t="s">
        <v>1310</v>
      </c>
    </row>
    <row r="139" spans="2:65" s="303" customFormat="1" ht="31.5" customHeight="1" x14ac:dyDescent="0.2">
      <c r="B139" s="304"/>
      <c r="C139" s="375" t="s">
        <v>1195</v>
      </c>
      <c r="D139" s="375" t="s">
        <v>1134</v>
      </c>
      <c r="E139" s="376" t="s">
        <v>1311</v>
      </c>
      <c r="F139" s="498" t="s">
        <v>1312</v>
      </c>
      <c r="G139" s="498"/>
      <c r="H139" s="498"/>
      <c r="I139" s="498"/>
      <c r="J139" s="377" t="s">
        <v>252</v>
      </c>
      <c r="K139" s="378">
        <v>1</v>
      </c>
      <c r="L139" s="499">
        <v>0</v>
      </c>
      <c r="M139" s="499"/>
      <c r="N139" s="500">
        <f t="shared" si="10"/>
        <v>0</v>
      </c>
      <c r="O139" s="500"/>
      <c r="P139" s="500"/>
      <c r="Q139" s="500"/>
      <c r="R139" s="307"/>
      <c r="T139" s="379" t="s">
        <v>396</v>
      </c>
      <c r="U139" s="380" t="s">
        <v>1089</v>
      </c>
      <c r="V139" s="381">
        <v>0.98</v>
      </c>
      <c r="W139" s="381">
        <f t="shared" si="11"/>
        <v>0.98</v>
      </c>
      <c r="X139" s="381">
        <v>0</v>
      </c>
      <c r="Y139" s="381">
        <f t="shared" si="12"/>
        <v>0</v>
      </c>
      <c r="Z139" s="381">
        <v>0</v>
      </c>
      <c r="AA139" s="382">
        <f t="shared" si="13"/>
        <v>0</v>
      </c>
      <c r="AR139" s="294" t="s">
        <v>1137</v>
      </c>
      <c r="AT139" s="294" t="s">
        <v>1134</v>
      </c>
      <c r="AU139" s="294" t="s">
        <v>69</v>
      </c>
      <c r="AY139" s="294" t="s">
        <v>1133</v>
      </c>
      <c r="BE139" s="383">
        <f t="shared" si="14"/>
        <v>0</v>
      </c>
      <c r="BF139" s="383">
        <f t="shared" si="15"/>
        <v>0</v>
      </c>
      <c r="BG139" s="383">
        <f t="shared" si="16"/>
        <v>0</v>
      </c>
      <c r="BH139" s="383">
        <f t="shared" si="17"/>
        <v>0</v>
      </c>
      <c r="BI139" s="383">
        <f t="shared" si="18"/>
        <v>0</v>
      </c>
      <c r="BJ139" s="294" t="s">
        <v>44</v>
      </c>
      <c r="BK139" s="383">
        <f t="shared" si="19"/>
        <v>0</v>
      </c>
      <c r="BL139" s="294" t="s">
        <v>1137</v>
      </c>
      <c r="BM139" s="294" t="s">
        <v>1313</v>
      </c>
    </row>
    <row r="140" spans="2:65" s="303" customFormat="1" ht="31.5" customHeight="1" x14ac:dyDescent="0.2">
      <c r="B140" s="304"/>
      <c r="C140" s="375" t="s">
        <v>1199</v>
      </c>
      <c r="D140" s="375" t="s">
        <v>1134</v>
      </c>
      <c r="E140" s="376" t="s">
        <v>1314</v>
      </c>
      <c r="F140" s="498" t="s">
        <v>1315</v>
      </c>
      <c r="G140" s="498"/>
      <c r="H140" s="498"/>
      <c r="I140" s="498"/>
      <c r="J140" s="377" t="s">
        <v>626</v>
      </c>
      <c r="K140" s="378">
        <v>1</v>
      </c>
      <c r="L140" s="499">
        <v>0</v>
      </c>
      <c r="M140" s="499"/>
      <c r="N140" s="500">
        <f t="shared" si="10"/>
        <v>0</v>
      </c>
      <c r="O140" s="500"/>
      <c r="P140" s="500"/>
      <c r="Q140" s="500"/>
      <c r="R140" s="307"/>
      <c r="T140" s="379" t="s">
        <v>396</v>
      </c>
      <c r="U140" s="380" t="s">
        <v>1089</v>
      </c>
      <c r="V140" s="381">
        <v>0.25</v>
      </c>
      <c r="W140" s="381">
        <f t="shared" si="11"/>
        <v>0.25</v>
      </c>
      <c r="X140" s="381">
        <v>7.5199999999999998E-3</v>
      </c>
      <c r="Y140" s="381">
        <f t="shared" si="12"/>
        <v>7.5199999999999998E-3</v>
      </c>
      <c r="Z140" s="381">
        <v>0</v>
      </c>
      <c r="AA140" s="382">
        <f t="shared" si="13"/>
        <v>0</v>
      </c>
      <c r="AR140" s="294" t="s">
        <v>1137</v>
      </c>
      <c r="AT140" s="294" t="s">
        <v>1134</v>
      </c>
      <c r="AU140" s="294" t="s">
        <v>69</v>
      </c>
      <c r="AY140" s="294" t="s">
        <v>1133</v>
      </c>
      <c r="BE140" s="383">
        <f t="shared" si="14"/>
        <v>0</v>
      </c>
      <c r="BF140" s="383">
        <f t="shared" si="15"/>
        <v>0</v>
      </c>
      <c r="BG140" s="383">
        <f t="shared" si="16"/>
        <v>0</v>
      </c>
      <c r="BH140" s="383">
        <f t="shared" si="17"/>
        <v>0</v>
      </c>
      <c r="BI140" s="383">
        <f t="shared" si="18"/>
        <v>0</v>
      </c>
      <c r="BJ140" s="294" t="s">
        <v>44</v>
      </c>
      <c r="BK140" s="383">
        <f t="shared" si="19"/>
        <v>0</v>
      </c>
      <c r="BL140" s="294" t="s">
        <v>1137</v>
      </c>
      <c r="BM140" s="294" t="s">
        <v>1316</v>
      </c>
    </row>
    <row r="141" spans="2:65" s="303" customFormat="1" ht="31.5" customHeight="1" x14ac:dyDescent="0.2">
      <c r="B141" s="304"/>
      <c r="C141" s="375" t="s">
        <v>1203</v>
      </c>
      <c r="D141" s="375" t="s">
        <v>1134</v>
      </c>
      <c r="E141" s="376" t="s">
        <v>1317</v>
      </c>
      <c r="F141" s="498" t="s">
        <v>1318</v>
      </c>
      <c r="G141" s="498"/>
      <c r="H141" s="498"/>
      <c r="I141" s="498"/>
      <c r="J141" s="377" t="s">
        <v>626</v>
      </c>
      <c r="K141" s="378">
        <v>1</v>
      </c>
      <c r="L141" s="499">
        <v>0</v>
      </c>
      <c r="M141" s="499"/>
      <c r="N141" s="500">
        <f t="shared" si="10"/>
        <v>0</v>
      </c>
      <c r="O141" s="500"/>
      <c r="P141" s="500"/>
      <c r="Q141" s="500"/>
      <c r="R141" s="307"/>
      <c r="T141" s="379" t="s">
        <v>396</v>
      </c>
      <c r="U141" s="380" t="s">
        <v>1089</v>
      </c>
      <c r="V141" s="381">
        <v>0.25</v>
      </c>
      <c r="W141" s="381">
        <f t="shared" si="11"/>
        <v>0.25</v>
      </c>
      <c r="X141" s="381">
        <v>2.3700000000000001E-3</v>
      </c>
      <c r="Y141" s="381">
        <f t="shared" si="12"/>
        <v>2.3700000000000001E-3</v>
      </c>
      <c r="Z141" s="381">
        <v>0</v>
      </c>
      <c r="AA141" s="382">
        <f t="shared" si="13"/>
        <v>0</v>
      </c>
      <c r="AR141" s="294" t="s">
        <v>1137</v>
      </c>
      <c r="AT141" s="294" t="s">
        <v>1134</v>
      </c>
      <c r="AU141" s="294" t="s">
        <v>69</v>
      </c>
      <c r="AY141" s="294" t="s">
        <v>1133</v>
      </c>
      <c r="BE141" s="383">
        <f t="shared" si="14"/>
        <v>0</v>
      </c>
      <c r="BF141" s="383">
        <f t="shared" si="15"/>
        <v>0</v>
      </c>
      <c r="BG141" s="383">
        <f t="shared" si="16"/>
        <v>0</v>
      </c>
      <c r="BH141" s="383">
        <f t="shared" si="17"/>
        <v>0</v>
      </c>
      <c r="BI141" s="383">
        <f t="shared" si="18"/>
        <v>0</v>
      </c>
      <c r="BJ141" s="294" t="s">
        <v>44</v>
      </c>
      <c r="BK141" s="383">
        <f t="shared" si="19"/>
        <v>0</v>
      </c>
      <c r="BL141" s="294" t="s">
        <v>1137</v>
      </c>
      <c r="BM141" s="294" t="s">
        <v>1319</v>
      </c>
    </row>
    <row r="142" spans="2:65" s="303" customFormat="1" ht="31.5" customHeight="1" x14ac:dyDescent="0.2">
      <c r="B142" s="304"/>
      <c r="C142" s="375" t="s">
        <v>1207</v>
      </c>
      <c r="D142" s="375" t="s">
        <v>1134</v>
      </c>
      <c r="E142" s="376" t="s">
        <v>1320</v>
      </c>
      <c r="F142" s="498" t="s">
        <v>1321</v>
      </c>
      <c r="G142" s="498"/>
      <c r="H142" s="498"/>
      <c r="I142" s="498"/>
      <c r="J142" s="377" t="s">
        <v>626</v>
      </c>
      <c r="K142" s="378">
        <v>1</v>
      </c>
      <c r="L142" s="499">
        <v>0</v>
      </c>
      <c r="M142" s="499"/>
      <c r="N142" s="500">
        <f t="shared" si="10"/>
        <v>0</v>
      </c>
      <c r="O142" s="500"/>
      <c r="P142" s="500"/>
      <c r="Q142" s="500"/>
      <c r="R142" s="307"/>
      <c r="T142" s="379" t="s">
        <v>396</v>
      </c>
      <c r="U142" s="380" t="s">
        <v>1089</v>
      </c>
      <c r="V142" s="381">
        <v>0.25</v>
      </c>
      <c r="W142" s="381">
        <f t="shared" si="11"/>
        <v>0.25</v>
      </c>
      <c r="X142" s="381">
        <v>8.3700000000000007E-3</v>
      </c>
      <c r="Y142" s="381">
        <f t="shared" si="12"/>
        <v>8.3700000000000007E-3</v>
      </c>
      <c r="Z142" s="381">
        <v>0</v>
      </c>
      <c r="AA142" s="382">
        <f t="shared" si="13"/>
        <v>0</v>
      </c>
      <c r="AR142" s="294" t="s">
        <v>1137</v>
      </c>
      <c r="AT142" s="294" t="s">
        <v>1134</v>
      </c>
      <c r="AU142" s="294" t="s">
        <v>69</v>
      </c>
      <c r="AY142" s="294" t="s">
        <v>1133</v>
      </c>
      <c r="BE142" s="383">
        <f t="shared" si="14"/>
        <v>0</v>
      </c>
      <c r="BF142" s="383">
        <f t="shared" si="15"/>
        <v>0</v>
      </c>
      <c r="BG142" s="383">
        <f t="shared" si="16"/>
        <v>0</v>
      </c>
      <c r="BH142" s="383">
        <f t="shared" si="17"/>
        <v>0</v>
      </c>
      <c r="BI142" s="383">
        <f t="shared" si="18"/>
        <v>0</v>
      </c>
      <c r="BJ142" s="294" t="s">
        <v>44</v>
      </c>
      <c r="BK142" s="383">
        <f t="shared" si="19"/>
        <v>0</v>
      </c>
      <c r="BL142" s="294" t="s">
        <v>1137</v>
      </c>
      <c r="BM142" s="294" t="s">
        <v>1322</v>
      </c>
    </row>
    <row r="143" spans="2:65" s="303" customFormat="1" ht="31.5" customHeight="1" x14ac:dyDescent="0.2">
      <c r="B143" s="304"/>
      <c r="C143" s="375" t="s">
        <v>1211</v>
      </c>
      <c r="D143" s="375" t="s">
        <v>1134</v>
      </c>
      <c r="E143" s="376" t="s">
        <v>1323</v>
      </c>
      <c r="F143" s="498" t="s">
        <v>1324</v>
      </c>
      <c r="G143" s="498"/>
      <c r="H143" s="498"/>
      <c r="I143" s="498"/>
      <c r="J143" s="377" t="s">
        <v>252</v>
      </c>
      <c r="K143" s="378">
        <v>1</v>
      </c>
      <c r="L143" s="499">
        <v>0</v>
      </c>
      <c r="M143" s="499"/>
      <c r="N143" s="500">
        <f t="shared" si="10"/>
        <v>0</v>
      </c>
      <c r="O143" s="500"/>
      <c r="P143" s="500"/>
      <c r="Q143" s="500"/>
      <c r="R143" s="307"/>
      <c r="T143" s="379" t="s">
        <v>396</v>
      </c>
      <c r="U143" s="380" t="s">
        <v>1089</v>
      </c>
      <c r="V143" s="381">
        <v>0.28799999999999998</v>
      </c>
      <c r="W143" s="381">
        <f t="shared" si="11"/>
        <v>0.28799999999999998</v>
      </c>
      <c r="X143" s="381">
        <v>7.6999999999999996E-4</v>
      </c>
      <c r="Y143" s="381">
        <f t="shared" si="12"/>
        <v>7.6999999999999996E-4</v>
      </c>
      <c r="Z143" s="381">
        <v>0</v>
      </c>
      <c r="AA143" s="382">
        <f t="shared" si="13"/>
        <v>0</v>
      </c>
      <c r="AR143" s="294" t="s">
        <v>1137</v>
      </c>
      <c r="AT143" s="294" t="s">
        <v>1134</v>
      </c>
      <c r="AU143" s="294" t="s">
        <v>69</v>
      </c>
      <c r="AY143" s="294" t="s">
        <v>1133</v>
      </c>
      <c r="BE143" s="383">
        <f t="shared" si="14"/>
        <v>0</v>
      </c>
      <c r="BF143" s="383">
        <f t="shared" si="15"/>
        <v>0</v>
      </c>
      <c r="BG143" s="383">
        <f t="shared" si="16"/>
        <v>0</v>
      </c>
      <c r="BH143" s="383">
        <f t="shared" si="17"/>
        <v>0</v>
      </c>
      <c r="BI143" s="383">
        <f t="shared" si="18"/>
        <v>0</v>
      </c>
      <c r="BJ143" s="294" t="s">
        <v>44</v>
      </c>
      <c r="BK143" s="383">
        <f t="shared" si="19"/>
        <v>0</v>
      </c>
      <c r="BL143" s="294" t="s">
        <v>1137</v>
      </c>
      <c r="BM143" s="294" t="s">
        <v>1325</v>
      </c>
    </row>
    <row r="144" spans="2:65" s="303" customFormat="1" ht="22.5" customHeight="1" x14ac:dyDescent="0.2">
      <c r="B144" s="304"/>
      <c r="C144" s="375" t="s">
        <v>1215</v>
      </c>
      <c r="D144" s="375" t="s">
        <v>1134</v>
      </c>
      <c r="E144" s="376" t="s">
        <v>1326</v>
      </c>
      <c r="F144" s="498" t="s">
        <v>1327</v>
      </c>
      <c r="G144" s="498"/>
      <c r="H144" s="498"/>
      <c r="I144" s="498"/>
      <c r="J144" s="377" t="s">
        <v>252</v>
      </c>
      <c r="K144" s="378">
        <v>2</v>
      </c>
      <c r="L144" s="499">
        <v>0</v>
      </c>
      <c r="M144" s="499"/>
      <c r="N144" s="500">
        <f t="shared" si="10"/>
        <v>0</v>
      </c>
      <c r="O144" s="500"/>
      <c r="P144" s="500"/>
      <c r="Q144" s="500"/>
      <c r="R144" s="307"/>
      <c r="T144" s="379" t="s">
        <v>396</v>
      </c>
      <c r="U144" s="380" t="s">
        <v>1089</v>
      </c>
      <c r="V144" s="381">
        <v>0.43</v>
      </c>
      <c r="W144" s="381">
        <f t="shared" si="11"/>
        <v>0.86</v>
      </c>
      <c r="X144" s="381">
        <v>6.9999999999999994E-5</v>
      </c>
      <c r="Y144" s="381">
        <f t="shared" si="12"/>
        <v>1.3999999999999999E-4</v>
      </c>
      <c r="Z144" s="381">
        <v>2.1000000000000001E-2</v>
      </c>
      <c r="AA144" s="382">
        <f t="shared" si="13"/>
        <v>4.2000000000000003E-2</v>
      </c>
      <c r="AR144" s="294" t="s">
        <v>1137</v>
      </c>
      <c r="AT144" s="294" t="s">
        <v>1134</v>
      </c>
      <c r="AU144" s="294" t="s">
        <v>69</v>
      </c>
      <c r="AY144" s="294" t="s">
        <v>1133</v>
      </c>
      <c r="BE144" s="383">
        <f t="shared" si="14"/>
        <v>0</v>
      </c>
      <c r="BF144" s="383">
        <f t="shared" si="15"/>
        <v>0</v>
      </c>
      <c r="BG144" s="383">
        <f t="shared" si="16"/>
        <v>0</v>
      </c>
      <c r="BH144" s="383">
        <f t="shared" si="17"/>
        <v>0</v>
      </c>
      <c r="BI144" s="383">
        <f t="shared" si="18"/>
        <v>0</v>
      </c>
      <c r="BJ144" s="294" t="s">
        <v>44</v>
      </c>
      <c r="BK144" s="383">
        <f t="shared" si="19"/>
        <v>0</v>
      </c>
      <c r="BL144" s="294" t="s">
        <v>1137</v>
      </c>
      <c r="BM144" s="294" t="s">
        <v>1328</v>
      </c>
    </row>
    <row r="145" spans="2:65" s="303" customFormat="1" ht="44.25" customHeight="1" x14ac:dyDescent="0.2">
      <c r="B145" s="304"/>
      <c r="C145" s="375" t="s">
        <v>1219</v>
      </c>
      <c r="D145" s="375" t="s">
        <v>1134</v>
      </c>
      <c r="E145" s="376" t="s">
        <v>1329</v>
      </c>
      <c r="F145" s="498" t="s">
        <v>1330</v>
      </c>
      <c r="G145" s="498"/>
      <c r="H145" s="498"/>
      <c r="I145" s="498"/>
      <c r="J145" s="377" t="s">
        <v>626</v>
      </c>
      <c r="K145" s="378">
        <v>2</v>
      </c>
      <c r="L145" s="499">
        <v>0</v>
      </c>
      <c r="M145" s="499"/>
      <c r="N145" s="500">
        <f t="shared" si="10"/>
        <v>0</v>
      </c>
      <c r="O145" s="500"/>
      <c r="P145" s="500"/>
      <c r="Q145" s="500"/>
      <c r="R145" s="307"/>
      <c r="T145" s="379" t="s">
        <v>396</v>
      </c>
      <c r="U145" s="380" t="s">
        <v>1089</v>
      </c>
      <c r="V145" s="381">
        <v>0.60499999999999998</v>
      </c>
      <c r="W145" s="381">
        <f t="shared" si="11"/>
        <v>1.21</v>
      </c>
      <c r="X145" s="381">
        <v>3.3999999999999998E-3</v>
      </c>
      <c r="Y145" s="381">
        <f t="shared" si="12"/>
        <v>6.7999999999999996E-3</v>
      </c>
      <c r="Z145" s="381">
        <v>0</v>
      </c>
      <c r="AA145" s="382">
        <f t="shared" si="13"/>
        <v>0</v>
      </c>
      <c r="AR145" s="294" t="s">
        <v>1137</v>
      </c>
      <c r="AT145" s="294" t="s">
        <v>1134</v>
      </c>
      <c r="AU145" s="294" t="s">
        <v>69</v>
      </c>
      <c r="AY145" s="294" t="s">
        <v>1133</v>
      </c>
      <c r="BE145" s="383">
        <f t="shared" si="14"/>
        <v>0</v>
      </c>
      <c r="BF145" s="383">
        <f t="shared" si="15"/>
        <v>0</v>
      </c>
      <c r="BG145" s="383">
        <f t="shared" si="16"/>
        <v>0</v>
      </c>
      <c r="BH145" s="383">
        <f t="shared" si="17"/>
        <v>0</v>
      </c>
      <c r="BI145" s="383">
        <f t="shared" si="18"/>
        <v>0</v>
      </c>
      <c r="BJ145" s="294" t="s">
        <v>44</v>
      </c>
      <c r="BK145" s="383">
        <f t="shared" si="19"/>
        <v>0</v>
      </c>
      <c r="BL145" s="294" t="s">
        <v>1137</v>
      </c>
      <c r="BM145" s="294" t="s">
        <v>1331</v>
      </c>
    </row>
    <row r="146" spans="2:65" s="303" customFormat="1" ht="31.5" customHeight="1" x14ac:dyDescent="0.2">
      <c r="B146" s="304"/>
      <c r="C146" s="375" t="s">
        <v>1223</v>
      </c>
      <c r="D146" s="375" t="s">
        <v>1134</v>
      </c>
      <c r="E146" s="376" t="s">
        <v>1332</v>
      </c>
      <c r="F146" s="498" t="s">
        <v>1333</v>
      </c>
      <c r="G146" s="498"/>
      <c r="H146" s="498"/>
      <c r="I146" s="498"/>
      <c r="J146" s="377" t="s">
        <v>208</v>
      </c>
      <c r="K146" s="378">
        <v>8.5000000000000006E-2</v>
      </c>
      <c r="L146" s="499">
        <v>0</v>
      </c>
      <c r="M146" s="499"/>
      <c r="N146" s="500">
        <f t="shared" si="10"/>
        <v>0</v>
      </c>
      <c r="O146" s="500"/>
      <c r="P146" s="500"/>
      <c r="Q146" s="500"/>
      <c r="R146" s="307"/>
      <c r="T146" s="379" t="s">
        <v>396</v>
      </c>
      <c r="U146" s="380" t="s">
        <v>1089</v>
      </c>
      <c r="V146" s="381">
        <v>4.0430000000000001</v>
      </c>
      <c r="W146" s="381">
        <f t="shared" si="11"/>
        <v>0.34365500000000004</v>
      </c>
      <c r="X146" s="381">
        <v>0</v>
      </c>
      <c r="Y146" s="381">
        <f t="shared" si="12"/>
        <v>0</v>
      </c>
      <c r="Z146" s="381">
        <v>0</v>
      </c>
      <c r="AA146" s="382">
        <f t="shared" si="13"/>
        <v>0</v>
      </c>
      <c r="AR146" s="294" t="s">
        <v>1137</v>
      </c>
      <c r="AT146" s="294" t="s">
        <v>1134</v>
      </c>
      <c r="AU146" s="294" t="s">
        <v>69</v>
      </c>
      <c r="AY146" s="294" t="s">
        <v>1133</v>
      </c>
      <c r="BE146" s="383">
        <f t="shared" si="14"/>
        <v>0</v>
      </c>
      <c r="BF146" s="383">
        <f t="shared" si="15"/>
        <v>0</v>
      </c>
      <c r="BG146" s="383">
        <f t="shared" si="16"/>
        <v>0</v>
      </c>
      <c r="BH146" s="383">
        <f t="shared" si="17"/>
        <v>0</v>
      </c>
      <c r="BI146" s="383">
        <f t="shared" si="18"/>
        <v>0</v>
      </c>
      <c r="BJ146" s="294" t="s">
        <v>44</v>
      </c>
      <c r="BK146" s="383">
        <f t="shared" si="19"/>
        <v>0</v>
      </c>
      <c r="BL146" s="294" t="s">
        <v>1137</v>
      </c>
      <c r="BM146" s="294" t="s">
        <v>1334</v>
      </c>
    </row>
    <row r="147" spans="2:65" s="367" customFormat="1" ht="29.85" customHeight="1" x14ac:dyDescent="0.3">
      <c r="B147" s="363"/>
      <c r="C147" s="364"/>
      <c r="D147" s="374" t="s">
        <v>1259</v>
      </c>
      <c r="E147" s="374"/>
      <c r="F147" s="374"/>
      <c r="G147" s="374"/>
      <c r="H147" s="374"/>
      <c r="I147" s="374"/>
      <c r="J147" s="374"/>
      <c r="K147" s="374"/>
      <c r="L147" s="387"/>
      <c r="M147" s="387"/>
      <c r="N147" s="496">
        <f>BK147</f>
        <v>0</v>
      </c>
      <c r="O147" s="497"/>
      <c r="P147" s="497"/>
      <c r="Q147" s="497"/>
      <c r="R147" s="366"/>
      <c r="T147" s="368"/>
      <c r="U147" s="364"/>
      <c r="V147" s="364"/>
      <c r="W147" s="369">
        <f>SUM(W148:W157)</f>
        <v>36.698745000000002</v>
      </c>
      <c r="X147" s="364"/>
      <c r="Y147" s="369">
        <f>SUM(Y148:Y157)</f>
        <v>0.11525000000000001</v>
      </c>
      <c r="Z147" s="364"/>
      <c r="AA147" s="370">
        <f>SUM(AA148:AA157)</f>
        <v>0.19220000000000001</v>
      </c>
      <c r="AR147" s="371" t="s">
        <v>69</v>
      </c>
      <c r="AT147" s="372" t="s">
        <v>1131</v>
      </c>
      <c r="AU147" s="372" t="s">
        <v>44</v>
      </c>
      <c r="AY147" s="371" t="s">
        <v>1133</v>
      </c>
      <c r="BK147" s="373">
        <f>SUM(BK148:BK157)</f>
        <v>0</v>
      </c>
    </row>
    <row r="148" spans="2:65" s="303" customFormat="1" ht="31.5" customHeight="1" x14ac:dyDescent="0.2">
      <c r="B148" s="304"/>
      <c r="C148" s="375" t="s">
        <v>1227</v>
      </c>
      <c r="D148" s="375" t="s">
        <v>1134</v>
      </c>
      <c r="E148" s="376" t="s">
        <v>1335</v>
      </c>
      <c r="F148" s="498" t="s">
        <v>1336</v>
      </c>
      <c r="G148" s="498"/>
      <c r="H148" s="498"/>
      <c r="I148" s="498"/>
      <c r="J148" s="377" t="s">
        <v>213</v>
      </c>
      <c r="K148" s="378">
        <v>20</v>
      </c>
      <c r="L148" s="499">
        <v>0</v>
      </c>
      <c r="M148" s="499"/>
      <c r="N148" s="500">
        <f t="shared" ref="N148:N157" si="20">ROUND(L148*K148,2)</f>
        <v>0</v>
      </c>
      <c r="O148" s="500"/>
      <c r="P148" s="500"/>
      <c r="Q148" s="500"/>
      <c r="R148" s="307"/>
      <c r="T148" s="379" t="s">
        <v>396</v>
      </c>
      <c r="U148" s="380" t="s">
        <v>1089</v>
      </c>
      <c r="V148" s="381">
        <v>0.10299999999999999</v>
      </c>
      <c r="W148" s="381">
        <f t="shared" ref="W148:W157" si="21">V148*K148</f>
        <v>2.06</v>
      </c>
      <c r="X148" s="381">
        <v>5.0000000000000002E-5</v>
      </c>
      <c r="Y148" s="381">
        <f t="shared" ref="Y148:Y157" si="22">X148*K148</f>
        <v>1E-3</v>
      </c>
      <c r="Z148" s="381">
        <v>5.3200000000000001E-3</v>
      </c>
      <c r="AA148" s="382">
        <f t="shared" ref="AA148:AA157" si="23">Z148*K148</f>
        <v>0.10639999999999999</v>
      </c>
      <c r="AR148" s="294" t="s">
        <v>1137</v>
      </c>
      <c r="AT148" s="294" t="s">
        <v>1134</v>
      </c>
      <c r="AU148" s="294" t="s">
        <v>69</v>
      </c>
      <c r="AY148" s="294" t="s">
        <v>1133</v>
      </c>
      <c r="BE148" s="383">
        <f t="shared" ref="BE148:BE157" si="24">IF(U148="základní",N148,0)</f>
        <v>0</v>
      </c>
      <c r="BF148" s="383">
        <f t="shared" ref="BF148:BF157" si="25">IF(U148="snížená",N148,0)</f>
        <v>0</v>
      </c>
      <c r="BG148" s="383">
        <f t="shared" ref="BG148:BG157" si="26">IF(U148="zákl. přenesená",N148,0)</f>
        <v>0</v>
      </c>
      <c r="BH148" s="383">
        <f t="shared" ref="BH148:BH157" si="27">IF(U148="sníž. přenesená",N148,0)</f>
        <v>0</v>
      </c>
      <c r="BI148" s="383">
        <f t="shared" ref="BI148:BI157" si="28">IF(U148="nulová",N148,0)</f>
        <v>0</v>
      </c>
      <c r="BJ148" s="294" t="s">
        <v>44</v>
      </c>
      <c r="BK148" s="383">
        <f t="shared" ref="BK148:BK157" si="29">ROUND(L148*K148,2)</f>
        <v>0</v>
      </c>
      <c r="BL148" s="294" t="s">
        <v>1137</v>
      </c>
      <c r="BM148" s="294" t="s">
        <v>1337</v>
      </c>
    </row>
    <row r="149" spans="2:65" s="303" customFormat="1" ht="31.5" customHeight="1" x14ac:dyDescent="0.2">
      <c r="B149" s="304"/>
      <c r="C149" s="375" t="s">
        <v>1231</v>
      </c>
      <c r="D149" s="375" t="s">
        <v>1134</v>
      </c>
      <c r="E149" s="376" t="s">
        <v>1338</v>
      </c>
      <c r="F149" s="498" t="s">
        <v>1339</v>
      </c>
      <c r="G149" s="498"/>
      <c r="H149" s="498"/>
      <c r="I149" s="498"/>
      <c r="J149" s="377" t="s">
        <v>213</v>
      </c>
      <c r="K149" s="378">
        <v>10</v>
      </c>
      <c r="L149" s="499">
        <v>0</v>
      </c>
      <c r="M149" s="499"/>
      <c r="N149" s="500">
        <f t="shared" si="20"/>
        <v>0</v>
      </c>
      <c r="O149" s="500"/>
      <c r="P149" s="500"/>
      <c r="Q149" s="500"/>
      <c r="R149" s="307"/>
      <c r="T149" s="379" t="s">
        <v>396</v>
      </c>
      <c r="U149" s="380" t="s">
        <v>1089</v>
      </c>
      <c r="V149" s="381">
        <v>0.10299999999999999</v>
      </c>
      <c r="W149" s="381">
        <f t="shared" si="21"/>
        <v>1.03</v>
      </c>
      <c r="X149" s="381">
        <v>9.0000000000000006E-5</v>
      </c>
      <c r="Y149" s="381">
        <f t="shared" si="22"/>
        <v>9.0000000000000008E-4</v>
      </c>
      <c r="Z149" s="381">
        <v>8.5800000000000008E-3</v>
      </c>
      <c r="AA149" s="382">
        <f t="shared" si="23"/>
        <v>8.5800000000000015E-2</v>
      </c>
      <c r="AR149" s="294" t="s">
        <v>1137</v>
      </c>
      <c r="AT149" s="294" t="s">
        <v>1134</v>
      </c>
      <c r="AU149" s="294" t="s">
        <v>69</v>
      </c>
      <c r="AY149" s="294" t="s">
        <v>1133</v>
      </c>
      <c r="BE149" s="383">
        <f t="shared" si="24"/>
        <v>0</v>
      </c>
      <c r="BF149" s="383">
        <f t="shared" si="25"/>
        <v>0</v>
      </c>
      <c r="BG149" s="383">
        <f t="shared" si="26"/>
        <v>0</v>
      </c>
      <c r="BH149" s="383">
        <f t="shared" si="27"/>
        <v>0</v>
      </c>
      <c r="BI149" s="383">
        <f t="shared" si="28"/>
        <v>0</v>
      </c>
      <c r="BJ149" s="294" t="s">
        <v>44</v>
      </c>
      <c r="BK149" s="383">
        <f t="shared" si="29"/>
        <v>0</v>
      </c>
      <c r="BL149" s="294" t="s">
        <v>1137</v>
      </c>
      <c r="BM149" s="294" t="s">
        <v>1340</v>
      </c>
    </row>
    <row r="150" spans="2:65" s="303" customFormat="1" ht="31.5" customHeight="1" x14ac:dyDescent="0.2">
      <c r="B150" s="304"/>
      <c r="C150" s="375" t="s">
        <v>1235</v>
      </c>
      <c r="D150" s="375" t="s">
        <v>1134</v>
      </c>
      <c r="E150" s="376" t="s">
        <v>1341</v>
      </c>
      <c r="F150" s="498" t="s">
        <v>1342</v>
      </c>
      <c r="G150" s="498"/>
      <c r="H150" s="498"/>
      <c r="I150" s="498"/>
      <c r="J150" s="377" t="s">
        <v>213</v>
      </c>
      <c r="K150" s="378">
        <v>20</v>
      </c>
      <c r="L150" s="499">
        <v>0</v>
      </c>
      <c r="M150" s="499"/>
      <c r="N150" s="500">
        <f t="shared" si="20"/>
        <v>0</v>
      </c>
      <c r="O150" s="500"/>
      <c r="P150" s="500"/>
      <c r="Q150" s="500"/>
      <c r="R150" s="307"/>
      <c r="T150" s="379" t="s">
        <v>396</v>
      </c>
      <c r="U150" s="380" t="s">
        <v>1089</v>
      </c>
      <c r="V150" s="381">
        <v>0.77400000000000002</v>
      </c>
      <c r="W150" s="381">
        <f t="shared" si="21"/>
        <v>15.48</v>
      </c>
      <c r="X150" s="381">
        <v>3.8300000000000001E-3</v>
      </c>
      <c r="Y150" s="381">
        <f t="shared" si="22"/>
        <v>7.6600000000000001E-2</v>
      </c>
      <c r="Z150" s="381">
        <v>0</v>
      </c>
      <c r="AA150" s="382">
        <f t="shared" si="23"/>
        <v>0</v>
      </c>
      <c r="AR150" s="294" t="s">
        <v>1137</v>
      </c>
      <c r="AT150" s="294" t="s">
        <v>1134</v>
      </c>
      <c r="AU150" s="294" t="s">
        <v>69</v>
      </c>
      <c r="AY150" s="294" t="s">
        <v>1133</v>
      </c>
      <c r="BE150" s="383">
        <f t="shared" si="24"/>
        <v>0</v>
      </c>
      <c r="BF150" s="383">
        <f t="shared" si="25"/>
        <v>0</v>
      </c>
      <c r="BG150" s="383">
        <f t="shared" si="26"/>
        <v>0</v>
      </c>
      <c r="BH150" s="383">
        <f t="shared" si="27"/>
        <v>0</v>
      </c>
      <c r="BI150" s="383">
        <f t="shared" si="28"/>
        <v>0</v>
      </c>
      <c r="BJ150" s="294" t="s">
        <v>44</v>
      </c>
      <c r="BK150" s="383">
        <f t="shared" si="29"/>
        <v>0</v>
      </c>
      <c r="BL150" s="294" t="s">
        <v>1137</v>
      </c>
      <c r="BM150" s="294" t="s">
        <v>1343</v>
      </c>
    </row>
    <row r="151" spans="2:65" s="303" customFormat="1" ht="31.5" customHeight="1" x14ac:dyDescent="0.2">
      <c r="B151" s="304"/>
      <c r="C151" s="375" t="s">
        <v>1239</v>
      </c>
      <c r="D151" s="375" t="s">
        <v>1134</v>
      </c>
      <c r="E151" s="376" t="s">
        <v>1344</v>
      </c>
      <c r="F151" s="498" t="s">
        <v>1345</v>
      </c>
      <c r="G151" s="498"/>
      <c r="H151" s="498"/>
      <c r="I151" s="498"/>
      <c r="J151" s="377" t="s">
        <v>213</v>
      </c>
      <c r="K151" s="378">
        <v>5</v>
      </c>
      <c r="L151" s="499">
        <v>0</v>
      </c>
      <c r="M151" s="499"/>
      <c r="N151" s="500">
        <f t="shared" si="20"/>
        <v>0</v>
      </c>
      <c r="O151" s="500"/>
      <c r="P151" s="500"/>
      <c r="Q151" s="500"/>
      <c r="R151" s="307"/>
      <c r="T151" s="379" t="s">
        <v>396</v>
      </c>
      <c r="U151" s="380" t="s">
        <v>1089</v>
      </c>
      <c r="V151" s="381">
        <v>0.93100000000000005</v>
      </c>
      <c r="W151" s="381">
        <f t="shared" si="21"/>
        <v>4.6550000000000002</v>
      </c>
      <c r="X151" s="381">
        <v>6.43E-3</v>
      </c>
      <c r="Y151" s="381">
        <f t="shared" si="22"/>
        <v>3.2149999999999998E-2</v>
      </c>
      <c r="Z151" s="381">
        <v>0</v>
      </c>
      <c r="AA151" s="382">
        <f t="shared" si="23"/>
        <v>0</v>
      </c>
      <c r="AR151" s="294" t="s">
        <v>1137</v>
      </c>
      <c r="AT151" s="294" t="s">
        <v>1134</v>
      </c>
      <c r="AU151" s="294" t="s">
        <v>69</v>
      </c>
      <c r="AY151" s="294" t="s">
        <v>1133</v>
      </c>
      <c r="BE151" s="383">
        <f t="shared" si="24"/>
        <v>0</v>
      </c>
      <c r="BF151" s="383">
        <f t="shared" si="25"/>
        <v>0</v>
      </c>
      <c r="BG151" s="383">
        <f t="shared" si="26"/>
        <v>0</v>
      </c>
      <c r="BH151" s="383">
        <f t="shared" si="27"/>
        <v>0</v>
      </c>
      <c r="BI151" s="383">
        <f t="shared" si="28"/>
        <v>0</v>
      </c>
      <c r="BJ151" s="294" t="s">
        <v>44</v>
      </c>
      <c r="BK151" s="383">
        <f t="shared" si="29"/>
        <v>0</v>
      </c>
      <c r="BL151" s="294" t="s">
        <v>1137</v>
      </c>
      <c r="BM151" s="294" t="s">
        <v>1346</v>
      </c>
    </row>
    <row r="152" spans="2:65" s="303" customFormat="1" ht="44.25" customHeight="1" x14ac:dyDescent="0.2">
      <c r="B152" s="304"/>
      <c r="C152" s="375" t="s">
        <v>1245</v>
      </c>
      <c r="D152" s="375" t="s">
        <v>1134</v>
      </c>
      <c r="E152" s="376" t="s">
        <v>1347</v>
      </c>
      <c r="F152" s="498" t="s">
        <v>1348</v>
      </c>
      <c r="G152" s="498"/>
      <c r="H152" s="498"/>
      <c r="I152" s="498"/>
      <c r="J152" s="377" t="s">
        <v>252</v>
      </c>
      <c r="K152" s="378">
        <v>42</v>
      </c>
      <c r="L152" s="499">
        <v>0</v>
      </c>
      <c r="M152" s="499"/>
      <c r="N152" s="500">
        <f t="shared" si="20"/>
        <v>0</v>
      </c>
      <c r="O152" s="500"/>
      <c r="P152" s="500"/>
      <c r="Q152" s="500"/>
      <c r="R152" s="307"/>
      <c r="T152" s="379" t="s">
        <v>396</v>
      </c>
      <c r="U152" s="380" t="s">
        <v>1089</v>
      </c>
      <c r="V152" s="381">
        <v>0.23699999999999999</v>
      </c>
      <c r="W152" s="381">
        <f t="shared" si="21"/>
        <v>9.9539999999999988</v>
      </c>
      <c r="X152" s="381">
        <v>0</v>
      </c>
      <c r="Y152" s="381">
        <f t="shared" si="22"/>
        <v>0</v>
      </c>
      <c r="Z152" s="381">
        <v>0</v>
      </c>
      <c r="AA152" s="382">
        <f t="shared" si="23"/>
        <v>0</v>
      </c>
      <c r="AR152" s="294" t="s">
        <v>1137</v>
      </c>
      <c r="AT152" s="294" t="s">
        <v>1134</v>
      </c>
      <c r="AU152" s="294" t="s">
        <v>69</v>
      </c>
      <c r="AY152" s="294" t="s">
        <v>1133</v>
      </c>
      <c r="BE152" s="383">
        <f t="shared" si="24"/>
        <v>0</v>
      </c>
      <c r="BF152" s="383">
        <f t="shared" si="25"/>
        <v>0</v>
      </c>
      <c r="BG152" s="383">
        <f t="shared" si="26"/>
        <v>0</v>
      </c>
      <c r="BH152" s="383">
        <f t="shared" si="27"/>
        <v>0</v>
      </c>
      <c r="BI152" s="383">
        <f t="shared" si="28"/>
        <v>0</v>
      </c>
      <c r="BJ152" s="294" t="s">
        <v>44</v>
      </c>
      <c r="BK152" s="383">
        <f t="shared" si="29"/>
        <v>0</v>
      </c>
      <c r="BL152" s="294" t="s">
        <v>1137</v>
      </c>
      <c r="BM152" s="294" t="s">
        <v>1349</v>
      </c>
    </row>
    <row r="153" spans="2:65" s="303" customFormat="1" ht="31.5" customHeight="1" x14ac:dyDescent="0.2">
      <c r="B153" s="304"/>
      <c r="C153" s="375" t="s">
        <v>1249</v>
      </c>
      <c r="D153" s="375" t="s">
        <v>1134</v>
      </c>
      <c r="E153" s="376" t="s">
        <v>1350</v>
      </c>
      <c r="F153" s="498" t="s">
        <v>1351</v>
      </c>
      <c r="G153" s="498"/>
      <c r="H153" s="498"/>
      <c r="I153" s="498"/>
      <c r="J153" s="377" t="s">
        <v>213</v>
      </c>
      <c r="K153" s="378">
        <v>20</v>
      </c>
      <c r="L153" s="499">
        <v>0</v>
      </c>
      <c r="M153" s="499"/>
      <c r="N153" s="500">
        <f t="shared" si="20"/>
        <v>0</v>
      </c>
      <c r="O153" s="500"/>
      <c r="P153" s="500"/>
      <c r="Q153" s="500"/>
      <c r="R153" s="307"/>
      <c r="T153" s="379" t="s">
        <v>396</v>
      </c>
      <c r="U153" s="380" t="s">
        <v>1089</v>
      </c>
      <c r="V153" s="381">
        <v>2.1000000000000001E-2</v>
      </c>
      <c r="W153" s="381">
        <f t="shared" si="21"/>
        <v>0.42000000000000004</v>
      </c>
      <c r="X153" s="381">
        <v>0</v>
      </c>
      <c r="Y153" s="381">
        <f t="shared" si="22"/>
        <v>0</v>
      </c>
      <c r="Z153" s="381">
        <v>0</v>
      </c>
      <c r="AA153" s="382">
        <f t="shared" si="23"/>
        <v>0</v>
      </c>
      <c r="AR153" s="294" t="s">
        <v>1137</v>
      </c>
      <c r="AT153" s="294" t="s">
        <v>1134</v>
      </c>
      <c r="AU153" s="294" t="s">
        <v>69</v>
      </c>
      <c r="AY153" s="294" t="s">
        <v>1133</v>
      </c>
      <c r="BE153" s="383">
        <f t="shared" si="24"/>
        <v>0</v>
      </c>
      <c r="BF153" s="383">
        <f t="shared" si="25"/>
        <v>0</v>
      </c>
      <c r="BG153" s="383">
        <f t="shared" si="26"/>
        <v>0</v>
      </c>
      <c r="BH153" s="383">
        <f t="shared" si="27"/>
        <v>0</v>
      </c>
      <c r="BI153" s="383">
        <f t="shared" si="28"/>
        <v>0</v>
      </c>
      <c r="BJ153" s="294" t="s">
        <v>44</v>
      </c>
      <c r="BK153" s="383">
        <f t="shared" si="29"/>
        <v>0</v>
      </c>
      <c r="BL153" s="294" t="s">
        <v>1137</v>
      </c>
      <c r="BM153" s="294" t="s">
        <v>1352</v>
      </c>
    </row>
    <row r="154" spans="2:65" s="303" customFormat="1" ht="31.5" customHeight="1" x14ac:dyDescent="0.2">
      <c r="B154" s="304"/>
      <c r="C154" s="375" t="s">
        <v>1353</v>
      </c>
      <c r="D154" s="375" t="s">
        <v>1134</v>
      </c>
      <c r="E154" s="376" t="s">
        <v>1354</v>
      </c>
      <c r="F154" s="498" t="s">
        <v>1355</v>
      </c>
      <c r="G154" s="498"/>
      <c r="H154" s="498"/>
      <c r="I154" s="498"/>
      <c r="J154" s="377" t="s">
        <v>213</v>
      </c>
      <c r="K154" s="378">
        <v>10</v>
      </c>
      <c r="L154" s="499">
        <v>0</v>
      </c>
      <c r="M154" s="499"/>
      <c r="N154" s="500">
        <f t="shared" si="20"/>
        <v>0</v>
      </c>
      <c r="O154" s="500"/>
      <c r="P154" s="500"/>
      <c r="Q154" s="500"/>
      <c r="R154" s="307"/>
      <c r="T154" s="379" t="s">
        <v>396</v>
      </c>
      <c r="U154" s="380" t="s">
        <v>1089</v>
      </c>
      <c r="V154" s="381">
        <v>3.2000000000000001E-2</v>
      </c>
      <c r="W154" s="381">
        <f t="shared" si="21"/>
        <v>0.32</v>
      </c>
      <c r="X154" s="381">
        <v>0</v>
      </c>
      <c r="Y154" s="381">
        <f t="shared" si="22"/>
        <v>0</v>
      </c>
      <c r="Z154" s="381">
        <v>0</v>
      </c>
      <c r="AA154" s="382">
        <f t="shared" si="23"/>
        <v>0</v>
      </c>
      <c r="AR154" s="294" t="s">
        <v>1137</v>
      </c>
      <c r="AT154" s="294" t="s">
        <v>1134</v>
      </c>
      <c r="AU154" s="294" t="s">
        <v>69</v>
      </c>
      <c r="AY154" s="294" t="s">
        <v>1133</v>
      </c>
      <c r="BE154" s="383">
        <f t="shared" si="24"/>
        <v>0</v>
      </c>
      <c r="BF154" s="383">
        <f t="shared" si="25"/>
        <v>0</v>
      </c>
      <c r="BG154" s="383">
        <f t="shared" si="26"/>
        <v>0</v>
      </c>
      <c r="BH154" s="383">
        <f t="shared" si="27"/>
        <v>0</v>
      </c>
      <c r="BI154" s="383">
        <f t="shared" si="28"/>
        <v>0</v>
      </c>
      <c r="BJ154" s="294" t="s">
        <v>44</v>
      </c>
      <c r="BK154" s="383">
        <f t="shared" si="29"/>
        <v>0</v>
      </c>
      <c r="BL154" s="294" t="s">
        <v>1137</v>
      </c>
      <c r="BM154" s="294" t="s">
        <v>1356</v>
      </c>
    </row>
    <row r="155" spans="2:65" s="303" customFormat="1" ht="31.5" customHeight="1" x14ac:dyDescent="0.2">
      <c r="B155" s="304"/>
      <c r="C155" s="375" t="s">
        <v>1267</v>
      </c>
      <c r="D155" s="375" t="s">
        <v>1134</v>
      </c>
      <c r="E155" s="376" t="s">
        <v>1357</v>
      </c>
      <c r="F155" s="498" t="s">
        <v>1358</v>
      </c>
      <c r="G155" s="498"/>
      <c r="H155" s="498"/>
      <c r="I155" s="498"/>
      <c r="J155" s="377" t="s">
        <v>252</v>
      </c>
      <c r="K155" s="378">
        <v>4</v>
      </c>
      <c r="L155" s="499">
        <v>0</v>
      </c>
      <c r="M155" s="499"/>
      <c r="N155" s="500">
        <f t="shared" si="20"/>
        <v>0</v>
      </c>
      <c r="O155" s="500"/>
      <c r="P155" s="500"/>
      <c r="Q155" s="500"/>
      <c r="R155" s="307"/>
      <c r="T155" s="379" t="s">
        <v>396</v>
      </c>
      <c r="U155" s="380" t="s">
        <v>1089</v>
      </c>
      <c r="V155" s="381">
        <v>0.47399999999999998</v>
      </c>
      <c r="W155" s="381">
        <f t="shared" si="21"/>
        <v>1.8959999999999999</v>
      </c>
      <c r="X155" s="381">
        <v>9.2000000000000003E-4</v>
      </c>
      <c r="Y155" s="381">
        <f t="shared" si="22"/>
        <v>3.6800000000000001E-3</v>
      </c>
      <c r="Z155" s="381">
        <v>0</v>
      </c>
      <c r="AA155" s="382">
        <f t="shared" si="23"/>
        <v>0</v>
      </c>
      <c r="AR155" s="294" t="s">
        <v>1137</v>
      </c>
      <c r="AT155" s="294" t="s">
        <v>1134</v>
      </c>
      <c r="AU155" s="294" t="s">
        <v>69</v>
      </c>
      <c r="AY155" s="294" t="s">
        <v>1133</v>
      </c>
      <c r="BE155" s="383">
        <f t="shared" si="24"/>
        <v>0</v>
      </c>
      <c r="BF155" s="383">
        <f t="shared" si="25"/>
        <v>0</v>
      </c>
      <c r="BG155" s="383">
        <f t="shared" si="26"/>
        <v>0</v>
      </c>
      <c r="BH155" s="383">
        <f t="shared" si="27"/>
        <v>0</v>
      </c>
      <c r="BI155" s="383">
        <f t="shared" si="28"/>
        <v>0</v>
      </c>
      <c r="BJ155" s="294" t="s">
        <v>44</v>
      </c>
      <c r="BK155" s="383">
        <f t="shared" si="29"/>
        <v>0</v>
      </c>
      <c r="BL155" s="294" t="s">
        <v>1137</v>
      </c>
      <c r="BM155" s="294" t="s">
        <v>1359</v>
      </c>
    </row>
    <row r="156" spans="2:65" s="303" customFormat="1" ht="31.5" customHeight="1" x14ac:dyDescent="0.2">
      <c r="B156" s="304"/>
      <c r="C156" s="375" t="s">
        <v>1360</v>
      </c>
      <c r="D156" s="375" t="s">
        <v>1134</v>
      </c>
      <c r="E156" s="376" t="s">
        <v>1361</v>
      </c>
      <c r="F156" s="498" t="s">
        <v>1362</v>
      </c>
      <c r="G156" s="498"/>
      <c r="H156" s="498"/>
      <c r="I156" s="498"/>
      <c r="J156" s="377" t="s">
        <v>252</v>
      </c>
      <c r="K156" s="378">
        <v>1</v>
      </c>
      <c r="L156" s="499">
        <v>0</v>
      </c>
      <c r="M156" s="499"/>
      <c r="N156" s="500">
        <f t="shared" si="20"/>
        <v>0</v>
      </c>
      <c r="O156" s="500"/>
      <c r="P156" s="500"/>
      <c r="Q156" s="500"/>
      <c r="R156" s="307"/>
      <c r="T156" s="379" t="s">
        <v>396</v>
      </c>
      <c r="U156" s="380" t="s">
        <v>1089</v>
      </c>
      <c r="V156" s="381">
        <v>0.47399999999999998</v>
      </c>
      <c r="W156" s="381">
        <f t="shared" si="21"/>
        <v>0.47399999999999998</v>
      </c>
      <c r="X156" s="381">
        <v>9.2000000000000003E-4</v>
      </c>
      <c r="Y156" s="381">
        <f t="shared" si="22"/>
        <v>9.2000000000000003E-4</v>
      </c>
      <c r="Z156" s="381">
        <v>0</v>
      </c>
      <c r="AA156" s="382">
        <f t="shared" si="23"/>
        <v>0</v>
      </c>
      <c r="AR156" s="294" t="s">
        <v>1137</v>
      </c>
      <c r="AT156" s="294" t="s">
        <v>1134</v>
      </c>
      <c r="AU156" s="294" t="s">
        <v>69</v>
      </c>
      <c r="AY156" s="294" t="s">
        <v>1133</v>
      </c>
      <c r="BE156" s="383">
        <f t="shared" si="24"/>
        <v>0</v>
      </c>
      <c r="BF156" s="383">
        <f t="shared" si="25"/>
        <v>0</v>
      </c>
      <c r="BG156" s="383">
        <f t="shared" si="26"/>
        <v>0</v>
      </c>
      <c r="BH156" s="383">
        <f t="shared" si="27"/>
        <v>0</v>
      </c>
      <c r="BI156" s="383">
        <f t="shared" si="28"/>
        <v>0</v>
      </c>
      <c r="BJ156" s="294" t="s">
        <v>44</v>
      </c>
      <c r="BK156" s="383">
        <f t="shared" si="29"/>
        <v>0</v>
      </c>
      <c r="BL156" s="294" t="s">
        <v>1137</v>
      </c>
      <c r="BM156" s="294" t="s">
        <v>1363</v>
      </c>
    </row>
    <row r="157" spans="2:65" s="303" customFormat="1" ht="31.5" customHeight="1" x14ac:dyDescent="0.2">
      <c r="B157" s="304"/>
      <c r="C157" s="375" t="s">
        <v>1364</v>
      </c>
      <c r="D157" s="375" t="s">
        <v>1134</v>
      </c>
      <c r="E157" s="376" t="s">
        <v>1365</v>
      </c>
      <c r="F157" s="498" t="s">
        <v>1366</v>
      </c>
      <c r="G157" s="498"/>
      <c r="H157" s="498"/>
      <c r="I157" s="498"/>
      <c r="J157" s="377" t="s">
        <v>208</v>
      </c>
      <c r="K157" s="378">
        <v>0.115</v>
      </c>
      <c r="L157" s="499">
        <v>0</v>
      </c>
      <c r="M157" s="499"/>
      <c r="N157" s="500">
        <f t="shared" si="20"/>
        <v>0</v>
      </c>
      <c r="O157" s="500"/>
      <c r="P157" s="500"/>
      <c r="Q157" s="500"/>
      <c r="R157" s="307"/>
      <c r="T157" s="379" t="s">
        <v>396</v>
      </c>
      <c r="U157" s="380" t="s">
        <v>1089</v>
      </c>
      <c r="V157" s="381">
        <v>3.5630000000000002</v>
      </c>
      <c r="W157" s="381">
        <f t="shared" si="21"/>
        <v>0.40974500000000003</v>
      </c>
      <c r="X157" s="381">
        <v>0</v>
      </c>
      <c r="Y157" s="381">
        <f t="shared" si="22"/>
        <v>0</v>
      </c>
      <c r="Z157" s="381">
        <v>0</v>
      </c>
      <c r="AA157" s="382">
        <f t="shared" si="23"/>
        <v>0</v>
      </c>
      <c r="AR157" s="294" t="s">
        <v>1137</v>
      </c>
      <c r="AT157" s="294" t="s">
        <v>1134</v>
      </c>
      <c r="AU157" s="294" t="s">
        <v>69</v>
      </c>
      <c r="AY157" s="294" t="s">
        <v>1133</v>
      </c>
      <c r="BE157" s="383">
        <f t="shared" si="24"/>
        <v>0</v>
      </c>
      <c r="BF157" s="383">
        <f t="shared" si="25"/>
        <v>0</v>
      </c>
      <c r="BG157" s="383">
        <f t="shared" si="26"/>
        <v>0</v>
      </c>
      <c r="BH157" s="383">
        <f t="shared" si="27"/>
        <v>0</v>
      </c>
      <c r="BI157" s="383">
        <f t="shared" si="28"/>
        <v>0</v>
      </c>
      <c r="BJ157" s="294" t="s">
        <v>44</v>
      </c>
      <c r="BK157" s="383">
        <f t="shared" si="29"/>
        <v>0</v>
      </c>
      <c r="BL157" s="294" t="s">
        <v>1137</v>
      </c>
      <c r="BM157" s="294" t="s">
        <v>1367</v>
      </c>
    </row>
    <row r="158" spans="2:65" s="367" customFormat="1" ht="29.85" customHeight="1" x14ac:dyDescent="0.3">
      <c r="B158" s="363"/>
      <c r="C158" s="364"/>
      <c r="D158" s="374" t="s">
        <v>1110</v>
      </c>
      <c r="E158" s="374"/>
      <c r="F158" s="374"/>
      <c r="G158" s="374"/>
      <c r="H158" s="374"/>
      <c r="I158" s="374"/>
      <c r="J158" s="374"/>
      <c r="K158" s="374"/>
      <c r="L158" s="387"/>
      <c r="M158" s="387"/>
      <c r="N158" s="496">
        <f>BK158</f>
        <v>0</v>
      </c>
      <c r="O158" s="497"/>
      <c r="P158" s="497"/>
      <c r="Q158" s="497"/>
      <c r="R158" s="366"/>
      <c r="T158" s="368"/>
      <c r="U158" s="364"/>
      <c r="V158" s="364"/>
      <c r="W158" s="369">
        <f>SUM(W159:W182)</f>
        <v>32.344050000000003</v>
      </c>
      <c r="X158" s="364"/>
      <c r="Y158" s="369">
        <f>SUM(Y159:Y182)</f>
        <v>5.4180000000000006E-2</v>
      </c>
      <c r="Z158" s="364"/>
      <c r="AA158" s="370">
        <f>SUM(AA159:AA182)</f>
        <v>7.912000000000001E-2</v>
      </c>
      <c r="AR158" s="371" t="s">
        <v>69</v>
      </c>
      <c r="AT158" s="372" t="s">
        <v>1131</v>
      </c>
      <c r="AU158" s="372" t="s">
        <v>44</v>
      </c>
      <c r="AY158" s="371" t="s">
        <v>1133</v>
      </c>
      <c r="BK158" s="373">
        <f>SUM(BK159:BK182)</f>
        <v>0</v>
      </c>
    </row>
    <row r="159" spans="2:65" s="303" customFormat="1" ht="31.5" customHeight="1" x14ac:dyDescent="0.2">
      <c r="B159" s="304"/>
      <c r="C159" s="375" t="s">
        <v>1368</v>
      </c>
      <c r="D159" s="375" t="s">
        <v>1134</v>
      </c>
      <c r="E159" s="376" t="s">
        <v>1369</v>
      </c>
      <c r="F159" s="498" t="s">
        <v>1370</v>
      </c>
      <c r="G159" s="498"/>
      <c r="H159" s="498"/>
      <c r="I159" s="498"/>
      <c r="J159" s="377" t="s">
        <v>252</v>
      </c>
      <c r="K159" s="378">
        <v>2</v>
      </c>
      <c r="L159" s="499">
        <v>0</v>
      </c>
      <c r="M159" s="499"/>
      <c r="N159" s="500">
        <f t="shared" ref="N159:N182" si="30">ROUND(L159*K159,2)</f>
        <v>0</v>
      </c>
      <c r="O159" s="500"/>
      <c r="P159" s="500"/>
      <c r="Q159" s="500"/>
      <c r="R159" s="307"/>
      <c r="T159" s="379" t="s">
        <v>396</v>
      </c>
      <c r="U159" s="380" t="s">
        <v>1089</v>
      </c>
      <c r="V159" s="381">
        <v>5.1999999999999998E-2</v>
      </c>
      <c r="W159" s="381">
        <f t="shared" ref="W159:W182" si="31">V159*K159</f>
        <v>0.104</v>
      </c>
      <c r="X159" s="381">
        <v>4.0000000000000003E-5</v>
      </c>
      <c r="Y159" s="381">
        <f t="shared" ref="Y159:Y182" si="32">X159*K159</f>
        <v>8.0000000000000007E-5</v>
      </c>
      <c r="Z159" s="381">
        <v>4.4999999999999999E-4</v>
      </c>
      <c r="AA159" s="382">
        <f t="shared" ref="AA159:AA182" si="33">Z159*K159</f>
        <v>8.9999999999999998E-4</v>
      </c>
      <c r="AR159" s="294" t="s">
        <v>1137</v>
      </c>
      <c r="AT159" s="294" t="s">
        <v>1134</v>
      </c>
      <c r="AU159" s="294" t="s">
        <v>69</v>
      </c>
      <c r="AY159" s="294" t="s">
        <v>1133</v>
      </c>
      <c r="BE159" s="383">
        <f t="shared" ref="BE159:BE182" si="34">IF(U159="základní",N159,0)</f>
        <v>0</v>
      </c>
      <c r="BF159" s="383">
        <f t="shared" ref="BF159:BF182" si="35">IF(U159="snížená",N159,0)</f>
        <v>0</v>
      </c>
      <c r="BG159" s="383">
        <f t="shared" ref="BG159:BG182" si="36">IF(U159="zákl. přenesená",N159,0)</f>
        <v>0</v>
      </c>
      <c r="BH159" s="383">
        <f t="shared" ref="BH159:BH182" si="37">IF(U159="sníž. přenesená",N159,0)</f>
        <v>0</v>
      </c>
      <c r="BI159" s="383">
        <f t="shared" ref="BI159:BI182" si="38">IF(U159="nulová",N159,0)</f>
        <v>0</v>
      </c>
      <c r="BJ159" s="294" t="s">
        <v>44</v>
      </c>
      <c r="BK159" s="383">
        <f t="shared" ref="BK159:BK182" si="39">ROUND(L159*K159,2)</f>
        <v>0</v>
      </c>
      <c r="BL159" s="294" t="s">
        <v>1137</v>
      </c>
      <c r="BM159" s="294" t="s">
        <v>1371</v>
      </c>
    </row>
    <row r="160" spans="2:65" s="303" customFormat="1" ht="31.5" customHeight="1" x14ac:dyDescent="0.2">
      <c r="B160" s="304"/>
      <c r="C160" s="375" t="s">
        <v>1372</v>
      </c>
      <c r="D160" s="375" t="s">
        <v>1134</v>
      </c>
      <c r="E160" s="376" t="s">
        <v>1373</v>
      </c>
      <c r="F160" s="498" t="s">
        <v>1374</v>
      </c>
      <c r="G160" s="498"/>
      <c r="H160" s="498"/>
      <c r="I160" s="498"/>
      <c r="J160" s="377" t="s">
        <v>252</v>
      </c>
      <c r="K160" s="378">
        <v>42</v>
      </c>
      <c r="L160" s="499">
        <v>0</v>
      </c>
      <c r="M160" s="499"/>
      <c r="N160" s="500">
        <f t="shared" si="30"/>
        <v>0</v>
      </c>
      <c r="O160" s="500"/>
      <c r="P160" s="500"/>
      <c r="Q160" s="500"/>
      <c r="R160" s="307"/>
      <c r="T160" s="379" t="s">
        <v>396</v>
      </c>
      <c r="U160" s="380" t="s">
        <v>1089</v>
      </c>
      <c r="V160" s="381">
        <v>0.22900000000000001</v>
      </c>
      <c r="W160" s="381">
        <f t="shared" si="31"/>
        <v>9.6180000000000003</v>
      </c>
      <c r="X160" s="381">
        <v>1.2999999999999999E-4</v>
      </c>
      <c r="Y160" s="381">
        <f t="shared" si="32"/>
        <v>5.4599999999999996E-3</v>
      </c>
      <c r="Z160" s="381">
        <v>1.1000000000000001E-3</v>
      </c>
      <c r="AA160" s="382">
        <f t="shared" si="33"/>
        <v>4.6200000000000005E-2</v>
      </c>
      <c r="AR160" s="294" t="s">
        <v>1137</v>
      </c>
      <c r="AT160" s="294" t="s">
        <v>1134</v>
      </c>
      <c r="AU160" s="294" t="s">
        <v>69</v>
      </c>
      <c r="AY160" s="294" t="s">
        <v>1133</v>
      </c>
      <c r="BE160" s="383">
        <f t="shared" si="34"/>
        <v>0</v>
      </c>
      <c r="BF160" s="383">
        <f t="shared" si="35"/>
        <v>0</v>
      </c>
      <c r="BG160" s="383">
        <f t="shared" si="36"/>
        <v>0</v>
      </c>
      <c r="BH160" s="383">
        <f t="shared" si="37"/>
        <v>0</v>
      </c>
      <c r="BI160" s="383">
        <f t="shared" si="38"/>
        <v>0</v>
      </c>
      <c r="BJ160" s="294" t="s">
        <v>44</v>
      </c>
      <c r="BK160" s="383">
        <f t="shared" si="39"/>
        <v>0</v>
      </c>
      <c r="BL160" s="294" t="s">
        <v>1137</v>
      </c>
      <c r="BM160" s="294" t="s">
        <v>1375</v>
      </c>
    </row>
    <row r="161" spans="2:65" s="303" customFormat="1" ht="31.5" customHeight="1" x14ac:dyDescent="0.2">
      <c r="B161" s="304"/>
      <c r="C161" s="375" t="s">
        <v>1376</v>
      </c>
      <c r="D161" s="375" t="s">
        <v>1134</v>
      </c>
      <c r="E161" s="376" t="s">
        <v>1377</v>
      </c>
      <c r="F161" s="498" t="s">
        <v>1378</v>
      </c>
      <c r="G161" s="498"/>
      <c r="H161" s="498"/>
      <c r="I161" s="498"/>
      <c r="J161" s="377" t="s">
        <v>252</v>
      </c>
      <c r="K161" s="378">
        <v>10</v>
      </c>
      <c r="L161" s="499">
        <v>0</v>
      </c>
      <c r="M161" s="499"/>
      <c r="N161" s="500">
        <f t="shared" si="30"/>
        <v>0</v>
      </c>
      <c r="O161" s="500"/>
      <c r="P161" s="500"/>
      <c r="Q161" s="500"/>
      <c r="R161" s="307"/>
      <c r="T161" s="379" t="s">
        <v>396</v>
      </c>
      <c r="U161" s="380" t="s">
        <v>1089</v>
      </c>
      <c r="V161" s="381">
        <v>0.312</v>
      </c>
      <c r="W161" s="381">
        <f t="shared" si="31"/>
        <v>3.12</v>
      </c>
      <c r="X161" s="381">
        <v>1.7000000000000001E-4</v>
      </c>
      <c r="Y161" s="381">
        <f t="shared" si="32"/>
        <v>1.7000000000000001E-3</v>
      </c>
      <c r="Z161" s="381">
        <v>2.2000000000000001E-3</v>
      </c>
      <c r="AA161" s="382">
        <f t="shared" si="33"/>
        <v>2.2000000000000002E-2</v>
      </c>
      <c r="AR161" s="294" t="s">
        <v>1137</v>
      </c>
      <c r="AT161" s="294" t="s">
        <v>1134</v>
      </c>
      <c r="AU161" s="294" t="s">
        <v>69</v>
      </c>
      <c r="AY161" s="294" t="s">
        <v>1133</v>
      </c>
      <c r="BE161" s="383">
        <f t="shared" si="34"/>
        <v>0</v>
      </c>
      <c r="BF161" s="383">
        <f t="shared" si="35"/>
        <v>0</v>
      </c>
      <c r="BG161" s="383">
        <f t="shared" si="36"/>
        <v>0</v>
      </c>
      <c r="BH161" s="383">
        <f t="shared" si="37"/>
        <v>0</v>
      </c>
      <c r="BI161" s="383">
        <f t="shared" si="38"/>
        <v>0</v>
      </c>
      <c r="BJ161" s="294" t="s">
        <v>44</v>
      </c>
      <c r="BK161" s="383">
        <f t="shared" si="39"/>
        <v>0</v>
      </c>
      <c r="BL161" s="294" t="s">
        <v>1137</v>
      </c>
      <c r="BM161" s="294" t="s">
        <v>1379</v>
      </c>
    </row>
    <row r="162" spans="2:65" s="303" customFormat="1" ht="31.5" customHeight="1" x14ac:dyDescent="0.2">
      <c r="B162" s="304"/>
      <c r="C162" s="375" t="s">
        <v>1380</v>
      </c>
      <c r="D162" s="375" t="s">
        <v>1134</v>
      </c>
      <c r="E162" s="376" t="s">
        <v>1381</v>
      </c>
      <c r="F162" s="498" t="s">
        <v>1382</v>
      </c>
      <c r="G162" s="498"/>
      <c r="H162" s="498"/>
      <c r="I162" s="498"/>
      <c r="J162" s="377" t="s">
        <v>252</v>
      </c>
      <c r="K162" s="378">
        <v>2</v>
      </c>
      <c r="L162" s="499">
        <v>0</v>
      </c>
      <c r="M162" s="499"/>
      <c r="N162" s="500">
        <f t="shared" si="30"/>
        <v>0</v>
      </c>
      <c r="O162" s="500"/>
      <c r="P162" s="500"/>
      <c r="Q162" s="500"/>
      <c r="R162" s="307"/>
      <c r="T162" s="379" t="s">
        <v>396</v>
      </c>
      <c r="U162" s="380" t="s">
        <v>1089</v>
      </c>
      <c r="V162" s="381">
        <v>0.374</v>
      </c>
      <c r="W162" s="381">
        <f t="shared" si="31"/>
        <v>0.748</v>
      </c>
      <c r="X162" s="381">
        <v>2.1000000000000001E-4</v>
      </c>
      <c r="Y162" s="381">
        <f t="shared" si="32"/>
        <v>4.2000000000000002E-4</v>
      </c>
      <c r="Z162" s="381">
        <v>3.5000000000000001E-3</v>
      </c>
      <c r="AA162" s="382">
        <f t="shared" si="33"/>
        <v>7.0000000000000001E-3</v>
      </c>
      <c r="AR162" s="294" t="s">
        <v>1137</v>
      </c>
      <c r="AT162" s="294" t="s">
        <v>1134</v>
      </c>
      <c r="AU162" s="294" t="s">
        <v>69</v>
      </c>
      <c r="AY162" s="294" t="s">
        <v>1133</v>
      </c>
      <c r="BE162" s="383">
        <f t="shared" si="34"/>
        <v>0</v>
      </c>
      <c r="BF162" s="383">
        <f t="shared" si="35"/>
        <v>0</v>
      </c>
      <c r="BG162" s="383">
        <f t="shared" si="36"/>
        <v>0</v>
      </c>
      <c r="BH162" s="383">
        <f t="shared" si="37"/>
        <v>0</v>
      </c>
      <c r="BI162" s="383">
        <f t="shared" si="38"/>
        <v>0</v>
      </c>
      <c r="BJ162" s="294" t="s">
        <v>44</v>
      </c>
      <c r="BK162" s="383">
        <f t="shared" si="39"/>
        <v>0</v>
      </c>
      <c r="BL162" s="294" t="s">
        <v>1137</v>
      </c>
      <c r="BM162" s="294" t="s">
        <v>1383</v>
      </c>
    </row>
    <row r="163" spans="2:65" s="303" customFormat="1" ht="31.5" customHeight="1" x14ac:dyDescent="0.2">
      <c r="B163" s="304"/>
      <c r="C163" s="375" t="s">
        <v>1384</v>
      </c>
      <c r="D163" s="375" t="s">
        <v>1134</v>
      </c>
      <c r="E163" s="376" t="s">
        <v>1385</v>
      </c>
      <c r="F163" s="498" t="s">
        <v>1386</v>
      </c>
      <c r="G163" s="498"/>
      <c r="H163" s="498"/>
      <c r="I163" s="498"/>
      <c r="J163" s="377" t="s">
        <v>252</v>
      </c>
      <c r="K163" s="378">
        <v>2</v>
      </c>
      <c r="L163" s="499">
        <v>0</v>
      </c>
      <c r="M163" s="499"/>
      <c r="N163" s="500">
        <f t="shared" si="30"/>
        <v>0</v>
      </c>
      <c r="O163" s="500"/>
      <c r="P163" s="500"/>
      <c r="Q163" s="500"/>
      <c r="R163" s="307"/>
      <c r="T163" s="379" t="s">
        <v>396</v>
      </c>
      <c r="U163" s="380" t="s">
        <v>1089</v>
      </c>
      <c r="V163" s="381">
        <v>0.33300000000000002</v>
      </c>
      <c r="W163" s="381">
        <f t="shared" si="31"/>
        <v>0.66600000000000004</v>
      </c>
      <c r="X163" s="381">
        <v>9.0000000000000006E-5</v>
      </c>
      <c r="Y163" s="381">
        <f t="shared" si="32"/>
        <v>1.8000000000000001E-4</v>
      </c>
      <c r="Z163" s="381">
        <v>1.5100000000000001E-3</v>
      </c>
      <c r="AA163" s="382">
        <f t="shared" si="33"/>
        <v>3.0200000000000001E-3</v>
      </c>
      <c r="AR163" s="294" t="s">
        <v>1137</v>
      </c>
      <c r="AT163" s="294" t="s">
        <v>1134</v>
      </c>
      <c r="AU163" s="294" t="s">
        <v>69</v>
      </c>
      <c r="AY163" s="294" t="s">
        <v>1133</v>
      </c>
      <c r="BE163" s="383">
        <f t="shared" si="34"/>
        <v>0</v>
      </c>
      <c r="BF163" s="383">
        <f t="shared" si="35"/>
        <v>0</v>
      </c>
      <c r="BG163" s="383">
        <f t="shared" si="36"/>
        <v>0</v>
      </c>
      <c r="BH163" s="383">
        <f t="shared" si="37"/>
        <v>0</v>
      </c>
      <c r="BI163" s="383">
        <f t="shared" si="38"/>
        <v>0</v>
      </c>
      <c r="BJ163" s="294" t="s">
        <v>44</v>
      </c>
      <c r="BK163" s="383">
        <f t="shared" si="39"/>
        <v>0</v>
      </c>
      <c r="BL163" s="294" t="s">
        <v>1137</v>
      </c>
      <c r="BM163" s="294" t="s">
        <v>1387</v>
      </c>
    </row>
    <row r="164" spans="2:65" s="303" customFormat="1" ht="44.25" customHeight="1" x14ac:dyDescent="0.2">
      <c r="B164" s="304"/>
      <c r="C164" s="375" t="s">
        <v>1388</v>
      </c>
      <c r="D164" s="375" t="s">
        <v>1134</v>
      </c>
      <c r="E164" s="376" t="s">
        <v>1389</v>
      </c>
      <c r="F164" s="498" t="s">
        <v>1390</v>
      </c>
      <c r="G164" s="498"/>
      <c r="H164" s="498"/>
      <c r="I164" s="498"/>
      <c r="J164" s="377" t="s">
        <v>252</v>
      </c>
      <c r="K164" s="378">
        <v>1</v>
      </c>
      <c r="L164" s="499">
        <v>0</v>
      </c>
      <c r="M164" s="499"/>
      <c r="N164" s="500">
        <f t="shared" si="30"/>
        <v>0</v>
      </c>
      <c r="O164" s="500"/>
      <c r="P164" s="500"/>
      <c r="Q164" s="500"/>
      <c r="R164" s="307"/>
      <c r="T164" s="379" t="s">
        <v>396</v>
      </c>
      <c r="U164" s="380" t="s">
        <v>1089</v>
      </c>
      <c r="V164" s="381">
        <v>6.2E-2</v>
      </c>
      <c r="W164" s="381">
        <f t="shared" si="31"/>
        <v>6.2E-2</v>
      </c>
      <c r="X164" s="381">
        <v>2.5000000000000001E-4</v>
      </c>
      <c r="Y164" s="381">
        <f t="shared" si="32"/>
        <v>2.5000000000000001E-4</v>
      </c>
      <c r="Z164" s="381">
        <v>0</v>
      </c>
      <c r="AA164" s="382">
        <f t="shared" si="33"/>
        <v>0</v>
      </c>
      <c r="AR164" s="294" t="s">
        <v>1137</v>
      </c>
      <c r="AT164" s="294" t="s">
        <v>1134</v>
      </c>
      <c r="AU164" s="294" t="s">
        <v>69</v>
      </c>
      <c r="AY164" s="294" t="s">
        <v>1133</v>
      </c>
      <c r="BE164" s="383">
        <f t="shared" si="34"/>
        <v>0</v>
      </c>
      <c r="BF164" s="383">
        <f t="shared" si="35"/>
        <v>0</v>
      </c>
      <c r="BG164" s="383">
        <f t="shared" si="36"/>
        <v>0</v>
      </c>
      <c r="BH164" s="383">
        <f t="shared" si="37"/>
        <v>0</v>
      </c>
      <c r="BI164" s="383">
        <f t="shared" si="38"/>
        <v>0</v>
      </c>
      <c r="BJ164" s="294" t="s">
        <v>44</v>
      </c>
      <c r="BK164" s="383">
        <f t="shared" si="39"/>
        <v>0</v>
      </c>
      <c r="BL164" s="294" t="s">
        <v>1137</v>
      </c>
      <c r="BM164" s="294" t="s">
        <v>1391</v>
      </c>
    </row>
    <row r="165" spans="2:65" s="303" customFormat="1" ht="31.5" customHeight="1" x14ac:dyDescent="0.2">
      <c r="B165" s="304"/>
      <c r="C165" s="375" t="s">
        <v>1392</v>
      </c>
      <c r="D165" s="375" t="s">
        <v>1134</v>
      </c>
      <c r="E165" s="376" t="s">
        <v>1393</v>
      </c>
      <c r="F165" s="498" t="s">
        <v>1394</v>
      </c>
      <c r="G165" s="498"/>
      <c r="H165" s="498"/>
      <c r="I165" s="498"/>
      <c r="J165" s="377" t="s">
        <v>252</v>
      </c>
      <c r="K165" s="378">
        <v>2</v>
      </c>
      <c r="L165" s="499">
        <v>0</v>
      </c>
      <c r="M165" s="499"/>
      <c r="N165" s="500">
        <f t="shared" si="30"/>
        <v>0</v>
      </c>
      <c r="O165" s="500"/>
      <c r="P165" s="500"/>
      <c r="Q165" s="500"/>
      <c r="R165" s="307"/>
      <c r="T165" s="379" t="s">
        <v>396</v>
      </c>
      <c r="U165" s="380" t="s">
        <v>1089</v>
      </c>
      <c r="V165" s="381">
        <v>0.26800000000000002</v>
      </c>
      <c r="W165" s="381">
        <f t="shared" si="31"/>
        <v>0.53600000000000003</v>
      </c>
      <c r="X165" s="381">
        <v>6.9999999999999999E-4</v>
      </c>
      <c r="Y165" s="381">
        <f t="shared" si="32"/>
        <v>1.4E-3</v>
      </c>
      <c r="Z165" s="381">
        <v>0</v>
      </c>
      <c r="AA165" s="382">
        <f t="shared" si="33"/>
        <v>0</v>
      </c>
      <c r="AR165" s="294" t="s">
        <v>1137</v>
      </c>
      <c r="AT165" s="294" t="s">
        <v>1134</v>
      </c>
      <c r="AU165" s="294" t="s">
        <v>69</v>
      </c>
      <c r="AY165" s="294" t="s">
        <v>1133</v>
      </c>
      <c r="BE165" s="383">
        <f t="shared" si="34"/>
        <v>0</v>
      </c>
      <c r="BF165" s="383">
        <f t="shared" si="35"/>
        <v>0</v>
      </c>
      <c r="BG165" s="383">
        <f t="shared" si="36"/>
        <v>0</v>
      </c>
      <c r="BH165" s="383">
        <f t="shared" si="37"/>
        <v>0</v>
      </c>
      <c r="BI165" s="383">
        <f t="shared" si="38"/>
        <v>0</v>
      </c>
      <c r="BJ165" s="294" t="s">
        <v>44</v>
      </c>
      <c r="BK165" s="383">
        <f t="shared" si="39"/>
        <v>0</v>
      </c>
      <c r="BL165" s="294" t="s">
        <v>1137</v>
      </c>
      <c r="BM165" s="294" t="s">
        <v>1395</v>
      </c>
    </row>
    <row r="166" spans="2:65" s="303" customFormat="1" ht="44.25" customHeight="1" x14ac:dyDescent="0.2">
      <c r="B166" s="304"/>
      <c r="C166" s="375" t="s">
        <v>1396</v>
      </c>
      <c r="D166" s="375" t="s">
        <v>1134</v>
      </c>
      <c r="E166" s="376" t="s">
        <v>1397</v>
      </c>
      <c r="F166" s="498" t="s">
        <v>1398</v>
      </c>
      <c r="G166" s="498"/>
      <c r="H166" s="498"/>
      <c r="I166" s="498"/>
      <c r="J166" s="377" t="s">
        <v>252</v>
      </c>
      <c r="K166" s="378">
        <v>30</v>
      </c>
      <c r="L166" s="499">
        <v>0</v>
      </c>
      <c r="M166" s="499"/>
      <c r="N166" s="500">
        <f t="shared" si="30"/>
        <v>0</v>
      </c>
      <c r="O166" s="500"/>
      <c r="P166" s="500"/>
      <c r="Q166" s="500"/>
      <c r="R166" s="307"/>
      <c r="T166" s="379" t="s">
        <v>396</v>
      </c>
      <c r="U166" s="380" t="s">
        <v>1089</v>
      </c>
      <c r="V166" s="381">
        <v>0.15</v>
      </c>
      <c r="W166" s="381">
        <f t="shared" si="31"/>
        <v>4.5</v>
      </c>
      <c r="X166" s="381">
        <v>2.3000000000000001E-4</v>
      </c>
      <c r="Y166" s="381">
        <f t="shared" si="32"/>
        <v>6.8999999999999999E-3</v>
      </c>
      <c r="Z166" s="381">
        <v>0</v>
      </c>
      <c r="AA166" s="382">
        <f t="shared" si="33"/>
        <v>0</v>
      </c>
      <c r="AR166" s="294" t="s">
        <v>1137</v>
      </c>
      <c r="AT166" s="294" t="s">
        <v>1134</v>
      </c>
      <c r="AU166" s="294" t="s">
        <v>69</v>
      </c>
      <c r="AY166" s="294" t="s">
        <v>1133</v>
      </c>
      <c r="BE166" s="383">
        <f t="shared" si="34"/>
        <v>0</v>
      </c>
      <c r="BF166" s="383">
        <f t="shared" si="35"/>
        <v>0</v>
      </c>
      <c r="BG166" s="383">
        <f t="shared" si="36"/>
        <v>0</v>
      </c>
      <c r="BH166" s="383">
        <f t="shared" si="37"/>
        <v>0</v>
      </c>
      <c r="BI166" s="383">
        <f t="shared" si="38"/>
        <v>0</v>
      </c>
      <c r="BJ166" s="294" t="s">
        <v>44</v>
      </c>
      <c r="BK166" s="383">
        <f t="shared" si="39"/>
        <v>0</v>
      </c>
      <c r="BL166" s="294" t="s">
        <v>1137</v>
      </c>
      <c r="BM166" s="294" t="s">
        <v>1399</v>
      </c>
    </row>
    <row r="167" spans="2:65" s="303" customFormat="1" ht="44.25" customHeight="1" x14ac:dyDescent="0.2">
      <c r="B167" s="304"/>
      <c r="C167" s="375" t="s">
        <v>1400</v>
      </c>
      <c r="D167" s="375" t="s">
        <v>1134</v>
      </c>
      <c r="E167" s="376" t="s">
        <v>1401</v>
      </c>
      <c r="F167" s="498" t="s">
        <v>1402</v>
      </c>
      <c r="G167" s="498"/>
      <c r="H167" s="498"/>
      <c r="I167" s="498"/>
      <c r="J167" s="377" t="s">
        <v>252</v>
      </c>
      <c r="K167" s="378">
        <v>10</v>
      </c>
      <c r="L167" s="499">
        <v>0</v>
      </c>
      <c r="M167" s="499"/>
      <c r="N167" s="500">
        <f t="shared" si="30"/>
        <v>0</v>
      </c>
      <c r="O167" s="500"/>
      <c r="P167" s="500"/>
      <c r="Q167" s="500"/>
      <c r="R167" s="307"/>
      <c r="T167" s="379" t="s">
        <v>396</v>
      </c>
      <c r="U167" s="380" t="s">
        <v>1089</v>
      </c>
      <c r="V167" s="381">
        <v>0.15</v>
      </c>
      <c r="W167" s="381">
        <f t="shared" si="31"/>
        <v>1.5</v>
      </c>
      <c r="X167" s="381">
        <v>2.5999999999999998E-4</v>
      </c>
      <c r="Y167" s="381">
        <f t="shared" si="32"/>
        <v>2.5999999999999999E-3</v>
      </c>
      <c r="Z167" s="381">
        <v>0</v>
      </c>
      <c r="AA167" s="382">
        <f t="shared" si="33"/>
        <v>0</v>
      </c>
      <c r="AR167" s="294" t="s">
        <v>1137</v>
      </c>
      <c r="AT167" s="294" t="s">
        <v>1134</v>
      </c>
      <c r="AU167" s="294" t="s">
        <v>69</v>
      </c>
      <c r="AY167" s="294" t="s">
        <v>1133</v>
      </c>
      <c r="BE167" s="383">
        <f t="shared" si="34"/>
        <v>0</v>
      </c>
      <c r="BF167" s="383">
        <f t="shared" si="35"/>
        <v>0</v>
      </c>
      <c r="BG167" s="383">
        <f t="shared" si="36"/>
        <v>0</v>
      </c>
      <c r="BH167" s="383">
        <f t="shared" si="37"/>
        <v>0</v>
      </c>
      <c r="BI167" s="383">
        <f t="shared" si="38"/>
        <v>0</v>
      </c>
      <c r="BJ167" s="294" t="s">
        <v>44</v>
      </c>
      <c r="BK167" s="383">
        <f t="shared" si="39"/>
        <v>0</v>
      </c>
      <c r="BL167" s="294" t="s">
        <v>1137</v>
      </c>
      <c r="BM167" s="294" t="s">
        <v>1403</v>
      </c>
    </row>
    <row r="168" spans="2:65" s="303" customFormat="1" ht="44.25" customHeight="1" x14ac:dyDescent="0.2">
      <c r="B168" s="304"/>
      <c r="C168" s="375" t="s">
        <v>1404</v>
      </c>
      <c r="D168" s="375" t="s">
        <v>1134</v>
      </c>
      <c r="E168" s="376" t="s">
        <v>1405</v>
      </c>
      <c r="F168" s="498" t="s">
        <v>1406</v>
      </c>
      <c r="G168" s="498"/>
      <c r="H168" s="498"/>
      <c r="I168" s="498"/>
      <c r="J168" s="377" t="s">
        <v>252</v>
      </c>
      <c r="K168" s="378">
        <v>2</v>
      </c>
      <c r="L168" s="499">
        <v>0</v>
      </c>
      <c r="M168" s="499"/>
      <c r="N168" s="500">
        <f t="shared" si="30"/>
        <v>0</v>
      </c>
      <c r="O168" s="500"/>
      <c r="P168" s="500"/>
      <c r="Q168" s="500"/>
      <c r="R168" s="307"/>
      <c r="T168" s="379" t="s">
        <v>396</v>
      </c>
      <c r="U168" s="380" t="s">
        <v>1089</v>
      </c>
      <c r="V168" s="381">
        <v>0.19500000000000001</v>
      </c>
      <c r="W168" s="381">
        <f t="shared" si="31"/>
        <v>0.39</v>
      </c>
      <c r="X168" s="381">
        <v>3.5E-4</v>
      </c>
      <c r="Y168" s="381">
        <f t="shared" si="32"/>
        <v>6.9999999999999999E-4</v>
      </c>
      <c r="Z168" s="381">
        <v>0</v>
      </c>
      <c r="AA168" s="382">
        <f t="shared" si="33"/>
        <v>0</v>
      </c>
      <c r="AR168" s="294" t="s">
        <v>1137</v>
      </c>
      <c r="AT168" s="294" t="s">
        <v>1134</v>
      </c>
      <c r="AU168" s="294" t="s">
        <v>69</v>
      </c>
      <c r="AY168" s="294" t="s">
        <v>1133</v>
      </c>
      <c r="BE168" s="383">
        <f t="shared" si="34"/>
        <v>0</v>
      </c>
      <c r="BF168" s="383">
        <f t="shared" si="35"/>
        <v>0</v>
      </c>
      <c r="BG168" s="383">
        <f t="shared" si="36"/>
        <v>0</v>
      </c>
      <c r="BH168" s="383">
        <f t="shared" si="37"/>
        <v>0</v>
      </c>
      <c r="BI168" s="383">
        <f t="shared" si="38"/>
        <v>0</v>
      </c>
      <c r="BJ168" s="294" t="s">
        <v>44</v>
      </c>
      <c r="BK168" s="383">
        <f t="shared" si="39"/>
        <v>0</v>
      </c>
      <c r="BL168" s="294" t="s">
        <v>1137</v>
      </c>
      <c r="BM168" s="294" t="s">
        <v>1407</v>
      </c>
    </row>
    <row r="169" spans="2:65" s="303" customFormat="1" ht="31.5" customHeight="1" x14ac:dyDescent="0.2">
      <c r="B169" s="304"/>
      <c r="C169" s="375" t="s">
        <v>1408</v>
      </c>
      <c r="D169" s="375" t="s">
        <v>1134</v>
      </c>
      <c r="E169" s="376" t="s">
        <v>1409</v>
      </c>
      <c r="F169" s="498" t="s">
        <v>1410</v>
      </c>
      <c r="G169" s="498"/>
      <c r="H169" s="498"/>
      <c r="I169" s="498"/>
      <c r="J169" s="377" t="s">
        <v>252</v>
      </c>
      <c r="K169" s="378">
        <v>42</v>
      </c>
      <c r="L169" s="499">
        <v>0</v>
      </c>
      <c r="M169" s="499"/>
      <c r="N169" s="500">
        <f t="shared" si="30"/>
        <v>0</v>
      </c>
      <c r="O169" s="500"/>
      <c r="P169" s="500"/>
      <c r="Q169" s="500"/>
      <c r="R169" s="307"/>
      <c r="T169" s="379" t="s">
        <v>396</v>
      </c>
      <c r="U169" s="380" t="s">
        <v>1089</v>
      </c>
      <c r="V169" s="381">
        <v>3.5000000000000003E-2</v>
      </c>
      <c r="W169" s="381">
        <f t="shared" si="31"/>
        <v>1.4700000000000002</v>
      </c>
      <c r="X169" s="381">
        <v>1.4999999999999999E-4</v>
      </c>
      <c r="Y169" s="381">
        <f t="shared" si="32"/>
        <v>6.2999999999999992E-3</v>
      </c>
      <c r="Z169" s="381">
        <v>0</v>
      </c>
      <c r="AA169" s="382">
        <f t="shared" si="33"/>
        <v>0</v>
      </c>
      <c r="AR169" s="294" t="s">
        <v>1137</v>
      </c>
      <c r="AT169" s="294" t="s">
        <v>1134</v>
      </c>
      <c r="AU169" s="294" t="s">
        <v>69</v>
      </c>
      <c r="AY169" s="294" t="s">
        <v>1133</v>
      </c>
      <c r="BE169" s="383">
        <f t="shared" si="34"/>
        <v>0</v>
      </c>
      <c r="BF169" s="383">
        <f t="shared" si="35"/>
        <v>0</v>
      </c>
      <c r="BG169" s="383">
        <f t="shared" si="36"/>
        <v>0</v>
      </c>
      <c r="BH169" s="383">
        <f t="shared" si="37"/>
        <v>0</v>
      </c>
      <c r="BI169" s="383">
        <f t="shared" si="38"/>
        <v>0</v>
      </c>
      <c r="BJ169" s="294" t="s">
        <v>44</v>
      </c>
      <c r="BK169" s="383">
        <f t="shared" si="39"/>
        <v>0</v>
      </c>
      <c r="BL169" s="294" t="s">
        <v>1137</v>
      </c>
      <c r="BM169" s="294" t="s">
        <v>1411</v>
      </c>
    </row>
    <row r="170" spans="2:65" s="303" customFormat="1" ht="31.5" customHeight="1" x14ac:dyDescent="0.2">
      <c r="B170" s="304"/>
      <c r="C170" s="375" t="s">
        <v>1412</v>
      </c>
      <c r="D170" s="375" t="s">
        <v>1134</v>
      </c>
      <c r="E170" s="376" t="s">
        <v>1413</v>
      </c>
      <c r="F170" s="498" t="s">
        <v>1414</v>
      </c>
      <c r="G170" s="498"/>
      <c r="H170" s="498"/>
      <c r="I170" s="498"/>
      <c r="J170" s="377" t="s">
        <v>252</v>
      </c>
      <c r="K170" s="378">
        <v>2</v>
      </c>
      <c r="L170" s="499">
        <v>0</v>
      </c>
      <c r="M170" s="499"/>
      <c r="N170" s="500">
        <f t="shared" si="30"/>
        <v>0</v>
      </c>
      <c r="O170" s="500"/>
      <c r="P170" s="500"/>
      <c r="Q170" s="500"/>
      <c r="R170" s="307"/>
      <c r="T170" s="379" t="s">
        <v>396</v>
      </c>
      <c r="U170" s="380" t="s">
        <v>1089</v>
      </c>
      <c r="V170" s="381">
        <v>0.26800000000000002</v>
      </c>
      <c r="W170" s="381">
        <f t="shared" si="31"/>
        <v>0.53600000000000003</v>
      </c>
      <c r="X170" s="381">
        <v>3.8000000000000002E-4</v>
      </c>
      <c r="Y170" s="381">
        <f t="shared" si="32"/>
        <v>7.6000000000000004E-4</v>
      </c>
      <c r="Z170" s="381">
        <v>0</v>
      </c>
      <c r="AA170" s="382">
        <f t="shared" si="33"/>
        <v>0</v>
      </c>
      <c r="AR170" s="294" t="s">
        <v>1137</v>
      </c>
      <c r="AT170" s="294" t="s">
        <v>1134</v>
      </c>
      <c r="AU170" s="294" t="s">
        <v>69</v>
      </c>
      <c r="AY170" s="294" t="s">
        <v>1133</v>
      </c>
      <c r="BE170" s="383">
        <f t="shared" si="34"/>
        <v>0</v>
      </c>
      <c r="BF170" s="383">
        <f t="shared" si="35"/>
        <v>0</v>
      </c>
      <c r="BG170" s="383">
        <f t="shared" si="36"/>
        <v>0</v>
      </c>
      <c r="BH170" s="383">
        <f t="shared" si="37"/>
        <v>0</v>
      </c>
      <c r="BI170" s="383">
        <f t="shared" si="38"/>
        <v>0</v>
      </c>
      <c r="BJ170" s="294" t="s">
        <v>44</v>
      </c>
      <c r="BK170" s="383">
        <f t="shared" si="39"/>
        <v>0</v>
      </c>
      <c r="BL170" s="294" t="s">
        <v>1137</v>
      </c>
      <c r="BM170" s="294" t="s">
        <v>1415</v>
      </c>
    </row>
    <row r="171" spans="2:65" s="303" customFormat="1" ht="22.5" customHeight="1" x14ac:dyDescent="0.2">
      <c r="B171" s="304"/>
      <c r="C171" s="375" t="s">
        <v>1416</v>
      </c>
      <c r="D171" s="375" t="s">
        <v>1134</v>
      </c>
      <c r="E171" s="376" t="s">
        <v>1417</v>
      </c>
      <c r="F171" s="498" t="s">
        <v>1418</v>
      </c>
      <c r="G171" s="498"/>
      <c r="H171" s="498"/>
      <c r="I171" s="498"/>
      <c r="J171" s="377" t="s">
        <v>252</v>
      </c>
      <c r="K171" s="378">
        <v>1</v>
      </c>
      <c r="L171" s="499">
        <v>0</v>
      </c>
      <c r="M171" s="499"/>
      <c r="N171" s="500">
        <f t="shared" si="30"/>
        <v>0</v>
      </c>
      <c r="O171" s="500"/>
      <c r="P171" s="500"/>
      <c r="Q171" s="500"/>
      <c r="R171" s="307"/>
      <c r="T171" s="379" t="s">
        <v>396</v>
      </c>
      <c r="U171" s="380" t="s">
        <v>1089</v>
      </c>
      <c r="V171" s="381">
        <v>0.42199999999999999</v>
      </c>
      <c r="W171" s="381">
        <f t="shared" si="31"/>
        <v>0.42199999999999999</v>
      </c>
      <c r="X171" s="381">
        <v>7.7999999999999999E-4</v>
      </c>
      <c r="Y171" s="381">
        <f t="shared" si="32"/>
        <v>7.7999999999999999E-4</v>
      </c>
      <c r="Z171" s="381">
        <v>0</v>
      </c>
      <c r="AA171" s="382">
        <f t="shared" si="33"/>
        <v>0</v>
      </c>
      <c r="AR171" s="294" t="s">
        <v>1137</v>
      </c>
      <c r="AT171" s="294" t="s">
        <v>1134</v>
      </c>
      <c r="AU171" s="294" t="s">
        <v>69</v>
      </c>
      <c r="AY171" s="294" t="s">
        <v>1133</v>
      </c>
      <c r="BE171" s="383">
        <f t="shared" si="34"/>
        <v>0</v>
      </c>
      <c r="BF171" s="383">
        <f t="shared" si="35"/>
        <v>0</v>
      </c>
      <c r="BG171" s="383">
        <f t="shared" si="36"/>
        <v>0</v>
      </c>
      <c r="BH171" s="383">
        <f t="shared" si="37"/>
        <v>0</v>
      </c>
      <c r="BI171" s="383">
        <f t="shared" si="38"/>
        <v>0</v>
      </c>
      <c r="BJ171" s="294" t="s">
        <v>44</v>
      </c>
      <c r="BK171" s="383">
        <f t="shared" si="39"/>
        <v>0</v>
      </c>
      <c r="BL171" s="294" t="s">
        <v>1137</v>
      </c>
      <c r="BM171" s="294" t="s">
        <v>1419</v>
      </c>
    </row>
    <row r="172" spans="2:65" s="303" customFormat="1" ht="22.5" customHeight="1" x14ac:dyDescent="0.2">
      <c r="B172" s="304"/>
      <c r="C172" s="375" t="s">
        <v>1420</v>
      </c>
      <c r="D172" s="375" t="s">
        <v>1134</v>
      </c>
      <c r="E172" s="376" t="s">
        <v>1228</v>
      </c>
      <c r="F172" s="498" t="s">
        <v>1229</v>
      </c>
      <c r="G172" s="498"/>
      <c r="H172" s="498"/>
      <c r="I172" s="498"/>
      <c r="J172" s="377" t="s">
        <v>252</v>
      </c>
      <c r="K172" s="378">
        <v>3</v>
      </c>
      <c r="L172" s="499">
        <v>0</v>
      </c>
      <c r="M172" s="499"/>
      <c r="N172" s="500">
        <f t="shared" si="30"/>
        <v>0</v>
      </c>
      <c r="O172" s="500"/>
      <c r="P172" s="500"/>
      <c r="Q172" s="500"/>
      <c r="R172" s="307"/>
      <c r="T172" s="379" t="s">
        <v>396</v>
      </c>
      <c r="U172" s="380" t="s">
        <v>1089</v>
      </c>
      <c r="V172" s="381">
        <v>0.10299999999999999</v>
      </c>
      <c r="W172" s="381">
        <f t="shared" si="31"/>
        <v>0.309</v>
      </c>
      <c r="X172" s="381">
        <v>4.4999999999999999E-4</v>
      </c>
      <c r="Y172" s="381">
        <f t="shared" si="32"/>
        <v>1.3500000000000001E-3</v>
      </c>
      <c r="Z172" s="381">
        <v>0</v>
      </c>
      <c r="AA172" s="382">
        <f t="shared" si="33"/>
        <v>0</v>
      </c>
      <c r="AR172" s="294" t="s">
        <v>1137</v>
      </c>
      <c r="AT172" s="294" t="s">
        <v>1134</v>
      </c>
      <c r="AU172" s="294" t="s">
        <v>69</v>
      </c>
      <c r="AY172" s="294" t="s">
        <v>1133</v>
      </c>
      <c r="BE172" s="383">
        <f t="shared" si="34"/>
        <v>0</v>
      </c>
      <c r="BF172" s="383">
        <f t="shared" si="35"/>
        <v>0</v>
      </c>
      <c r="BG172" s="383">
        <f t="shared" si="36"/>
        <v>0</v>
      </c>
      <c r="BH172" s="383">
        <f t="shared" si="37"/>
        <v>0</v>
      </c>
      <c r="BI172" s="383">
        <f t="shared" si="38"/>
        <v>0</v>
      </c>
      <c r="BJ172" s="294" t="s">
        <v>44</v>
      </c>
      <c r="BK172" s="383">
        <f t="shared" si="39"/>
        <v>0</v>
      </c>
      <c r="BL172" s="294" t="s">
        <v>1137</v>
      </c>
      <c r="BM172" s="294" t="s">
        <v>1421</v>
      </c>
    </row>
    <row r="173" spans="2:65" s="303" customFormat="1" ht="31.5" customHeight="1" x14ac:dyDescent="0.2">
      <c r="B173" s="304"/>
      <c r="C173" s="375" t="s">
        <v>1422</v>
      </c>
      <c r="D173" s="375" t="s">
        <v>1134</v>
      </c>
      <c r="E173" s="376" t="s">
        <v>1423</v>
      </c>
      <c r="F173" s="498" t="s">
        <v>1424</v>
      </c>
      <c r="G173" s="498"/>
      <c r="H173" s="498"/>
      <c r="I173" s="498"/>
      <c r="J173" s="377" t="s">
        <v>252</v>
      </c>
      <c r="K173" s="378">
        <v>6</v>
      </c>
      <c r="L173" s="499">
        <v>0</v>
      </c>
      <c r="M173" s="499"/>
      <c r="N173" s="500">
        <f t="shared" si="30"/>
        <v>0</v>
      </c>
      <c r="O173" s="500"/>
      <c r="P173" s="500"/>
      <c r="Q173" s="500"/>
      <c r="R173" s="307"/>
      <c r="T173" s="379" t="s">
        <v>396</v>
      </c>
      <c r="U173" s="380" t="s">
        <v>1089</v>
      </c>
      <c r="V173" s="381">
        <v>8.2000000000000003E-2</v>
      </c>
      <c r="W173" s="381">
        <f t="shared" si="31"/>
        <v>0.49199999999999999</v>
      </c>
      <c r="X173" s="381">
        <v>2.2000000000000001E-4</v>
      </c>
      <c r="Y173" s="381">
        <f t="shared" si="32"/>
        <v>1.32E-3</v>
      </c>
      <c r="Z173" s="381">
        <v>0</v>
      </c>
      <c r="AA173" s="382">
        <f t="shared" si="33"/>
        <v>0</v>
      </c>
      <c r="AR173" s="294" t="s">
        <v>1137</v>
      </c>
      <c r="AT173" s="294" t="s">
        <v>1134</v>
      </c>
      <c r="AU173" s="294" t="s">
        <v>69</v>
      </c>
      <c r="AY173" s="294" t="s">
        <v>1133</v>
      </c>
      <c r="BE173" s="383">
        <f t="shared" si="34"/>
        <v>0</v>
      </c>
      <c r="BF173" s="383">
        <f t="shared" si="35"/>
        <v>0</v>
      </c>
      <c r="BG173" s="383">
        <f t="shared" si="36"/>
        <v>0</v>
      </c>
      <c r="BH173" s="383">
        <f t="shared" si="37"/>
        <v>0</v>
      </c>
      <c r="BI173" s="383">
        <f t="shared" si="38"/>
        <v>0</v>
      </c>
      <c r="BJ173" s="294" t="s">
        <v>44</v>
      </c>
      <c r="BK173" s="383">
        <f t="shared" si="39"/>
        <v>0</v>
      </c>
      <c r="BL173" s="294" t="s">
        <v>1137</v>
      </c>
      <c r="BM173" s="294" t="s">
        <v>1425</v>
      </c>
    </row>
    <row r="174" spans="2:65" s="303" customFormat="1" ht="31.5" customHeight="1" x14ac:dyDescent="0.2">
      <c r="B174" s="304"/>
      <c r="C174" s="375" t="s">
        <v>1426</v>
      </c>
      <c r="D174" s="375" t="s">
        <v>1134</v>
      </c>
      <c r="E174" s="376" t="s">
        <v>1427</v>
      </c>
      <c r="F174" s="498" t="s">
        <v>1428</v>
      </c>
      <c r="G174" s="498"/>
      <c r="H174" s="498"/>
      <c r="I174" s="498"/>
      <c r="J174" s="377" t="s">
        <v>252</v>
      </c>
      <c r="K174" s="378">
        <v>2</v>
      </c>
      <c r="L174" s="499">
        <v>0</v>
      </c>
      <c r="M174" s="499"/>
      <c r="N174" s="500">
        <f t="shared" si="30"/>
        <v>0</v>
      </c>
      <c r="O174" s="500"/>
      <c r="P174" s="500"/>
      <c r="Q174" s="500"/>
      <c r="R174" s="307"/>
      <c r="T174" s="379" t="s">
        <v>396</v>
      </c>
      <c r="U174" s="380" t="s">
        <v>1089</v>
      </c>
      <c r="V174" s="381">
        <v>0.26800000000000002</v>
      </c>
      <c r="W174" s="381">
        <f t="shared" si="31"/>
        <v>0.53600000000000003</v>
      </c>
      <c r="X174" s="381">
        <v>1.24E-3</v>
      </c>
      <c r="Y174" s="381">
        <f t="shared" si="32"/>
        <v>2.48E-3</v>
      </c>
      <c r="Z174" s="381">
        <v>0</v>
      </c>
      <c r="AA174" s="382">
        <f t="shared" si="33"/>
        <v>0</v>
      </c>
      <c r="AR174" s="294" t="s">
        <v>1137</v>
      </c>
      <c r="AT174" s="294" t="s">
        <v>1134</v>
      </c>
      <c r="AU174" s="294" t="s">
        <v>69</v>
      </c>
      <c r="AY174" s="294" t="s">
        <v>1133</v>
      </c>
      <c r="BE174" s="383">
        <f t="shared" si="34"/>
        <v>0</v>
      </c>
      <c r="BF174" s="383">
        <f t="shared" si="35"/>
        <v>0</v>
      </c>
      <c r="BG174" s="383">
        <f t="shared" si="36"/>
        <v>0</v>
      </c>
      <c r="BH174" s="383">
        <f t="shared" si="37"/>
        <v>0</v>
      </c>
      <c r="BI174" s="383">
        <f t="shared" si="38"/>
        <v>0</v>
      </c>
      <c r="BJ174" s="294" t="s">
        <v>44</v>
      </c>
      <c r="BK174" s="383">
        <f t="shared" si="39"/>
        <v>0</v>
      </c>
      <c r="BL174" s="294" t="s">
        <v>1137</v>
      </c>
      <c r="BM174" s="294" t="s">
        <v>1429</v>
      </c>
    </row>
    <row r="175" spans="2:65" s="303" customFormat="1" ht="31.5" customHeight="1" x14ac:dyDescent="0.2">
      <c r="B175" s="304"/>
      <c r="C175" s="375" t="s">
        <v>1430</v>
      </c>
      <c r="D175" s="375" t="s">
        <v>1134</v>
      </c>
      <c r="E175" s="376" t="s">
        <v>1431</v>
      </c>
      <c r="F175" s="498" t="s">
        <v>1432</v>
      </c>
      <c r="G175" s="498"/>
      <c r="H175" s="498"/>
      <c r="I175" s="498"/>
      <c r="J175" s="377" t="s">
        <v>252</v>
      </c>
      <c r="K175" s="378">
        <v>1</v>
      </c>
      <c r="L175" s="499">
        <v>0</v>
      </c>
      <c r="M175" s="499"/>
      <c r="N175" s="500">
        <f t="shared" si="30"/>
        <v>0</v>
      </c>
      <c r="O175" s="500"/>
      <c r="P175" s="500"/>
      <c r="Q175" s="500"/>
      <c r="R175" s="307"/>
      <c r="T175" s="379" t="s">
        <v>396</v>
      </c>
      <c r="U175" s="380" t="s">
        <v>1089</v>
      </c>
      <c r="V175" s="381">
        <v>0.42199999999999999</v>
      </c>
      <c r="W175" s="381">
        <f t="shared" si="31"/>
        <v>0.42199999999999999</v>
      </c>
      <c r="X175" s="381">
        <v>1.73E-3</v>
      </c>
      <c r="Y175" s="381">
        <f t="shared" si="32"/>
        <v>1.73E-3</v>
      </c>
      <c r="Z175" s="381">
        <v>0</v>
      </c>
      <c r="AA175" s="382">
        <f t="shared" si="33"/>
        <v>0</v>
      </c>
      <c r="AR175" s="294" t="s">
        <v>1137</v>
      </c>
      <c r="AT175" s="294" t="s">
        <v>1134</v>
      </c>
      <c r="AU175" s="294" t="s">
        <v>69</v>
      </c>
      <c r="AY175" s="294" t="s">
        <v>1133</v>
      </c>
      <c r="BE175" s="383">
        <f t="shared" si="34"/>
        <v>0</v>
      </c>
      <c r="BF175" s="383">
        <f t="shared" si="35"/>
        <v>0</v>
      </c>
      <c r="BG175" s="383">
        <f t="shared" si="36"/>
        <v>0</v>
      </c>
      <c r="BH175" s="383">
        <f t="shared" si="37"/>
        <v>0</v>
      </c>
      <c r="BI175" s="383">
        <f t="shared" si="38"/>
        <v>0</v>
      </c>
      <c r="BJ175" s="294" t="s">
        <v>44</v>
      </c>
      <c r="BK175" s="383">
        <f t="shared" si="39"/>
        <v>0</v>
      </c>
      <c r="BL175" s="294" t="s">
        <v>1137</v>
      </c>
      <c r="BM175" s="294" t="s">
        <v>1433</v>
      </c>
    </row>
    <row r="176" spans="2:65" s="303" customFormat="1" ht="31.5" customHeight="1" x14ac:dyDescent="0.2">
      <c r="B176" s="304"/>
      <c r="C176" s="375" t="s">
        <v>1434</v>
      </c>
      <c r="D176" s="375" t="s">
        <v>1134</v>
      </c>
      <c r="E176" s="376" t="s">
        <v>1435</v>
      </c>
      <c r="F176" s="498" t="s">
        <v>1436</v>
      </c>
      <c r="G176" s="498"/>
      <c r="H176" s="498"/>
      <c r="I176" s="498"/>
      <c r="J176" s="377" t="s">
        <v>252</v>
      </c>
      <c r="K176" s="378">
        <v>8</v>
      </c>
      <c r="L176" s="499">
        <v>0</v>
      </c>
      <c r="M176" s="499"/>
      <c r="N176" s="500">
        <f t="shared" si="30"/>
        <v>0</v>
      </c>
      <c r="O176" s="500"/>
      <c r="P176" s="500"/>
      <c r="Q176" s="500"/>
      <c r="R176" s="307"/>
      <c r="T176" s="379" t="s">
        <v>396</v>
      </c>
      <c r="U176" s="380" t="s">
        <v>1089</v>
      </c>
      <c r="V176" s="381">
        <v>0.26</v>
      </c>
      <c r="W176" s="381">
        <f t="shared" si="31"/>
        <v>2.08</v>
      </c>
      <c r="X176" s="381">
        <v>7.6000000000000004E-4</v>
      </c>
      <c r="Y176" s="381">
        <f t="shared" si="32"/>
        <v>6.0800000000000003E-3</v>
      </c>
      <c r="Z176" s="381">
        <v>0</v>
      </c>
      <c r="AA176" s="382">
        <f t="shared" si="33"/>
        <v>0</v>
      </c>
      <c r="AR176" s="294" t="s">
        <v>1137</v>
      </c>
      <c r="AT176" s="294" t="s">
        <v>1134</v>
      </c>
      <c r="AU176" s="294" t="s">
        <v>69</v>
      </c>
      <c r="AY176" s="294" t="s">
        <v>1133</v>
      </c>
      <c r="BE176" s="383">
        <f t="shared" si="34"/>
        <v>0</v>
      </c>
      <c r="BF176" s="383">
        <f t="shared" si="35"/>
        <v>0</v>
      </c>
      <c r="BG176" s="383">
        <f t="shared" si="36"/>
        <v>0</v>
      </c>
      <c r="BH176" s="383">
        <f t="shared" si="37"/>
        <v>0</v>
      </c>
      <c r="BI176" s="383">
        <f t="shared" si="38"/>
        <v>0</v>
      </c>
      <c r="BJ176" s="294" t="s">
        <v>44</v>
      </c>
      <c r="BK176" s="383">
        <f t="shared" si="39"/>
        <v>0</v>
      </c>
      <c r="BL176" s="294" t="s">
        <v>1137</v>
      </c>
      <c r="BM176" s="294" t="s">
        <v>1437</v>
      </c>
    </row>
    <row r="177" spans="2:65" s="303" customFormat="1" ht="31.5" customHeight="1" x14ac:dyDescent="0.2">
      <c r="B177" s="304"/>
      <c r="C177" s="375" t="s">
        <v>1438</v>
      </c>
      <c r="D177" s="375" t="s">
        <v>1134</v>
      </c>
      <c r="E177" s="376" t="s">
        <v>1439</v>
      </c>
      <c r="F177" s="498" t="s">
        <v>1440</v>
      </c>
      <c r="G177" s="498"/>
      <c r="H177" s="498"/>
      <c r="I177" s="498"/>
      <c r="J177" s="377" t="s">
        <v>252</v>
      </c>
      <c r="K177" s="378">
        <v>2</v>
      </c>
      <c r="L177" s="499">
        <v>0</v>
      </c>
      <c r="M177" s="499"/>
      <c r="N177" s="500">
        <f t="shared" si="30"/>
        <v>0</v>
      </c>
      <c r="O177" s="500"/>
      <c r="P177" s="500"/>
      <c r="Q177" s="500"/>
      <c r="R177" s="307"/>
      <c r="T177" s="379" t="s">
        <v>396</v>
      </c>
      <c r="U177" s="380" t="s">
        <v>1089</v>
      </c>
      <c r="V177" s="381">
        <v>0.41</v>
      </c>
      <c r="W177" s="381">
        <f t="shared" si="31"/>
        <v>0.82</v>
      </c>
      <c r="X177" s="381">
        <v>1.8600000000000001E-3</v>
      </c>
      <c r="Y177" s="381">
        <f t="shared" si="32"/>
        <v>3.7200000000000002E-3</v>
      </c>
      <c r="Z177" s="381">
        <v>0</v>
      </c>
      <c r="AA177" s="382">
        <f t="shared" si="33"/>
        <v>0</v>
      </c>
      <c r="AR177" s="294" t="s">
        <v>1137</v>
      </c>
      <c r="AT177" s="294" t="s">
        <v>1134</v>
      </c>
      <c r="AU177" s="294" t="s">
        <v>69</v>
      </c>
      <c r="AY177" s="294" t="s">
        <v>1133</v>
      </c>
      <c r="BE177" s="383">
        <f t="shared" si="34"/>
        <v>0</v>
      </c>
      <c r="BF177" s="383">
        <f t="shared" si="35"/>
        <v>0</v>
      </c>
      <c r="BG177" s="383">
        <f t="shared" si="36"/>
        <v>0</v>
      </c>
      <c r="BH177" s="383">
        <f t="shared" si="37"/>
        <v>0</v>
      </c>
      <c r="BI177" s="383">
        <f t="shared" si="38"/>
        <v>0</v>
      </c>
      <c r="BJ177" s="294" t="s">
        <v>44</v>
      </c>
      <c r="BK177" s="383">
        <f t="shared" si="39"/>
        <v>0</v>
      </c>
      <c r="BL177" s="294" t="s">
        <v>1137</v>
      </c>
      <c r="BM177" s="294" t="s">
        <v>1441</v>
      </c>
    </row>
    <row r="178" spans="2:65" s="303" customFormat="1" ht="31.5" customHeight="1" x14ac:dyDescent="0.2">
      <c r="B178" s="304"/>
      <c r="C178" s="375" t="s">
        <v>1442</v>
      </c>
      <c r="D178" s="375" t="s">
        <v>1134</v>
      </c>
      <c r="E178" s="376" t="s">
        <v>1443</v>
      </c>
      <c r="F178" s="498" t="s">
        <v>1444</v>
      </c>
      <c r="G178" s="498"/>
      <c r="H178" s="498"/>
      <c r="I178" s="498"/>
      <c r="J178" s="377" t="s">
        <v>252</v>
      </c>
      <c r="K178" s="378">
        <v>2</v>
      </c>
      <c r="L178" s="499">
        <v>0</v>
      </c>
      <c r="M178" s="499"/>
      <c r="N178" s="500">
        <f t="shared" si="30"/>
        <v>0</v>
      </c>
      <c r="O178" s="500"/>
      <c r="P178" s="500"/>
      <c r="Q178" s="500"/>
      <c r="R178" s="307"/>
      <c r="T178" s="379" t="s">
        <v>396</v>
      </c>
      <c r="U178" s="380" t="s">
        <v>1089</v>
      </c>
      <c r="V178" s="381">
        <v>0.25800000000000001</v>
      </c>
      <c r="W178" s="381">
        <f t="shared" si="31"/>
        <v>0.51600000000000001</v>
      </c>
      <c r="X178" s="381">
        <v>1.5499999999999999E-3</v>
      </c>
      <c r="Y178" s="381">
        <f t="shared" si="32"/>
        <v>3.0999999999999999E-3</v>
      </c>
      <c r="Z178" s="381">
        <v>0</v>
      </c>
      <c r="AA178" s="382">
        <f t="shared" si="33"/>
        <v>0</v>
      </c>
      <c r="AR178" s="294" t="s">
        <v>1137</v>
      </c>
      <c r="AT178" s="294" t="s">
        <v>1134</v>
      </c>
      <c r="AU178" s="294" t="s">
        <v>69</v>
      </c>
      <c r="AY178" s="294" t="s">
        <v>1133</v>
      </c>
      <c r="BE178" s="383">
        <f t="shared" si="34"/>
        <v>0</v>
      </c>
      <c r="BF178" s="383">
        <f t="shared" si="35"/>
        <v>0</v>
      </c>
      <c r="BG178" s="383">
        <f t="shared" si="36"/>
        <v>0</v>
      </c>
      <c r="BH178" s="383">
        <f t="shared" si="37"/>
        <v>0</v>
      </c>
      <c r="BI178" s="383">
        <f t="shared" si="38"/>
        <v>0</v>
      </c>
      <c r="BJ178" s="294" t="s">
        <v>44</v>
      </c>
      <c r="BK178" s="383">
        <f t="shared" si="39"/>
        <v>0</v>
      </c>
      <c r="BL178" s="294" t="s">
        <v>1137</v>
      </c>
      <c r="BM178" s="294" t="s">
        <v>1445</v>
      </c>
    </row>
    <row r="179" spans="2:65" s="303" customFormat="1" ht="31.5" customHeight="1" x14ac:dyDescent="0.2">
      <c r="B179" s="304"/>
      <c r="C179" s="375" t="s">
        <v>1446</v>
      </c>
      <c r="D179" s="375" t="s">
        <v>1134</v>
      </c>
      <c r="E179" s="376" t="s">
        <v>1447</v>
      </c>
      <c r="F179" s="498" t="s">
        <v>1448</v>
      </c>
      <c r="G179" s="498"/>
      <c r="H179" s="498"/>
      <c r="I179" s="498"/>
      <c r="J179" s="377" t="s">
        <v>252</v>
      </c>
      <c r="K179" s="378">
        <v>6</v>
      </c>
      <c r="L179" s="499">
        <v>0</v>
      </c>
      <c r="M179" s="499"/>
      <c r="N179" s="500">
        <f t="shared" si="30"/>
        <v>0</v>
      </c>
      <c r="O179" s="500"/>
      <c r="P179" s="500"/>
      <c r="Q179" s="500"/>
      <c r="R179" s="307"/>
      <c r="T179" s="379" t="s">
        <v>396</v>
      </c>
      <c r="U179" s="380" t="s">
        <v>1089</v>
      </c>
      <c r="V179" s="381">
        <v>0.38100000000000001</v>
      </c>
      <c r="W179" s="381">
        <f t="shared" si="31"/>
        <v>2.286</v>
      </c>
      <c r="X179" s="381">
        <v>5.2999999999999998E-4</v>
      </c>
      <c r="Y179" s="381">
        <f t="shared" si="32"/>
        <v>3.1799999999999997E-3</v>
      </c>
      <c r="Z179" s="381">
        <v>0</v>
      </c>
      <c r="AA179" s="382">
        <f t="shared" si="33"/>
        <v>0</v>
      </c>
      <c r="AR179" s="294" t="s">
        <v>1137</v>
      </c>
      <c r="AT179" s="294" t="s">
        <v>1134</v>
      </c>
      <c r="AU179" s="294" t="s">
        <v>69</v>
      </c>
      <c r="AY179" s="294" t="s">
        <v>1133</v>
      </c>
      <c r="BE179" s="383">
        <f t="shared" si="34"/>
        <v>0</v>
      </c>
      <c r="BF179" s="383">
        <f t="shared" si="35"/>
        <v>0</v>
      </c>
      <c r="BG179" s="383">
        <f t="shared" si="36"/>
        <v>0</v>
      </c>
      <c r="BH179" s="383">
        <f t="shared" si="37"/>
        <v>0</v>
      </c>
      <c r="BI179" s="383">
        <f t="shared" si="38"/>
        <v>0</v>
      </c>
      <c r="BJ179" s="294" t="s">
        <v>44</v>
      </c>
      <c r="BK179" s="383">
        <f t="shared" si="39"/>
        <v>0</v>
      </c>
      <c r="BL179" s="294" t="s">
        <v>1137</v>
      </c>
      <c r="BM179" s="294" t="s">
        <v>1449</v>
      </c>
    </row>
    <row r="180" spans="2:65" s="303" customFormat="1" ht="31.5" customHeight="1" x14ac:dyDescent="0.2">
      <c r="B180" s="304"/>
      <c r="C180" s="375" t="s">
        <v>1450</v>
      </c>
      <c r="D180" s="375" t="s">
        <v>1134</v>
      </c>
      <c r="E180" s="376" t="s">
        <v>1451</v>
      </c>
      <c r="F180" s="498" t="s">
        <v>1452</v>
      </c>
      <c r="G180" s="498"/>
      <c r="H180" s="498"/>
      <c r="I180" s="498"/>
      <c r="J180" s="377" t="s">
        <v>252</v>
      </c>
      <c r="K180" s="378">
        <v>2</v>
      </c>
      <c r="L180" s="499">
        <v>0</v>
      </c>
      <c r="M180" s="499"/>
      <c r="N180" s="500">
        <f t="shared" si="30"/>
        <v>0</v>
      </c>
      <c r="O180" s="500"/>
      <c r="P180" s="500"/>
      <c r="Q180" s="500"/>
      <c r="R180" s="307"/>
      <c r="T180" s="379" t="s">
        <v>396</v>
      </c>
      <c r="U180" s="380" t="s">
        <v>1089</v>
      </c>
      <c r="V180" s="381">
        <v>0.433</v>
      </c>
      <c r="W180" s="381">
        <f t="shared" si="31"/>
        <v>0.86599999999999999</v>
      </c>
      <c r="X180" s="381">
        <v>1.47E-3</v>
      </c>
      <c r="Y180" s="381">
        <f t="shared" si="32"/>
        <v>2.9399999999999999E-3</v>
      </c>
      <c r="Z180" s="381">
        <v>0</v>
      </c>
      <c r="AA180" s="382">
        <f t="shared" si="33"/>
        <v>0</v>
      </c>
      <c r="AR180" s="294" t="s">
        <v>1137</v>
      </c>
      <c r="AT180" s="294" t="s">
        <v>1134</v>
      </c>
      <c r="AU180" s="294" t="s">
        <v>69</v>
      </c>
      <c r="AY180" s="294" t="s">
        <v>1133</v>
      </c>
      <c r="BE180" s="383">
        <f t="shared" si="34"/>
        <v>0</v>
      </c>
      <c r="BF180" s="383">
        <f t="shared" si="35"/>
        <v>0</v>
      </c>
      <c r="BG180" s="383">
        <f t="shared" si="36"/>
        <v>0</v>
      </c>
      <c r="BH180" s="383">
        <f t="shared" si="37"/>
        <v>0</v>
      </c>
      <c r="BI180" s="383">
        <f t="shared" si="38"/>
        <v>0</v>
      </c>
      <c r="BJ180" s="294" t="s">
        <v>44</v>
      </c>
      <c r="BK180" s="383">
        <f t="shared" si="39"/>
        <v>0</v>
      </c>
      <c r="BL180" s="294" t="s">
        <v>1137</v>
      </c>
      <c r="BM180" s="294" t="s">
        <v>1453</v>
      </c>
    </row>
    <row r="181" spans="2:65" s="303" customFormat="1" ht="31.5" customHeight="1" x14ac:dyDescent="0.2">
      <c r="B181" s="304"/>
      <c r="C181" s="375" t="s">
        <v>1454</v>
      </c>
      <c r="D181" s="375" t="s">
        <v>1134</v>
      </c>
      <c r="E181" s="376" t="s">
        <v>1455</v>
      </c>
      <c r="F181" s="498" t="s">
        <v>1456</v>
      </c>
      <c r="G181" s="498"/>
      <c r="H181" s="498"/>
      <c r="I181" s="498"/>
      <c r="J181" s="377" t="s">
        <v>252</v>
      </c>
      <c r="K181" s="378">
        <v>1</v>
      </c>
      <c r="L181" s="499">
        <v>0</v>
      </c>
      <c r="M181" s="499"/>
      <c r="N181" s="500">
        <f t="shared" si="30"/>
        <v>0</v>
      </c>
      <c r="O181" s="500"/>
      <c r="P181" s="500"/>
      <c r="Q181" s="500"/>
      <c r="R181" s="307"/>
      <c r="T181" s="379" t="s">
        <v>396</v>
      </c>
      <c r="U181" s="380" t="s">
        <v>1089</v>
      </c>
      <c r="V181" s="381">
        <v>0.20599999999999999</v>
      </c>
      <c r="W181" s="381">
        <f t="shared" si="31"/>
        <v>0.20599999999999999</v>
      </c>
      <c r="X181" s="381">
        <v>7.5000000000000002E-4</v>
      </c>
      <c r="Y181" s="381">
        <f t="shared" si="32"/>
        <v>7.5000000000000002E-4</v>
      </c>
      <c r="Z181" s="381">
        <v>0</v>
      </c>
      <c r="AA181" s="382">
        <f t="shared" si="33"/>
        <v>0</v>
      </c>
      <c r="AR181" s="294" t="s">
        <v>1137</v>
      </c>
      <c r="AT181" s="294" t="s">
        <v>1134</v>
      </c>
      <c r="AU181" s="294" t="s">
        <v>69</v>
      </c>
      <c r="AY181" s="294" t="s">
        <v>1133</v>
      </c>
      <c r="BE181" s="383">
        <f t="shared" si="34"/>
        <v>0</v>
      </c>
      <c r="BF181" s="383">
        <f t="shared" si="35"/>
        <v>0</v>
      </c>
      <c r="BG181" s="383">
        <f t="shared" si="36"/>
        <v>0</v>
      </c>
      <c r="BH181" s="383">
        <f t="shared" si="37"/>
        <v>0</v>
      </c>
      <c r="BI181" s="383">
        <f t="shared" si="38"/>
        <v>0</v>
      </c>
      <c r="BJ181" s="294" t="s">
        <v>44</v>
      </c>
      <c r="BK181" s="383">
        <f t="shared" si="39"/>
        <v>0</v>
      </c>
      <c r="BL181" s="294" t="s">
        <v>1137</v>
      </c>
      <c r="BM181" s="294" t="s">
        <v>1457</v>
      </c>
    </row>
    <row r="182" spans="2:65" s="303" customFormat="1" ht="31.5" customHeight="1" x14ac:dyDescent="0.2">
      <c r="B182" s="304"/>
      <c r="C182" s="375" t="s">
        <v>1458</v>
      </c>
      <c r="D182" s="375" t="s">
        <v>1134</v>
      </c>
      <c r="E182" s="376" t="s">
        <v>1232</v>
      </c>
      <c r="F182" s="498" t="s">
        <v>1233</v>
      </c>
      <c r="G182" s="498"/>
      <c r="H182" s="498"/>
      <c r="I182" s="498"/>
      <c r="J182" s="377" t="s">
        <v>208</v>
      </c>
      <c r="K182" s="378">
        <v>5.3999999999999999E-2</v>
      </c>
      <c r="L182" s="499">
        <v>0</v>
      </c>
      <c r="M182" s="499"/>
      <c r="N182" s="500">
        <f t="shared" si="30"/>
        <v>0</v>
      </c>
      <c r="O182" s="500"/>
      <c r="P182" s="500"/>
      <c r="Q182" s="500"/>
      <c r="R182" s="307"/>
      <c r="T182" s="379" t="s">
        <v>396</v>
      </c>
      <c r="U182" s="380" t="s">
        <v>1089</v>
      </c>
      <c r="V182" s="381">
        <v>2.5750000000000002</v>
      </c>
      <c r="W182" s="381">
        <f t="shared" si="31"/>
        <v>0.13905000000000001</v>
      </c>
      <c r="X182" s="381">
        <v>0</v>
      </c>
      <c r="Y182" s="381">
        <f t="shared" si="32"/>
        <v>0</v>
      </c>
      <c r="Z182" s="381">
        <v>0</v>
      </c>
      <c r="AA182" s="382">
        <f t="shared" si="33"/>
        <v>0</v>
      </c>
      <c r="AR182" s="294" t="s">
        <v>1137</v>
      </c>
      <c r="AT182" s="294" t="s">
        <v>1134</v>
      </c>
      <c r="AU182" s="294" t="s">
        <v>69</v>
      </c>
      <c r="AY182" s="294" t="s">
        <v>1133</v>
      </c>
      <c r="BE182" s="383">
        <f t="shared" si="34"/>
        <v>0</v>
      </c>
      <c r="BF182" s="383">
        <f t="shared" si="35"/>
        <v>0</v>
      </c>
      <c r="BG182" s="383">
        <f t="shared" si="36"/>
        <v>0</v>
      </c>
      <c r="BH182" s="383">
        <f t="shared" si="37"/>
        <v>0</v>
      </c>
      <c r="BI182" s="383">
        <f t="shared" si="38"/>
        <v>0</v>
      </c>
      <c r="BJ182" s="294" t="s">
        <v>44</v>
      </c>
      <c r="BK182" s="383">
        <f t="shared" si="39"/>
        <v>0</v>
      </c>
      <c r="BL182" s="294" t="s">
        <v>1137</v>
      </c>
      <c r="BM182" s="294" t="s">
        <v>1459</v>
      </c>
    </row>
    <row r="183" spans="2:65" s="367" customFormat="1" ht="29.85" customHeight="1" x14ac:dyDescent="0.3">
      <c r="B183" s="363"/>
      <c r="C183" s="364"/>
      <c r="D183" s="374" t="s">
        <v>1260</v>
      </c>
      <c r="E183" s="374"/>
      <c r="F183" s="374"/>
      <c r="G183" s="374"/>
      <c r="H183" s="374"/>
      <c r="I183" s="374"/>
      <c r="J183" s="374"/>
      <c r="K183" s="374"/>
      <c r="L183" s="387"/>
      <c r="M183" s="387"/>
      <c r="N183" s="496">
        <f>BK183</f>
        <v>0</v>
      </c>
      <c r="O183" s="497"/>
      <c r="P183" s="497"/>
      <c r="Q183" s="497"/>
      <c r="R183" s="366"/>
      <c r="T183" s="368"/>
      <c r="U183" s="364"/>
      <c r="V183" s="364"/>
      <c r="W183" s="369">
        <f>SUM(W184:W186)</f>
        <v>22.6</v>
      </c>
      <c r="X183" s="364"/>
      <c r="Y183" s="369">
        <f>SUM(Y184:Y186)</f>
        <v>0</v>
      </c>
      <c r="Z183" s="364"/>
      <c r="AA183" s="370">
        <f>SUM(AA184:AA186)</f>
        <v>0</v>
      </c>
      <c r="AR183" s="371" t="s">
        <v>69</v>
      </c>
      <c r="AT183" s="372" t="s">
        <v>1131</v>
      </c>
      <c r="AU183" s="372" t="s">
        <v>44</v>
      </c>
      <c r="AY183" s="371" t="s">
        <v>1133</v>
      </c>
      <c r="BK183" s="373">
        <f>SUM(BK184:BK186)</f>
        <v>0</v>
      </c>
    </row>
    <row r="184" spans="2:65" s="303" customFormat="1" ht="31.5" customHeight="1" x14ac:dyDescent="0.2">
      <c r="B184" s="304"/>
      <c r="C184" s="375" t="s">
        <v>1460</v>
      </c>
      <c r="D184" s="375" t="s">
        <v>1134</v>
      </c>
      <c r="E184" s="376" t="s">
        <v>1461</v>
      </c>
      <c r="F184" s="498" t="s">
        <v>1462</v>
      </c>
      <c r="G184" s="498"/>
      <c r="H184" s="498"/>
      <c r="I184" s="498"/>
      <c r="J184" s="377" t="s">
        <v>252</v>
      </c>
      <c r="K184" s="378">
        <v>45</v>
      </c>
      <c r="L184" s="499">
        <v>0</v>
      </c>
      <c r="M184" s="499"/>
      <c r="N184" s="500">
        <f>ROUND(L184*K184,2)</f>
        <v>0</v>
      </c>
      <c r="O184" s="500"/>
      <c r="P184" s="500"/>
      <c r="Q184" s="500"/>
      <c r="R184" s="307"/>
      <c r="T184" s="379" t="s">
        <v>396</v>
      </c>
      <c r="U184" s="380" t="s">
        <v>1089</v>
      </c>
      <c r="V184" s="381">
        <v>0.26800000000000002</v>
      </c>
      <c r="W184" s="381">
        <f>V184*K184</f>
        <v>12.06</v>
      </c>
      <c r="X184" s="381">
        <v>0</v>
      </c>
      <c r="Y184" s="381">
        <f>X184*K184</f>
        <v>0</v>
      </c>
      <c r="Z184" s="381">
        <v>0</v>
      </c>
      <c r="AA184" s="382">
        <f>Z184*K184</f>
        <v>0</v>
      </c>
      <c r="AR184" s="294" t="s">
        <v>1137</v>
      </c>
      <c r="AT184" s="294" t="s">
        <v>1134</v>
      </c>
      <c r="AU184" s="294" t="s">
        <v>69</v>
      </c>
      <c r="AY184" s="294" t="s">
        <v>1133</v>
      </c>
      <c r="BE184" s="383">
        <f>IF(U184="základní",N184,0)</f>
        <v>0</v>
      </c>
      <c r="BF184" s="383">
        <f>IF(U184="snížená",N184,0)</f>
        <v>0</v>
      </c>
      <c r="BG184" s="383">
        <f>IF(U184="zákl. přenesená",N184,0)</f>
        <v>0</v>
      </c>
      <c r="BH184" s="383">
        <f>IF(U184="sníž. přenesená",N184,0)</f>
        <v>0</v>
      </c>
      <c r="BI184" s="383">
        <f>IF(U184="nulová",N184,0)</f>
        <v>0</v>
      </c>
      <c r="BJ184" s="294" t="s">
        <v>44</v>
      </c>
      <c r="BK184" s="383">
        <f>ROUND(L184*K184,2)</f>
        <v>0</v>
      </c>
      <c r="BL184" s="294" t="s">
        <v>1137</v>
      </c>
      <c r="BM184" s="294" t="s">
        <v>1463</v>
      </c>
    </row>
    <row r="185" spans="2:65" s="303" customFormat="1" ht="31.5" customHeight="1" x14ac:dyDescent="0.2">
      <c r="B185" s="304"/>
      <c r="C185" s="375" t="s">
        <v>1464</v>
      </c>
      <c r="D185" s="375" t="s">
        <v>1134</v>
      </c>
      <c r="E185" s="376" t="s">
        <v>1465</v>
      </c>
      <c r="F185" s="498" t="s">
        <v>1466</v>
      </c>
      <c r="G185" s="498"/>
      <c r="H185" s="498"/>
      <c r="I185" s="498"/>
      <c r="J185" s="377" t="s">
        <v>185</v>
      </c>
      <c r="K185" s="378">
        <v>250</v>
      </c>
      <c r="L185" s="499">
        <v>0</v>
      </c>
      <c r="M185" s="499"/>
      <c r="N185" s="500">
        <f>ROUND(L185*K185,2)</f>
        <v>0</v>
      </c>
      <c r="O185" s="500"/>
      <c r="P185" s="500"/>
      <c r="Q185" s="500"/>
      <c r="R185" s="307"/>
      <c r="T185" s="379" t="s">
        <v>396</v>
      </c>
      <c r="U185" s="380" t="s">
        <v>1089</v>
      </c>
      <c r="V185" s="381">
        <v>3.1E-2</v>
      </c>
      <c r="W185" s="381">
        <f>V185*K185</f>
        <v>7.75</v>
      </c>
      <c r="X185" s="381">
        <v>0</v>
      </c>
      <c r="Y185" s="381">
        <f>X185*K185</f>
        <v>0</v>
      </c>
      <c r="Z185" s="381">
        <v>0</v>
      </c>
      <c r="AA185" s="382">
        <f>Z185*K185</f>
        <v>0</v>
      </c>
      <c r="AR185" s="294" t="s">
        <v>1137</v>
      </c>
      <c r="AT185" s="294" t="s">
        <v>1134</v>
      </c>
      <c r="AU185" s="294" t="s">
        <v>69</v>
      </c>
      <c r="AY185" s="294" t="s">
        <v>1133</v>
      </c>
      <c r="BE185" s="383">
        <f>IF(U185="základní",N185,0)</f>
        <v>0</v>
      </c>
      <c r="BF185" s="383">
        <f>IF(U185="snížená",N185,0)</f>
        <v>0</v>
      </c>
      <c r="BG185" s="383">
        <f>IF(U185="zákl. přenesená",N185,0)</f>
        <v>0</v>
      </c>
      <c r="BH185" s="383">
        <f>IF(U185="sníž. přenesená",N185,0)</f>
        <v>0</v>
      </c>
      <c r="BI185" s="383">
        <f>IF(U185="nulová",N185,0)</f>
        <v>0</v>
      </c>
      <c r="BJ185" s="294" t="s">
        <v>44</v>
      </c>
      <c r="BK185" s="383">
        <f>ROUND(L185*K185,2)</f>
        <v>0</v>
      </c>
      <c r="BL185" s="294" t="s">
        <v>1137</v>
      </c>
      <c r="BM185" s="294" t="s">
        <v>1467</v>
      </c>
    </row>
    <row r="186" spans="2:65" s="303" customFormat="1" ht="22.5" customHeight="1" x14ac:dyDescent="0.2">
      <c r="B186" s="304"/>
      <c r="C186" s="375" t="s">
        <v>77</v>
      </c>
      <c r="D186" s="375" t="s">
        <v>1134</v>
      </c>
      <c r="E186" s="376" t="s">
        <v>1468</v>
      </c>
      <c r="F186" s="498" t="s">
        <v>1469</v>
      </c>
      <c r="G186" s="498"/>
      <c r="H186" s="498"/>
      <c r="I186" s="498"/>
      <c r="J186" s="377" t="s">
        <v>252</v>
      </c>
      <c r="K186" s="378">
        <v>45</v>
      </c>
      <c r="L186" s="499">
        <v>0</v>
      </c>
      <c r="M186" s="499"/>
      <c r="N186" s="500">
        <f>ROUND(L186*K186,2)</f>
        <v>0</v>
      </c>
      <c r="O186" s="500"/>
      <c r="P186" s="500"/>
      <c r="Q186" s="500"/>
      <c r="R186" s="307"/>
      <c r="T186" s="379" t="s">
        <v>396</v>
      </c>
      <c r="U186" s="380" t="s">
        <v>1089</v>
      </c>
      <c r="V186" s="381">
        <v>6.2E-2</v>
      </c>
      <c r="W186" s="381">
        <f>V186*K186</f>
        <v>2.79</v>
      </c>
      <c r="X186" s="381">
        <v>0</v>
      </c>
      <c r="Y186" s="381">
        <f>X186*K186</f>
        <v>0</v>
      </c>
      <c r="Z186" s="381">
        <v>0</v>
      </c>
      <c r="AA186" s="382">
        <f>Z186*K186</f>
        <v>0</v>
      </c>
      <c r="AR186" s="294" t="s">
        <v>1137</v>
      </c>
      <c r="AT186" s="294" t="s">
        <v>1134</v>
      </c>
      <c r="AU186" s="294" t="s">
        <v>69</v>
      </c>
      <c r="AY186" s="294" t="s">
        <v>1133</v>
      </c>
      <c r="BE186" s="383">
        <f>IF(U186="základní",N186,0)</f>
        <v>0</v>
      </c>
      <c r="BF186" s="383">
        <f>IF(U186="snížená",N186,0)</f>
        <v>0</v>
      </c>
      <c r="BG186" s="383">
        <f>IF(U186="zákl. přenesená",N186,0)</f>
        <v>0</v>
      </c>
      <c r="BH186" s="383">
        <f>IF(U186="sníž. přenesená",N186,0)</f>
        <v>0</v>
      </c>
      <c r="BI186" s="383">
        <f>IF(U186="nulová",N186,0)</f>
        <v>0</v>
      </c>
      <c r="BJ186" s="294" t="s">
        <v>44</v>
      </c>
      <c r="BK186" s="383">
        <f>ROUND(L186*K186,2)</f>
        <v>0</v>
      </c>
      <c r="BL186" s="294" t="s">
        <v>1137</v>
      </c>
      <c r="BM186" s="294" t="s">
        <v>1470</v>
      </c>
    </row>
    <row r="187" spans="2:65" s="367" customFormat="1" ht="29.85" customHeight="1" x14ac:dyDescent="0.3">
      <c r="B187" s="363"/>
      <c r="C187" s="364"/>
      <c r="D187" s="374" t="s">
        <v>1111</v>
      </c>
      <c r="E187" s="374"/>
      <c r="F187" s="374"/>
      <c r="G187" s="374"/>
      <c r="H187" s="374"/>
      <c r="I187" s="374"/>
      <c r="J187" s="374"/>
      <c r="K187" s="374"/>
      <c r="L187" s="387"/>
      <c r="M187" s="387"/>
      <c r="N187" s="496">
        <f>BK187</f>
        <v>0</v>
      </c>
      <c r="O187" s="497"/>
      <c r="P187" s="497"/>
      <c r="Q187" s="497"/>
      <c r="R187" s="366"/>
      <c r="T187" s="368"/>
      <c r="U187" s="364"/>
      <c r="V187" s="364"/>
      <c r="W187" s="369">
        <f>W188</f>
        <v>1.7999999999999998</v>
      </c>
      <c r="X187" s="364"/>
      <c r="Y187" s="369">
        <f>Y188</f>
        <v>1.5E-3</v>
      </c>
      <c r="Z187" s="364"/>
      <c r="AA187" s="370">
        <f>AA188</f>
        <v>0</v>
      </c>
      <c r="AR187" s="371" t="s">
        <v>69</v>
      </c>
      <c r="AT187" s="372" t="s">
        <v>1131</v>
      </c>
      <c r="AU187" s="372" t="s">
        <v>44</v>
      </c>
      <c r="AY187" s="371" t="s">
        <v>1133</v>
      </c>
      <c r="BK187" s="373">
        <f>BK188</f>
        <v>0</v>
      </c>
    </row>
    <row r="188" spans="2:65" s="303" customFormat="1" ht="31.5" customHeight="1" x14ac:dyDescent="0.2">
      <c r="B188" s="304"/>
      <c r="C188" s="375" t="s">
        <v>79</v>
      </c>
      <c r="D188" s="375" t="s">
        <v>1134</v>
      </c>
      <c r="E188" s="376" t="s">
        <v>1471</v>
      </c>
      <c r="F188" s="498" t="s">
        <v>1472</v>
      </c>
      <c r="G188" s="498"/>
      <c r="H188" s="498"/>
      <c r="I188" s="498"/>
      <c r="J188" s="377" t="s">
        <v>213</v>
      </c>
      <c r="K188" s="378">
        <v>30</v>
      </c>
      <c r="L188" s="499">
        <v>0</v>
      </c>
      <c r="M188" s="499"/>
      <c r="N188" s="500">
        <f>ROUND(L188*K188,2)</f>
        <v>0</v>
      </c>
      <c r="O188" s="500"/>
      <c r="P188" s="500"/>
      <c r="Q188" s="500"/>
      <c r="R188" s="307"/>
      <c r="T188" s="379" t="s">
        <v>396</v>
      </c>
      <c r="U188" s="380" t="s">
        <v>1089</v>
      </c>
      <c r="V188" s="381">
        <v>0.06</v>
      </c>
      <c r="W188" s="381">
        <f>V188*K188</f>
        <v>1.7999999999999998</v>
      </c>
      <c r="X188" s="381">
        <v>5.0000000000000002E-5</v>
      </c>
      <c r="Y188" s="381">
        <f>X188*K188</f>
        <v>1.5E-3</v>
      </c>
      <c r="Z188" s="381">
        <v>0</v>
      </c>
      <c r="AA188" s="382">
        <f>Z188*K188</f>
        <v>0</v>
      </c>
      <c r="AR188" s="294" t="s">
        <v>1137</v>
      </c>
      <c r="AT188" s="294" t="s">
        <v>1134</v>
      </c>
      <c r="AU188" s="294" t="s">
        <v>69</v>
      </c>
      <c r="AY188" s="294" t="s">
        <v>1133</v>
      </c>
      <c r="BE188" s="383">
        <f>IF(U188="základní",N188,0)</f>
        <v>0</v>
      </c>
      <c r="BF188" s="383">
        <f>IF(U188="snížená",N188,0)</f>
        <v>0</v>
      </c>
      <c r="BG188" s="383">
        <f>IF(U188="zákl. přenesená",N188,0)</f>
        <v>0</v>
      </c>
      <c r="BH188" s="383">
        <f>IF(U188="sníž. přenesená",N188,0)</f>
        <v>0</v>
      </c>
      <c r="BI188" s="383">
        <f>IF(U188="nulová",N188,0)</f>
        <v>0</v>
      </c>
      <c r="BJ188" s="294" t="s">
        <v>44</v>
      </c>
      <c r="BK188" s="383">
        <f>ROUND(L188*K188,2)</f>
        <v>0</v>
      </c>
      <c r="BL188" s="294" t="s">
        <v>1137</v>
      </c>
      <c r="BM188" s="294" t="s">
        <v>1473</v>
      </c>
    </row>
    <row r="189" spans="2:65" s="367" customFormat="1" ht="37.35" customHeight="1" x14ac:dyDescent="0.35">
      <c r="B189" s="363"/>
      <c r="C189" s="364"/>
      <c r="D189" s="365" t="s">
        <v>1112</v>
      </c>
      <c r="E189" s="365"/>
      <c r="F189" s="365"/>
      <c r="G189" s="365"/>
      <c r="H189" s="365"/>
      <c r="I189" s="365"/>
      <c r="J189" s="365"/>
      <c r="K189" s="365"/>
      <c r="L189" s="388"/>
      <c r="M189" s="388"/>
      <c r="N189" s="508">
        <f>BK189</f>
        <v>0</v>
      </c>
      <c r="O189" s="509"/>
      <c r="P189" s="509"/>
      <c r="Q189" s="509"/>
      <c r="R189" s="366"/>
      <c r="T189" s="368"/>
      <c r="U189" s="364"/>
      <c r="V189" s="364"/>
      <c r="W189" s="369">
        <f>W190</f>
        <v>10</v>
      </c>
      <c r="X189" s="364"/>
      <c r="Y189" s="369">
        <f>Y190</f>
        <v>0</v>
      </c>
      <c r="Z189" s="364"/>
      <c r="AA189" s="370">
        <f>AA190</f>
        <v>0</v>
      </c>
      <c r="AR189" s="371" t="s">
        <v>73</v>
      </c>
      <c r="AT189" s="372" t="s">
        <v>1131</v>
      </c>
      <c r="AU189" s="372" t="s">
        <v>1132</v>
      </c>
      <c r="AY189" s="371" t="s">
        <v>1133</v>
      </c>
      <c r="BK189" s="373">
        <f>BK190</f>
        <v>0</v>
      </c>
    </row>
    <row r="190" spans="2:65" s="303" customFormat="1" ht="22.5" customHeight="1" x14ac:dyDescent="0.2">
      <c r="B190" s="304"/>
      <c r="C190" s="375" t="s">
        <v>83</v>
      </c>
      <c r="D190" s="375" t="s">
        <v>1134</v>
      </c>
      <c r="E190" s="376" t="s">
        <v>1240</v>
      </c>
      <c r="F190" s="498" t="s">
        <v>1241</v>
      </c>
      <c r="G190" s="498"/>
      <c r="H190" s="498"/>
      <c r="I190" s="498"/>
      <c r="J190" s="377" t="s">
        <v>1242</v>
      </c>
      <c r="K190" s="378">
        <v>10</v>
      </c>
      <c r="L190" s="499">
        <v>0</v>
      </c>
      <c r="M190" s="499"/>
      <c r="N190" s="500">
        <f>ROUND(L190*K190,2)</f>
        <v>0</v>
      </c>
      <c r="O190" s="500"/>
      <c r="P190" s="500"/>
      <c r="Q190" s="500"/>
      <c r="R190" s="307"/>
      <c r="T190" s="379" t="s">
        <v>396</v>
      </c>
      <c r="U190" s="384" t="s">
        <v>1089</v>
      </c>
      <c r="V190" s="385">
        <v>1</v>
      </c>
      <c r="W190" s="385">
        <f>V190*K190</f>
        <v>10</v>
      </c>
      <c r="X190" s="385">
        <v>0</v>
      </c>
      <c r="Y190" s="385">
        <f>X190*K190</f>
        <v>0</v>
      </c>
      <c r="Z190" s="385">
        <v>0</v>
      </c>
      <c r="AA190" s="386">
        <f>Z190*K190</f>
        <v>0</v>
      </c>
      <c r="AR190" s="294" t="s">
        <v>1243</v>
      </c>
      <c r="AT190" s="294" t="s">
        <v>1134</v>
      </c>
      <c r="AU190" s="294" t="s">
        <v>44</v>
      </c>
      <c r="AY190" s="294" t="s">
        <v>1133</v>
      </c>
      <c r="BE190" s="383">
        <f>IF(U190="základní",N190,0)</f>
        <v>0</v>
      </c>
      <c r="BF190" s="383">
        <f>IF(U190="snížená",N190,0)</f>
        <v>0</v>
      </c>
      <c r="BG190" s="383">
        <f>IF(U190="zákl. přenesená",N190,0)</f>
        <v>0</v>
      </c>
      <c r="BH190" s="383">
        <f>IF(U190="sníž. přenesená",N190,0)</f>
        <v>0</v>
      </c>
      <c r="BI190" s="383">
        <f>IF(U190="nulová",N190,0)</f>
        <v>0</v>
      </c>
      <c r="BJ190" s="294" t="s">
        <v>44</v>
      </c>
      <c r="BK190" s="383">
        <f>ROUND(L190*K190,2)</f>
        <v>0</v>
      </c>
      <c r="BL190" s="294" t="s">
        <v>1243</v>
      </c>
      <c r="BM190" s="294" t="s">
        <v>1474</v>
      </c>
    </row>
    <row r="191" spans="2:65" s="303" customFormat="1" ht="6.95" customHeight="1" x14ac:dyDescent="0.2">
      <c r="B191" s="329"/>
      <c r="C191" s="330"/>
      <c r="D191" s="330"/>
      <c r="E191" s="330"/>
      <c r="F191" s="330"/>
      <c r="G191" s="330"/>
      <c r="H191" s="330"/>
      <c r="I191" s="330"/>
      <c r="J191" s="330"/>
      <c r="K191" s="330"/>
      <c r="L191" s="330"/>
      <c r="M191" s="330"/>
      <c r="N191" s="330"/>
      <c r="O191" s="330"/>
      <c r="P191" s="330"/>
      <c r="Q191" s="330"/>
      <c r="R191" s="331"/>
    </row>
  </sheetData>
  <sheetProtection algorithmName="SHA-512" hashValue="I6mrbdKwcASwydoUODnPxJc+QSJaN8qINtFL1KSLdLYTJePmysnWblh7lE1HJ6yx1erD7SNb6+3rymUWpIaYQw==" saltValue="xSvRcguJpPBLNCjdzHj4KQ==" spinCount="100000" sheet="1" objects="1" scenarios="1"/>
  <mergeCells count="258">
    <mergeCell ref="N189:Q189"/>
    <mergeCell ref="F190:I190"/>
    <mergeCell ref="L190:M190"/>
    <mergeCell ref="N190:Q190"/>
    <mergeCell ref="F186:I186"/>
    <mergeCell ref="L186:M186"/>
    <mergeCell ref="N186:Q186"/>
    <mergeCell ref="N187:Q187"/>
    <mergeCell ref="F188:I188"/>
    <mergeCell ref="L188:M188"/>
    <mergeCell ref="N188:Q188"/>
    <mergeCell ref="N183:Q183"/>
    <mergeCell ref="F184:I184"/>
    <mergeCell ref="L184:M184"/>
    <mergeCell ref="N184:Q184"/>
    <mergeCell ref="F185:I185"/>
    <mergeCell ref="L185:M185"/>
    <mergeCell ref="N185:Q185"/>
    <mergeCell ref="F181:I181"/>
    <mergeCell ref="L181:M181"/>
    <mergeCell ref="N181:Q181"/>
    <mergeCell ref="F182:I182"/>
    <mergeCell ref="L182:M182"/>
    <mergeCell ref="N182:Q182"/>
    <mergeCell ref="F179:I179"/>
    <mergeCell ref="L179:M179"/>
    <mergeCell ref="N179:Q179"/>
    <mergeCell ref="F180:I180"/>
    <mergeCell ref="L180:M180"/>
    <mergeCell ref="N180:Q180"/>
    <mergeCell ref="F177:I177"/>
    <mergeCell ref="L177:M177"/>
    <mergeCell ref="N177:Q177"/>
    <mergeCell ref="F178:I178"/>
    <mergeCell ref="L178:M178"/>
    <mergeCell ref="N178:Q178"/>
    <mergeCell ref="F175:I175"/>
    <mergeCell ref="L175:M175"/>
    <mergeCell ref="N175:Q175"/>
    <mergeCell ref="F176:I176"/>
    <mergeCell ref="L176:M176"/>
    <mergeCell ref="N176:Q176"/>
    <mergeCell ref="F173:I173"/>
    <mergeCell ref="L173:M173"/>
    <mergeCell ref="N173:Q173"/>
    <mergeCell ref="F174:I174"/>
    <mergeCell ref="L174:M174"/>
    <mergeCell ref="N174:Q174"/>
    <mergeCell ref="F171:I171"/>
    <mergeCell ref="L171:M171"/>
    <mergeCell ref="N171:Q171"/>
    <mergeCell ref="F172:I172"/>
    <mergeCell ref="L172:M172"/>
    <mergeCell ref="N172:Q172"/>
    <mergeCell ref="F169:I169"/>
    <mergeCell ref="L169:M169"/>
    <mergeCell ref="N169:Q169"/>
    <mergeCell ref="F170:I170"/>
    <mergeCell ref="L170:M170"/>
    <mergeCell ref="N170:Q170"/>
    <mergeCell ref="F167:I167"/>
    <mergeCell ref="L167:M167"/>
    <mergeCell ref="N167:Q167"/>
    <mergeCell ref="F168:I168"/>
    <mergeCell ref="L168:M168"/>
    <mergeCell ref="N168:Q168"/>
    <mergeCell ref="F165:I165"/>
    <mergeCell ref="L165:M165"/>
    <mergeCell ref="N165:Q165"/>
    <mergeCell ref="F166:I166"/>
    <mergeCell ref="L166:M166"/>
    <mergeCell ref="N166:Q166"/>
    <mergeCell ref="F163:I163"/>
    <mergeCell ref="L163:M163"/>
    <mergeCell ref="N163:Q163"/>
    <mergeCell ref="F164:I164"/>
    <mergeCell ref="L164:M164"/>
    <mergeCell ref="N164:Q164"/>
    <mergeCell ref="F161:I161"/>
    <mergeCell ref="L161:M161"/>
    <mergeCell ref="N161:Q161"/>
    <mergeCell ref="F162:I162"/>
    <mergeCell ref="L162:M162"/>
    <mergeCell ref="N162:Q162"/>
    <mergeCell ref="N158:Q158"/>
    <mergeCell ref="F159:I159"/>
    <mergeCell ref="L159:M159"/>
    <mergeCell ref="N159:Q159"/>
    <mergeCell ref="F160:I160"/>
    <mergeCell ref="L160:M160"/>
    <mergeCell ref="N160:Q160"/>
    <mergeCell ref="F156:I156"/>
    <mergeCell ref="L156:M156"/>
    <mergeCell ref="N156:Q156"/>
    <mergeCell ref="F157:I157"/>
    <mergeCell ref="L157:M157"/>
    <mergeCell ref="N157:Q157"/>
    <mergeCell ref="F154:I154"/>
    <mergeCell ref="L154:M154"/>
    <mergeCell ref="N154:Q154"/>
    <mergeCell ref="F155:I155"/>
    <mergeCell ref="L155:M155"/>
    <mergeCell ref="N155:Q155"/>
    <mergeCell ref="F152:I152"/>
    <mergeCell ref="L152:M152"/>
    <mergeCell ref="N152:Q152"/>
    <mergeCell ref="F153:I153"/>
    <mergeCell ref="L153:M153"/>
    <mergeCell ref="N153:Q153"/>
    <mergeCell ref="F150:I150"/>
    <mergeCell ref="L150:M150"/>
    <mergeCell ref="N150:Q150"/>
    <mergeCell ref="F151:I151"/>
    <mergeCell ref="L151:M151"/>
    <mergeCell ref="N151:Q151"/>
    <mergeCell ref="N147:Q147"/>
    <mergeCell ref="F148:I148"/>
    <mergeCell ref="L148:M148"/>
    <mergeCell ref="N148:Q148"/>
    <mergeCell ref="F149:I149"/>
    <mergeCell ref="L149:M149"/>
    <mergeCell ref="N149:Q149"/>
    <mergeCell ref="F145:I145"/>
    <mergeCell ref="L145:M145"/>
    <mergeCell ref="N145:Q145"/>
    <mergeCell ref="F146:I146"/>
    <mergeCell ref="L146:M146"/>
    <mergeCell ref="N146:Q146"/>
    <mergeCell ref="F143:I143"/>
    <mergeCell ref="L143:M143"/>
    <mergeCell ref="N143:Q143"/>
    <mergeCell ref="F144:I144"/>
    <mergeCell ref="L144:M144"/>
    <mergeCell ref="N144:Q144"/>
    <mergeCell ref="F141:I141"/>
    <mergeCell ref="L141:M141"/>
    <mergeCell ref="N141:Q141"/>
    <mergeCell ref="F142:I142"/>
    <mergeCell ref="L142:M142"/>
    <mergeCell ref="N142:Q142"/>
    <mergeCell ref="F139:I139"/>
    <mergeCell ref="L139:M139"/>
    <mergeCell ref="N139:Q139"/>
    <mergeCell ref="F140:I140"/>
    <mergeCell ref="L140:M140"/>
    <mergeCell ref="N140:Q140"/>
    <mergeCell ref="F137:I137"/>
    <mergeCell ref="L137:M137"/>
    <mergeCell ref="N137:Q137"/>
    <mergeCell ref="F138:I138"/>
    <mergeCell ref="L138:M138"/>
    <mergeCell ref="N138:Q138"/>
    <mergeCell ref="N134:Q134"/>
    <mergeCell ref="F135:I135"/>
    <mergeCell ref="L135:M135"/>
    <mergeCell ref="N135:Q135"/>
    <mergeCell ref="F136:I136"/>
    <mergeCell ref="L136:M136"/>
    <mergeCell ref="N136:Q136"/>
    <mergeCell ref="F132:I132"/>
    <mergeCell ref="L132:M132"/>
    <mergeCell ref="N132:Q132"/>
    <mergeCell ref="F133:I133"/>
    <mergeCell ref="L133:M133"/>
    <mergeCell ref="N133:Q133"/>
    <mergeCell ref="F130:I130"/>
    <mergeCell ref="L130:M130"/>
    <mergeCell ref="N130:Q130"/>
    <mergeCell ref="F131:I131"/>
    <mergeCell ref="L131:M131"/>
    <mergeCell ref="N131:Q131"/>
    <mergeCell ref="F128:I128"/>
    <mergeCell ref="L128:M128"/>
    <mergeCell ref="N128:Q128"/>
    <mergeCell ref="F129:I129"/>
    <mergeCell ref="L129:M129"/>
    <mergeCell ref="N129:Q129"/>
    <mergeCell ref="N125:Q125"/>
    <mergeCell ref="F126:I126"/>
    <mergeCell ref="L126:M126"/>
    <mergeCell ref="N126:Q126"/>
    <mergeCell ref="F127:I127"/>
    <mergeCell ref="L127:M127"/>
    <mergeCell ref="N127:Q127"/>
    <mergeCell ref="F123:I123"/>
    <mergeCell ref="L123:M123"/>
    <mergeCell ref="N123:Q123"/>
    <mergeCell ref="F124:I124"/>
    <mergeCell ref="L124:M124"/>
    <mergeCell ref="N124:Q124"/>
    <mergeCell ref="F121:I121"/>
    <mergeCell ref="L121:M121"/>
    <mergeCell ref="N121:Q121"/>
    <mergeCell ref="F122:I122"/>
    <mergeCell ref="L122:M122"/>
    <mergeCell ref="N122:Q122"/>
    <mergeCell ref="F117:I117"/>
    <mergeCell ref="L117:M117"/>
    <mergeCell ref="N117:Q117"/>
    <mergeCell ref="N118:Q118"/>
    <mergeCell ref="N119:Q119"/>
    <mergeCell ref="N120:Q120"/>
    <mergeCell ref="C107:Q107"/>
    <mergeCell ref="F109:P109"/>
    <mergeCell ref="F110:P110"/>
    <mergeCell ref="M112:P112"/>
    <mergeCell ref="M114:Q114"/>
    <mergeCell ref="M115:Q115"/>
    <mergeCell ref="N94:Q94"/>
    <mergeCell ref="N95:Q95"/>
    <mergeCell ref="N96:Q96"/>
    <mergeCell ref="N97:Q97"/>
    <mergeCell ref="N99:Q99"/>
    <mergeCell ref="L101:Q101"/>
    <mergeCell ref="N88:Q88"/>
    <mergeCell ref="N89:Q89"/>
    <mergeCell ref="N90:Q90"/>
    <mergeCell ref="N91:Q91"/>
    <mergeCell ref="N92:Q92"/>
    <mergeCell ref="N93:Q93"/>
    <mergeCell ref="F78:P78"/>
    <mergeCell ref="F79:P79"/>
    <mergeCell ref="M81:P81"/>
    <mergeCell ref="M83:Q83"/>
    <mergeCell ref="M84:Q84"/>
    <mergeCell ref="C86:G86"/>
    <mergeCell ref="N86:Q86"/>
    <mergeCell ref="H35:J35"/>
    <mergeCell ref="M35:P35"/>
    <mergeCell ref="H36:J36"/>
    <mergeCell ref="M36:P36"/>
    <mergeCell ref="L38:P38"/>
    <mergeCell ref="C76:Q76"/>
    <mergeCell ref="M30:P30"/>
    <mergeCell ref="H32:J32"/>
    <mergeCell ref="M32:P32"/>
    <mergeCell ref="H33:J33"/>
    <mergeCell ref="M33:P33"/>
    <mergeCell ref="H34:J34"/>
    <mergeCell ref="M34:P34"/>
    <mergeCell ref="O18:P18"/>
    <mergeCell ref="O20:P20"/>
    <mergeCell ref="O21:P21"/>
    <mergeCell ref="E24:L24"/>
    <mergeCell ref="M27:P27"/>
    <mergeCell ref="M28:P28"/>
    <mergeCell ref="O9:P9"/>
    <mergeCell ref="O11:P11"/>
    <mergeCell ref="O12:P12"/>
    <mergeCell ref="O14:P14"/>
    <mergeCell ref="O15:P15"/>
    <mergeCell ref="O17:P17"/>
    <mergeCell ref="H1:K1"/>
    <mergeCell ref="C2:Q2"/>
    <mergeCell ref="S2:AC2"/>
    <mergeCell ref="C4:Q4"/>
    <mergeCell ref="F6:P6"/>
    <mergeCell ref="F7:P7"/>
  </mergeCells>
  <hyperlinks>
    <hyperlink ref="F1:G1" location="C2" display="1) Krycí list rozpočtu"/>
    <hyperlink ref="H1:K1" location="C86" display="2) Rekapitulace rozpočtu"/>
    <hyperlink ref="L1" location="C117" display="3) Rozpočet"/>
    <hyperlink ref="S1:T1" location="'Rekapitulace stavby'!C2" display="Rekapitulace stavby"/>
  </hyperlinks>
  <pageMargins left="0.1484375" right="0.7" top="0.78740157499999996" bottom="0.78740157499999996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1"/>
  <sheetViews>
    <sheetView zoomScale="120" zoomScaleNormal="120" workbookViewId="0">
      <selection activeCell="D3" sqref="D3"/>
    </sheetView>
  </sheetViews>
  <sheetFormatPr defaultRowHeight="12.75" x14ac:dyDescent="0.2"/>
  <cols>
    <col min="1" max="1" width="46.28515625" customWidth="1"/>
    <col min="2" max="2" width="3" customWidth="1"/>
    <col min="3" max="3" width="7.42578125" customWidth="1"/>
    <col min="4" max="4" width="9.7109375" customWidth="1"/>
    <col min="5" max="5" width="9.85546875" customWidth="1"/>
    <col min="6" max="7" width="9.7109375" customWidth="1"/>
    <col min="8" max="9" width="0" hidden="1" customWidth="1"/>
  </cols>
  <sheetData>
    <row r="1" spans="1:10" ht="9.9499999999999993" customHeight="1" x14ac:dyDescent="0.2">
      <c r="A1" s="196" t="s">
        <v>1475</v>
      </c>
      <c r="B1" s="197"/>
      <c r="C1" s="197"/>
      <c r="D1" s="514" t="s">
        <v>1476</v>
      </c>
      <c r="E1" s="514"/>
      <c r="F1" s="514" t="s">
        <v>1477</v>
      </c>
      <c r="G1" s="514"/>
      <c r="H1" s="198">
        <v>1.2</v>
      </c>
      <c r="I1" s="198">
        <v>4.5</v>
      </c>
    </row>
    <row r="2" spans="1:10" ht="8.1" customHeight="1" x14ac:dyDescent="0.2">
      <c r="A2" s="199" t="s">
        <v>149</v>
      </c>
      <c r="B2" s="200" t="s">
        <v>1478</v>
      </c>
      <c r="C2" s="201" t="s">
        <v>151</v>
      </c>
      <c r="D2" s="200" t="s">
        <v>1479</v>
      </c>
      <c r="E2" s="201" t="s">
        <v>1480</v>
      </c>
      <c r="F2" s="200" t="s">
        <v>1479</v>
      </c>
      <c r="G2" s="201" t="s">
        <v>1480</v>
      </c>
      <c r="H2" s="202" t="s">
        <v>1476</v>
      </c>
      <c r="I2" s="202" t="s">
        <v>1477</v>
      </c>
    </row>
    <row r="3" spans="1:10" s="209" customFormat="1" ht="8.1" customHeight="1" x14ac:dyDescent="0.2">
      <c r="A3" s="203" t="s">
        <v>1481</v>
      </c>
      <c r="B3" s="204" t="s">
        <v>213</v>
      </c>
      <c r="C3" s="205">
        <v>60</v>
      </c>
      <c r="D3" s="393"/>
      <c r="E3" s="206">
        <f>C3*D3</f>
        <v>0</v>
      </c>
      <c r="F3" s="393"/>
      <c r="G3" s="206">
        <f>C3*F3</f>
        <v>0</v>
      </c>
      <c r="H3" s="207">
        <v>70</v>
      </c>
      <c r="I3" s="208">
        <v>5.2</v>
      </c>
      <c r="J3" s="208"/>
    </row>
    <row r="4" spans="1:10" s="209" customFormat="1" ht="8.1" customHeight="1" x14ac:dyDescent="0.2">
      <c r="A4" s="210" t="s">
        <v>1482</v>
      </c>
      <c r="B4" s="204" t="s">
        <v>213</v>
      </c>
      <c r="C4" s="205">
        <v>70</v>
      </c>
      <c r="D4" s="393">
        <v>0</v>
      </c>
      <c r="E4" s="206">
        <f t="shared" ref="E4:E24" si="0">C4*D4</f>
        <v>0</v>
      </c>
      <c r="F4" s="393"/>
      <c r="G4" s="206">
        <f t="shared" ref="G4:G24" si="1">C4*F4</f>
        <v>0</v>
      </c>
      <c r="H4" s="207">
        <v>23</v>
      </c>
      <c r="I4" s="208">
        <v>2.9</v>
      </c>
      <c r="J4" s="208"/>
    </row>
    <row r="5" spans="1:10" s="209" customFormat="1" ht="8.1" customHeight="1" x14ac:dyDescent="0.2">
      <c r="A5" s="210" t="s">
        <v>1483</v>
      </c>
      <c r="B5" s="204" t="s">
        <v>213</v>
      </c>
      <c r="C5" s="205">
        <v>200</v>
      </c>
      <c r="D5" s="393">
        <v>0</v>
      </c>
      <c r="E5" s="206">
        <f t="shared" si="0"/>
        <v>0</v>
      </c>
      <c r="F5" s="393"/>
      <c r="G5" s="206">
        <f t="shared" si="1"/>
        <v>0</v>
      </c>
      <c r="H5" s="207">
        <v>14.8</v>
      </c>
      <c r="I5" s="208">
        <v>10.8</v>
      </c>
      <c r="J5" s="208"/>
    </row>
    <row r="6" spans="1:10" s="209" customFormat="1" ht="8.1" customHeight="1" x14ac:dyDescent="0.2">
      <c r="A6" s="211" t="s">
        <v>1484</v>
      </c>
      <c r="B6" s="212" t="s">
        <v>213</v>
      </c>
      <c r="C6" s="213">
        <v>60</v>
      </c>
      <c r="D6" s="393">
        <v>0</v>
      </c>
      <c r="E6" s="206">
        <f t="shared" si="0"/>
        <v>0</v>
      </c>
      <c r="F6" s="393"/>
      <c r="G6" s="206">
        <f t="shared" si="1"/>
        <v>0</v>
      </c>
      <c r="H6" s="207">
        <v>45.2</v>
      </c>
      <c r="I6" s="208">
        <v>2.9</v>
      </c>
      <c r="J6" s="208"/>
    </row>
    <row r="7" spans="1:10" s="209" customFormat="1" ht="8.1" customHeight="1" x14ac:dyDescent="0.2">
      <c r="A7" s="203" t="s">
        <v>1485</v>
      </c>
      <c r="B7" s="204" t="s">
        <v>1486</v>
      </c>
      <c r="C7" s="205">
        <v>70</v>
      </c>
      <c r="D7" s="393">
        <v>0</v>
      </c>
      <c r="E7" s="206">
        <f t="shared" si="0"/>
        <v>0</v>
      </c>
      <c r="F7" s="393"/>
      <c r="G7" s="206">
        <f t="shared" si="1"/>
        <v>0</v>
      </c>
      <c r="H7" s="207">
        <v>9.8000000000000007</v>
      </c>
      <c r="I7" s="208">
        <v>10.8</v>
      </c>
      <c r="J7" s="208"/>
    </row>
    <row r="8" spans="1:10" s="209" customFormat="1" ht="8.1" customHeight="1" x14ac:dyDescent="0.2">
      <c r="A8" s="203" t="s">
        <v>1487</v>
      </c>
      <c r="B8" s="204" t="s">
        <v>1486</v>
      </c>
      <c r="C8" s="205">
        <v>9</v>
      </c>
      <c r="D8" s="393">
        <v>0</v>
      </c>
      <c r="E8" s="206">
        <f t="shared" si="0"/>
        <v>0</v>
      </c>
      <c r="F8" s="393"/>
      <c r="G8" s="206">
        <f t="shared" si="1"/>
        <v>0</v>
      </c>
      <c r="H8" s="207">
        <v>41.8</v>
      </c>
      <c r="I8" s="208">
        <v>10.8</v>
      </c>
      <c r="J8" s="208"/>
    </row>
    <row r="9" spans="1:10" s="209" customFormat="1" ht="8.1" customHeight="1" x14ac:dyDescent="0.2">
      <c r="A9" s="203" t="s">
        <v>1488</v>
      </c>
      <c r="B9" s="204" t="s">
        <v>1486</v>
      </c>
      <c r="C9" s="205">
        <v>10</v>
      </c>
      <c r="D9" s="393">
        <v>0</v>
      </c>
      <c r="E9" s="206">
        <f t="shared" si="0"/>
        <v>0</v>
      </c>
      <c r="F9" s="393"/>
      <c r="G9" s="206">
        <f t="shared" si="1"/>
        <v>0</v>
      </c>
      <c r="H9" s="207">
        <v>25.8</v>
      </c>
      <c r="I9" s="208">
        <v>15.6</v>
      </c>
      <c r="J9" s="208"/>
    </row>
    <row r="10" spans="1:10" s="209" customFormat="1" ht="8.1" customHeight="1" x14ac:dyDescent="0.2">
      <c r="A10" s="203" t="s">
        <v>1489</v>
      </c>
      <c r="B10" s="204" t="s">
        <v>1486</v>
      </c>
      <c r="C10" s="205">
        <v>8</v>
      </c>
      <c r="D10" s="393">
        <v>0</v>
      </c>
      <c r="E10" s="206">
        <f t="shared" si="0"/>
        <v>0</v>
      </c>
      <c r="F10" s="393"/>
      <c r="G10" s="206">
        <f t="shared" si="1"/>
        <v>0</v>
      </c>
      <c r="H10" s="207">
        <v>25.8</v>
      </c>
      <c r="I10" s="208">
        <v>15.6</v>
      </c>
      <c r="J10" s="208"/>
    </row>
    <row r="11" spans="1:10" s="209" customFormat="1" ht="8.1" customHeight="1" x14ac:dyDescent="0.2">
      <c r="A11" s="203" t="s">
        <v>1490</v>
      </c>
      <c r="B11" s="204" t="s">
        <v>1486</v>
      </c>
      <c r="C11" s="205">
        <v>4</v>
      </c>
      <c r="D11" s="393">
        <v>0</v>
      </c>
      <c r="E11" s="206">
        <f t="shared" si="0"/>
        <v>0</v>
      </c>
      <c r="F11" s="393"/>
      <c r="G11" s="206">
        <f t="shared" si="1"/>
        <v>0</v>
      </c>
      <c r="H11" s="207">
        <v>25.8</v>
      </c>
      <c r="I11" s="208">
        <v>15.6</v>
      </c>
      <c r="J11" s="208"/>
    </row>
    <row r="12" spans="1:10" s="209" customFormat="1" ht="8.1" customHeight="1" x14ac:dyDescent="0.2">
      <c r="A12" s="203" t="s">
        <v>1491</v>
      </c>
      <c r="B12" s="204" t="s">
        <v>1486</v>
      </c>
      <c r="C12" s="205">
        <v>10</v>
      </c>
      <c r="D12" s="393">
        <v>0</v>
      </c>
      <c r="E12" s="206">
        <f t="shared" si="0"/>
        <v>0</v>
      </c>
      <c r="F12" s="393"/>
      <c r="G12" s="206">
        <f t="shared" si="1"/>
        <v>0</v>
      </c>
      <c r="H12" s="207">
        <v>45</v>
      </c>
      <c r="I12" s="208">
        <v>10.8</v>
      </c>
      <c r="J12" s="208"/>
    </row>
    <row r="13" spans="1:10" s="209" customFormat="1" ht="8.1" customHeight="1" x14ac:dyDescent="0.2">
      <c r="A13" s="203" t="s">
        <v>1492</v>
      </c>
      <c r="B13" s="204" t="s">
        <v>1486</v>
      </c>
      <c r="C13" s="205">
        <v>60</v>
      </c>
      <c r="D13" s="393">
        <v>0</v>
      </c>
      <c r="E13" s="206">
        <f t="shared" si="0"/>
        <v>0</v>
      </c>
      <c r="F13" s="393"/>
      <c r="G13" s="206">
        <f t="shared" si="1"/>
        <v>0</v>
      </c>
      <c r="H13" s="207">
        <v>15</v>
      </c>
      <c r="I13" s="208">
        <v>15.6</v>
      </c>
      <c r="J13" s="208"/>
    </row>
    <row r="14" spans="1:10" ht="8.1" customHeight="1" x14ac:dyDescent="0.2">
      <c r="A14" s="214" t="s">
        <v>1493</v>
      </c>
      <c r="B14" s="215" t="s">
        <v>1486</v>
      </c>
      <c r="C14" s="216">
        <v>40</v>
      </c>
      <c r="D14" s="394">
        <v>0</v>
      </c>
      <c r="E14" s="206">
        <f t="shared" si="0"/>
        <v>0</v>
      </c>
      <c r="F14" s="394"/>
      <c r="G14" s="206">
        <f t="shared" si="1"/>
        <v>0</v>
      </c>
      <c r="H14" s="219">
        <v>27</v>
      </c>
      <c r="I14" s="220">
        <v>15.6</v>
      </c>
      <c r="J14" s="208"/>
    </row>
    <row r="15" spans="1:10" s="209" customFormat="1" ht="8.1" customHeight="1" x14ac:dyDescent="0.2">
      <c r="A15" s="203" t="s">
        <v>1494</v>
      </c>
      <c r="B15" s="204" t="s">
        <v>1486</v>
      </c>
      <c r="C15" s="205">
        <v>70</v>
      </c>
      <c r="D15" s="393">
        <v>0</v>
      </c>
      <c r="E15" s="206">
        <f t="shared" si="0"/>
        <v>0</v>
      </c>
      <c r="F15" s="393"/>
      <c r="G15" s="206">
        <f t="shared" si="1"/>
        <v>0</v>
      </c>
      <c r="H15" s="207">
        <v>28</v>
      </c>
      <c r="I15" s="208">
        <v>10.8</v>
      </c>
      <c r="J15" s="208"/>
    </row>
    <row r="16" spans="1:10" s="209" customFormat="1" ht="8.1" customHeight="1" x14ac:dyDescent="0.2">
      <c r="A16" s="203" t="s">
        <v>1495</v>
      </c>
      <c r="B16" s="204" t="s">
        <v>1486</v>
      </c>
      <c r="C16" s="205">
        <v>2</v>
      </c>
      <c r="D16" s="393">
        <v>0</v>
      </c>
      <c r="E16" s="206">
        <f t="shared" si="0"/>
        <v>0</v>
      </c>
      <c r="F16" s="393"/>
      <c r="G16" s="206">
        <f t="shared" si="1"/>
        <v>0</v>
      </c>
      <c r="H16" s="207">
        <v>267</v>
      </c>
      <c r="I16" s="208">
        <v>35</v>
      </c>
    </row>
    <row r="17" spans="1:10" s="209" customFormat="1" ht="8.1" customHeight="1" x14ac:dyDescent="0.2">
      <c r="A17" s="203" t="s">
        <v>1496</v>
      </c>
      <c r="B17" s="204" t="s">
        <v>1486</v>
      </c>
      <c r="C17" s="205">
        <v>4</v>
      </c>
      <c r="D17" s="393">
        <v>0</v>
      </c>
      <c r="E17" s="206">
        <f t="shared" si="0"/>
        <v>0</v>
      </c>
      <c r="F17" s="393"/>
      <c r="G17" s="206">
        <f t="shared" si="1"/>
        <v>0</v>
      </c>
      <c r="H17" s="207">
        <v>38</v>
      </c>
      <c r="I17" s="208">
        <v>10.8</v>
      </c>
    </row>
    <row r="18" spans="1:10" s="209" customFormat="1" ht="8.1" customHeight="1" x14ac:dyDescent="0.2">
      <c r="A18" s="221" t="s">
        <v>1497</v>
      </c>
      <c r="B18" s="204" t="s">
        <v>1486</v>
      </c>
      <c r="C18" s="205">
        <v>6</v>
      </c>
      <c r="D18" s="393">
        <v>0</v>
      </c>
      <c r="E18" s="206">
        <f t="shared" si="0"/>
        <v>0</v>
      </c>
      <c r="F18" s="393"/>
      <c r="G18" s="206">
        <f t="shared" si="1"/>
        <v>0</v>
      </c>
      <c r="H18" s="208">
        <v>150</v>
      </c>
      <c r="I18" s="208">
        <v>21</v>
      </c>
      <c r="J18" s="208"/>
    </row>
    <row r="19" spans="1:10" s="209" customFormat="1" ht="8.1" customHeight="1" x14ac:dyDescent="0.2">
      <c r="A19" s="221" t="s">
        <v>1498</v>
      </c>
      <c r="B19" s="204" t="s">
        <v>1486</v>
      </c>
      <c r="C19" s="205">
        <v>6</v>
      </c>
      <c r="D19" s="393">
        <v>0</v>
      </c>
      <c r="E19" s="206">
        <f t="shared" si="0"/>
        <v>0</v>
      </c>
      <c r="F19" s="393"/>
      <c r="G19" s="206">
        <f t="shared" si="1"/>
        <v>0</v>
      </c>
      <c r="H19" s="208">
        <v>250</v>
      </c>
      <c r="I19" s="208">
        <v>21</v>
      </c>
      <c r="J19" s="208"/>
    </row>
    <row r="20" spans="1:10" s="209" customFormat="1" ht="8.1" customHeight="1" x14ac:dyDescent="0.2">
      <c r="A20" s="203" t="s">
        <v>1499</v>
      </c>
      <c r="B20" s="204" t="s">
        <v>1486</v>
      </c>
      <c r="C20" s="205">
        <v>9</v>
      </c>
      <c r="D20" s="393">
        <v>0</v>
      </c>
      <c r="E20" s="206">
        <f t="shared" si="0"/>
        <v>0</v>
      </c>
      <c r="F20" s="393"/>
      <c r="G20" s="206">
        <f t="shared" si="1"/>
        <v>0</v>
      </c>
      <c r="H20" s="207">
        <v>172.9</v>
      </c>
      <c r="I20" s="208">
        <v>10.8</v>
      </c>
      <c r="J20" s="208"/>
    </row>
    <row r="21" spans="1:10" s="209" customFormat="1" ht="8.1" customHeight="1" x14ac:dyDescent="0.2">
      <c r="A21" s="203" t="s">
        <v>1500</v>
      </c>
      <c r="B21" s="204" t="s">
        <v>1486</v>
      </c>
      <c r="C21" s="205">
        <v>18</v>
      </c>
      <c r="D21" s="393">
        <v>0</v>
      </c>
      <c r="E21" s="206">
        <f t="shared" si="0"/>
        <v>0</v>
      </c>
      <c r="F21" s="393"/>
      <c r="G21" s="206">
        <f t="shared" si="1"/>
        <v>0</v>
      </c>
      <c r="H21" s="207">
        <v>29</v>
      </c>
      <c r="I21" s="208">
        <v>15.6</v>
      </c>
      <c r="J21" s="208"/>
    </row>
    <row r="22" spans="1:10" s="209" customFormat="1" ht="8.1" customHeight="1" x14ac:dyDescent="0.2">
      <c r="A22" s="203" t="s">
        <v>1501</v>
      </c>
      <c r="B22" s="204" t="s">
        <v>1486</v>
      </c>
      <c r="C22" s="205">
        <v>30</v>
      </c>
      <c r="D22" s="393">
        <v>0</v>
      </c>
      <c r="E22" s="206">
        <f t="shared" si="0"/>
        <v>0</v>
      </c>
      <c r="F22" s="393"/>
      <c r="G22" s="206">
        <f t="shared" si="1"/>
        <v>0</v>
      </c>
      <c r="H22" s="207">
        <v>36.700000000000003</v>
      </c>
      <c r="I22" s="208">
        <v>14.8</v>
      </c>
      <c r="J22" s="208"/>
    </row>
    <row r="23" spans="1:10" s="209" customFormat="1" ht="8.1" customHeight="1" x14ac:dyDescent="0.2">
      <c r="A23" s="203" t="s">
        <v>1502</v>
      </c>
      <c r="B23" s="204" t="s">
        <v>1486</v>
      </c>
      <c r="C23" s="205">
        <v>10</v>
      </c>
      <c r="D23" s="393">
        <v>0</v>
      </c>
      <c r="E23" s="206">
        <f t="shared" si="0"/>
        <v>0</v>
      </c>
      <c r="F23" s="393"/>
      <c r="G23" s="206">
        <f t="shared" si="1"/>
        <v>0</v>
      </c>
      <c r="H23" s="207">
        <v>20.399999999999999</v>
      </c>
      <c r="I23" s="208">
        <v>14.8</v>
      </c>
      <c r="J23" s="208"/>
    </row>
    <row r="24" spans="1:10" s="209" customFormat="1" ht="18" customHeight="1" x14ac:dyDescent="0.2">
      <c r="A24" s="203" t="s">
        <v>1503</v>
      </c>
      <c r="B24" s="204" t="s">
        <v>1242</v>
      </c>
      <c r="C24" s="205">
        <v>24</v>
      </c>
      <c r="D24" s="393"/>
      <c r="E24" s="206">
        <f t="shared" si="0"/>
        <v>0</v>
      </c>
      <c r="F24" s="393"/>
      <c r="G24" s="206">
        <f t="shared" si="1"/>
        <v>0</v>
      </c>
      <c r="H24" s="207">
        <v>120</v>
      </c>
      <c r="I24" s="208">
        <f>350/$I$1</f>
        <v>77.777777777777771</v>
      </c>
      <c r="J24" s="208"/>
    </row>
    <row r="25" spans="1:10" ht="8.1" customHeight="1" x14ac:dyDescent="0.2">
      <c r="A25" s="222"/>
      <c r="B25" s="223"/>
      <c r="C25" s="223"/>
      <c r="D25" s="223"/>
      <c r="E25" s="224">
        <f>SUM(E3:E24)</f>
        <v>0</v>
      </c>
      <c r="F25" s="222"/>
      <c r="G25" s="224">
        <f>SUM(G3:G24)</f>
        <v>0</v>
      </c>
      <c r="H25" s="4"/>
      <c r="I25" s="4"/>
    </row>
    <row r="26" spans="1:10" ht="8.1" customHeight="1" x14ac:dyDescent="0.2">
      <c r="A26" s="225" t="s">
        <v>1504</v>
      </c>
      <c r="B26" s="226"/>
      <c r="C26" s="227">
        <v>3</v>
      </c>
      <c r="D26" s="226" t="s">
        <v>0</v>
      </c>
      <c r="E26" s="228">
        <f>ROUND(E25*C26*0.01,1)</f>
        <v>0</v>
      </c>
      <c r="F26" s="229"/>
      <c r="G26" s="230"/>
      <c r="H26" s="4"/>
      <c r="I26" s="4"/>
    </row>
    <row r="27" spans="1:10" ht="8.1" customHeight="1" x14ac:dyDescent="0.2">
      <c r="A27" s="225" t="s">
        <v>1505</v>
      </c>
      <c r="B27" s="226"/>
      <c r="C27" s="227">
        <v>15</v>
      </c>
      <c r="D27" s="226" t="s">
        <v>0</v>
      </c>
      <c r="E27" s="231"/>
      <c r="F27" s="229"/>
      <c r="G27" s="228">
        <f>ROUND(G25*C27*0.01,1)</f>
        <v>0</v>
      </c>
      <c r="H27" s="4"/>
      <c r="I27" s="4"/>
    </row>
    <row r="28" spans="1:10" ht="8.1" customHeight="1" x14ac:dyDescent="0.2">
      <c r="A28" s="232" t="s">
        <v>30</v>
      </c>
      <c r="B28" s="233"/>
      <c r="C28" s="233"/>
      <c r="D28" s="233"/>
      <c r="E28" s="292">
        <f>SUM(E25:E27)</f>
        <v>0</v>
      </c>
      <c r="F28" s="234"/>
      <c r="G28" s="292">
        <f>SUM(G25:G27)</f>
        <v>0</v>
      </c>
      <c r="H28" s="4"/>
      <c r="I28" s="4"/>
    </row>
    <row r="29" spans="1:10" ht="8.1" customHeight="1" x14ac:dyDescent="0.2">
      <c r="A29" s="235"/>
      <c r="B29" s="226"/>
      <c r="C29" s="226"/>
      <c r="D29" s="226"/>
      <c r="E29" s="236"/>
      <c r="F29" s="226"/>
      <c r="G29" s="236"/>
      <c r="H29" s="4"/>
      <c r="I29" s="4"/>
    </row>
    <row r="30" spans="1:10" ht="8.1" customHeight="1" x14ac:dyDescent="0.2"/>
    <row r="31" spans="1:10" ht="9.9499999999999993" customHeight="1" x14ac:dyDescent="0.2">
      <c r="A31" s="196" t="s">
        <v>1506</v>
      </c>
      <c r="B31" s="197"/>
      <c r="C31" s="197"/>
      <c r="D31" s="514" t="s">
        <v>1476</v>
      </c>
      <c r="E31" s="514"/>
      <c r="F31" s="514" t="s">
        <v>1477</v>
      </c>
      <c r="G31" s="514"/>
      <c r="H31" s="198"/>
      <c r="I31" s="198"/>
    </row>
    <row r="32" spans="1:10" ht="8.1" customHeight="1" x14ac:dyDescent="0.2">
      <c r="A32" s="199" t="s">
        <v>149</v>
      </c>
      <c r="B32" s="200" t="s">
        <v>1478</v>
      </c>
      <c r="C32" s="201" t="s">
        <v>151</v>
      </c>
      <c r="D32" s="200" t="s">
        <v>1479</v>
      </c>
      <c r="E32" s="201" t="s">
        <v>1480</v>
      </c>
      <c r="F32" s="200" t="s">
        <v>1479</v>
      </c>
      <c r="G32" s="201" t="s">
        <v>1480</v>
      </c>
      <c r="H32" s="202"/>
      <c r="I32" s="202"/>
    </row>
    <row r="33" spans="1:9" ht="8.1" customHeight="1" x14ac:dyDescent="0.2">
      <c r="A33" s="237" t="s">
        <v>1507</v>
      </c>
      <c r="B33" s="238" t="s">
        <v>1486</v>
      </c>
      <c r="C33" s="239">
        <v>2</v>
      </c>
      <c r="D33" s="394"/>
      <c r="E33" s="218">
        <f>C33*D33</f>
        <v>0</v>
      </c>
      <c r="F33" s="394"/>
      <c r="G33" s="240">
        <f>F33*C33</f>
        <v>0</v>
      </c>
      <c r="H33" s="220">
        <v>86.9</v>
      </c>
      <c r="I33" s="220">
        <v>34.5</v>
      </c>
    </row>
    <row r="34" spans="1:9" ht="8.1" customHeight="1" x14ac:dyDescent="0.2">
      <c r="A34" s="241" t="s">
        <v>1508</v>
      </c>
      <c r="B34" s="238" t="s">
        <v>213</v>
      </c>
      <c r="C34" s="239">
        <v>20</v>
      </c>
      <c r="D34" s="394"/>
      <c r="E34" s="218">
        <f t="shared" ref="E34:E50" si="2">C34*D34</f>
        <v>0</v>
      </c>
      <c r="F34" s="394"/>
      <c r="G34" s="240">
        <f t="shared" ref="G34:G49" si="3">F34*C34</f>
        <v>0</v>
      </c>
      <c r="H34" s="220">
        <v>13.5</v>
      </c>
      <c r="I34" s="220">
        <v>4.0999999999999996</v>
      </c>
    </row>
    <row r="35" spans="1:9" ht="8.1" customHeight="1" x14ac:dyDescent="0.2">
      <c r="A35" s="241" t="s">
        <v>1509</v>
      </c>
      <c r="B35" s="238" t="s">
        <v>213</v>
      </c>
      <c r="C35" s="239">
        <v>15</v>
      </c>
      <c r="D35" s="394"/>
      <c r="E35" s="218">
        <f t="shared" si="2"/>
        <v>0</v>
      </c>
      <c r="F35" s="394"/>
      <c r="G35" s="240">
        <f t="shared" si="3"/>
        <v>0</v>
      </c>
      <c r="H35" s="220">
        <v>18.2</v>
      </c>
      <c r="I35" s="220">
        <v>4.2</v>
      </c>
    </row>
    <row r="36" spans="1:9" ht="8.1" customHeight="1" x14ac:dyDescent="0.2">
      <c r="A36" s="241" t="s">
        <v>1510</v>
      </c>
      <c r="B36" s="238" t="s">
        <v>213</v>
      </c>
      <c r="C36" s="239">
        <v>20</v>
      </c>
      <c r="D36" s="394"/>
      <c r="E36" s="218">
        <f t="shared" si="2"/>
        <v>0</v>
      </c>
      <c r="F36" s="394"/>
      <c r="G36" s="240">
        <f t="shared" si="3"/>
        <v>0</v>
      </c>
      <c r="H36" s="220">
        <v>34.5</v>
      </c>
      <c r="I36" s="220">
        <v>4.0999999999999996</v>
      </c>
    </row>
    <row r="37" spans="1:9" ht="8.1" customHeight="1" x14ac:dyDescent="0.2">
      <c r="A37" s="211" t="s">
        <v>1511</v>
      </c>
      <c r="B37" s="238" t="s">
        <v>213</v>
      </c>
      <c r="C37" s="213">
        <v>10</v>
      </c>
      <c r="D37" s="394"/>
      <c r="E37" s="218">
        <f t="shared" si="2"/>
        <v>0</v>
      </c>
      <c r="F37" s="394"/>
      <c r="G37" s="240">
        <f t="shared" si="3"/>
        <v>0</v>
      </c>
      <c r="H37" s="220">
        <v>18.2</v>
      </c>
      <c r="I37" s="220">
        <v>8.6999999999999993</v>
      </c>
    </row>
    <row r="38" spans="1:9" ht="8.1" customHeight="1" x14ac:dyDescent="0.2">
      <c r="A38" s="211" t="s">
        <v>1512</v>
      </c>
      <c r="B38" s="238" t="s">
        <v>213</v>
      </c>
      <c r="C38" s="213">
        <v>25</v>
      </c>
      <c r="D38" s="394"/>
      <c r="E38" s="218">
        <f t="shared" si="2"/>
        <v>0</v>
      </c>
      <c r="F38" s="394"/>
      <c r="G38" s="240">
        <f t="shared" si="3"/>
        <v>0</v>
      </c>
      <c r="H38" s="220">
        <v>55.4</v>
      </c>
      <c r="I38" s="220">
        <v>8.8000000000000007</v>
      </c>
    </row>
    <row r="39" spans="1:9" ht="8.1" customHeight="1" x14ac:dyDescent="0.2">
      <c r="A39" s="211" t="s">
        <v>1513</v>
      </c>
      <c r="B39" s="238" t="s">
        <v>213</v>
      </c>
      <c r="C39" s="213">
        <v>20</v>
      </c>
      <c r="D39" s="394"/>
      <c r="E39" s="218">
        <f t="shared" si="2"/>
        <v>0</v>
      </c>
      <c r="F39" s="394"/>
      <c r="G39" s="240">
        <f t="shared" si="3"/>
        <v>0</v>
      </c>
      <c r="H39" s="220">
        <v>100</v>
      </c>
      <c r="I39" s="220">
        <v>9.3000000000000007</v>
      </c>
    </row>
    <row r="40" spans="1:9" ht="8.1" customHeight="1" x14ac:dyDescent="0.2">
      <c r="A40" s="241" t="s">
        <v>1514</v>
      </c>
      <c r="B40" s="238" t="s">
        <v>213</v>
      </c>
      <c r="C40" s="239">
        <v>200</v>
      </c>
      <c r="D40" s="394"/>
      <c r="E40" s="218">
        <f t="shared" si="2"/>
        <v>0</v>
      </c>
      <c r="F40" s="394"/>
      <c r="G40" s="240">
        <f t="shared" si="3"/>
        <v>0</v>
      </c>
      <c r="H40" s="220">
        <v>23.1</v>
      </c>
      <c r="I40" s="220">
        <v>5.2</v>
      </c>
    </row>
    <row r="41" spans="1:9" ht="8.1" customHeight="1" x14ac:dyDescent="0.2">
      <c r="A41" s="241" t="s">
        <v>1515</v>
      </c>
      <c r="B41" s="238" t="s">
        <v>213</v>
      </c>
      <c r="C41" s="239">
        <v>100</v>
      </c>
      <c r="D41" s="394"/>
      <c r="E41" s="218">
        <f t="shared" si="2"/>
        <v>0</v>
      </c>
      <c r="F41" s="394"/>
      <c r="G41" s="240">
        <f t="shared" si="3"/>
        <v>0</v>
      </c>
      <c r="H41" s="220">
        <v>13.9</v>
      </c>
      <c r="I41" s="220">
        <v>5.2</v>
      </c>
    </row>
    <row r="42" spans="1:9" ht="8.1" customHeight="1" x14ac:dyDescent="0.2">
      <c r="A42" s="241" t="s">
        <v>1516</v>
      </c>
      <c r="B42" s="238" t="s">
        <v>213</v>
      </c>
      <c r="C42" s="239">
        <v>70</v>
      </c>
      <c r="D42" s="394"/>
      <c r="E42" s="218">
        <f t="shared" si="2"/>
        <v>0</v>
      </c>
      <c r="F42" s="394"/>
      <c r="G42" s="240">
        <f t="shared" si="3"/>
        <v>0</v>
      </c>
      <c r="H42" s="220">
        <v>32.700000000000003</v>
      </c>
      <c r="I42" s="220">
        <v>5.2</v>
      </c>
    </row>
    <row r="43" spans="1:9" ht="8.1" customHeight="1" x14ac:dyDescent="0.2">
      <c r="A43" s="241" t="s">
        <v>1517</v>
      </c>
      <c r="B43" s="238" t="s">
        <v>213</v>
      </c>
      <c r="C43" s="239">
        <v>50</v>
      </c>
      <c r="D43" s="394"/>
      <c r="E43" s="218">
        <f t="shared" si="2"/>
        <v>0</v>
      </c>
      <c r="F43" s="394"/>
      <c r="G43" s="240">
        <f t="shared" si="3"/>
        <v>0</v>
      </c>
      <c r="H43" s="220">
        <v>17.899999999999999</v>
      </c>
      <c r="I43" s="220">
        <v>2.9</v>
      </c>
    </row>
    <row r="44" spans="1:9" ht="8.1" customHeight="1" x14ac:dyDescent="0.2">
      <c r="A44" s="241" t="s">
        <v>1484</v>
      </c>
      <c r="B44" s="238" t="s">
        <v>213</v>
      </c>
      <c r="C44" s="239">
        <v>30</v>
      </c>
      <c r="D44" s="394"/>
      <c r="E44" s="218">
        <f t="shared" si="2"/>
        <v>0</v>
      </c>
      <c r="F44" s="394"/>
      <c r="G44" s="240">
        <f t="shared" si="3"/>
        <v>0</v>
      </c>
      <c r="H44" s="220">
        <v>17.899999999999999</v>
      </c>
      <c r="I44" s="220">
        <v>2.9</v>
      </c>
    </row>
    <row r="45" spans="1:9" ht="8.1" customHeight="1" x14ac:dyDescent="0.2">
      <c r="A45" s="241" t="s">
        <v>1518</v>
      </c>
      <c r="B45" s="238" t="s">
        <v>1486</v>
      </c>
      <c r="C45" s="239">
        <v>10</v>
      </c>
      <c r="D45" s="394"/>
      <c r="E45" s="218">
        <f t="shared" si="2"/>
        <v>0</v>
      </c>
      <c r="F45" s="394"/>
      <c r="G45" s="240">
        <f t="shared" si="3"/>
        <v>0</v>
      </c>
      <c r="H45" s="220">
        <v>45.3</v>
      </c>
      <c r="I45" s="220">
        <v>17.399999999999999</v>
      </c>
    </row>
    <row r="46" spans="1:9" ht="8.1" customHeight="1" x14ac:dyDescent="0.2">
      <c r="A46" s="241" t="s">
        <v>1519</v>
      </c>
      <c r="B46" s="238" t="s">
        <v>1486</v>
      </c>
      <c r="C46" s="239">
        <v>2</v>
      </c>
      <c r="D46" s="394"/>
      <c r="E46" s="218">
        <f t="shared" si="2"/>
        <v>0</v>
      </c>
      <c r="F46" s="394"/>
      <c r="G46" s="240">
        <f t="shared" si="3"/>
        <v>0</v>
      </c>
      <c r="H46" s="220">
        <v>127</v>
      </c>
      <c r="I46" s="220">
        <v>21.5</v>
      </c>
    </row>
    <row r="47" spans="1:9" ht="8.1" customHeight="1" x14ac:dyDescent="0.2">
      <c r="A47" s="242" t="s">
        <v>1520</v>
      </c>
      <c r="B47" s="243" t="s">
        <v>1521</v>
      </c>
      <c r="C47" s="244">
        <v>1</v>
      </c>
      <c r="D47" s="394"/>
      <c r="E47" s="218">
        <f t="shared" si="2"/>
        <v>0</v>
      </c>
      <c r="F47" s="394"/>
      <c r="G47" s="240">
        <f t="shared" si="3"/>
        <v>0</v>
      </c>
      <c r="H47" s="220">
        <v>1000</v>
      </c>
      <c r="I47" s="220">
        <v>100</v>
      </c>
    </row>
    <row r="48" spans="1:9" ht="8.1" customHeight="1" x14ac:dyDescent="0.2">
      <c r="A48" s="242" t="s">
        <v>1522</v>
      </c>
      <c r="B48" s="243" t="s">
        <v>1242</v>
      </c>
      <c r="C48" s="244">
        <v>16</v>
      </c>
      <c r="D48" s="394"/>
      <c r="E48" s="218">
        <f t="shared" si="2"/>
        <v>0</v>
      </c>
      <c r="F48" s="394"/>
      <c r="G48" s="240">
        <f t="shared" si="3"/>
        <v>0</v>
      </c>
      <c r="H48" s="220">
        <v>0</v>
      </c>
      <c r="I48" s="220">
        <f>250/$I$1</f>
        <v>55.555555555555557</v>
      </c>
    </row>
    <row r="49" spans="1:9" ht="8.1" customHeight="1" x14ac:dyDescent="0.2">
      <c r="A49" s="241" t="s">
        <v>1523</v>
      </c>
      <c r="B49" s="238" t="s">
        <v>1242</v>
      </c>
      <c r="C49" s="239">
        <v>8</v>
      </c>
      <c r="D49" s="394"/>
      <c r="E49" s="218">
        <f t="shared" si="2"/>
        <v>0</v>
      </c>
      <c r="F49" s="394"/>
      <c r="G49" s="240">
        <f t="shared" si="3"/>
        <v>0</v>
      </c>
      <c r="H49" s="220">
        <v>100</v>
      </c>
      <c r="I49" s="220">
        <f>250/$I$1</f>
        <v>55.555555555555557</v>
      </c>
    </row>
    <row r="50" spans="1:9" ht="8.1" customHeight="1" x14ac:dyDescent="0.2">
      <c r="A50" s="245" t="s">
        <v>1524</v>
      </c>
      <c r="B50" s="246" t="s">
        <v>876</v>
      </c>
      <c r="C50" s="247">
        <v>20</v>
      </c>
      <c r="D50" s="394"/>
      <c r="E50" s="218">
        <f t="shared" si="2"/>
        <v>0</v>
      </c>
      <c r="F50" s="217">
        <f t="shared" ref="F50" si="4">ROUND(I50*$I$1,1)</f>
        <v>0</v>
      </c>
      <c r="G50" s="248">
        <f t="shared" ref="G50" si="5">PRODUCT(C50,F50)</f>
        <v>0</v>
      </c>
      <c r="H50" s="220">
        <v>10.5</v>
      </c>
      <c r="I50" s="220">
        <v>0</v>
      </c>
    </row>
    <row r="51" spans="1:9" ht="8.1" customHeight="1" x14ac:dyDescent="0.2">
      <c r="A51" s="222"/>
      <c r="B51" s="223"/>
      <c r="C51" s="223"/>
      <c r="D51" s="223"/>
      <c r="E51" s="224">
        <f>SUM(E33:E50)</f>
        <v>0</v>
      </c>
      <c r="F51" s="222"/>
      <c r="G51" s="224">
        <f>SUM(G33:G50)</f>
        <v>0</v>
      </c>
      <c r="H51" s="4"/>
      <c r="I51" s="4"/>
    </row>
    <row r="52" spans="1:9" ht="8.1" customHeight="1" x14ac:dyDescent="0.2">
      <c r="A52" s="225" t="s">
        <v>1504</v>
      </c>
      <c r="B52" s="226"/>
      <c r="C52" s="227">
        <v>3</v>
      </c>
      <c r="D52" s="226" t="s">
        <v>0</v>
      </c>
      <c r="E52" s="228">
        <f>ROUND(E51*C52*0.01,1)</f>
        <v>0</v>
      </c>
      <c r="F52" s="229"/>
      <c r="G52" s="230"/>
      <c r="H52" s="4"/>
      <c r="I52" s="4"/>
    </row>
    <row r="53" spans="1:9" ht="8.1" customHeight="1" x14ac:dyDescent="0.2">
      <c r="A53" s="225" t="s">
        <v>1505</v>
      </c>
      <c r="B53" s="226"/>
      <c r="C53" s="227">
        <v>15</v>
      </c>
      <c r="D53" s="226" t="s">
        <v>0</v>
      </c>
      <c r="E53" s="231"/>
      <c r="F53" s="229"/>
      <c r="G53" s="228">
        <f>ROUND(G51*C53*0.01,1)</f>
        <v>0</v>
      </c>
      <c r="H53" s="4"/>
      <c r="I53" s="4"/>
    </row>
    <row r="54" spans="1:9" ht="8.1" customHeight="1" x14ac:dyDescent="0.2">
      <c r="A54" s="232" t="s">
        <v>30</v>
      </c>
      <c r="B54" s="233"/>
      <c r="C54" s="233"/>
      <c r="D54" s="233"/>
      <c r="E54" s="292">
        <f>SUM(E51:E53)</f>
        <v>0</v>
      </c>
      <c r="F54" s="234"/>
      <c r="G54" s="292">
        <f>SUM(G51:G53)</f>
        <v>0</v>
      </c>
      <c r="H54" s="4"/>
      <c r="I54" s="4"/>
    </row>
    <row r="55" spans="1:9" ht="8.1" customHeight="1" x14ac:dyDescent="0.2"/>
    <row r="56" spans="1:9" ht="8.1" customHeight="1" x14ac:dyDescent="0.2"/>
    <row r="57" spans="1:9" ht="9.9499999999999993" customHeight="1" x14ac:dyDescent="0.2">
      <c r="A57" s="196" t="s">
        <v>1525</v>
      </c>
      <c r="B57" s="197"/>
      <c r="C57" s="197"/>
      <c r="D57" s="514" t="s">
        <v>1476</v>
      </c>
      <c r="E57" s="514"/>
      <c r="F57" s="514" t="s">
        <v>1477</v>
      </c>
      <c r="G57" s="514"/>
    </row>
    <row r="58" spans="1:9" ht="8.1" customHeight="1" x14ac:dyDescent="0.2">
      <c r="A58" s="199" t="s">
        <v>149</v>
      </c>
      <c r="B58" s="200" t="s">
        <v>1478</v>
      </c>
      <c r="C58" s="201" t="s">
        <v>151</v>
      </c>
      <c r="D58" s="200" t="s">
        <v>1479</v>
      </c>
      <c r="E58" s="201" t="s">
        <v>1480</v>
      </c>
      <c r="F58" s="200" t="s">
        <v>1479</v>
      </c>
      <c r="G58" s="201" t="s">
        <v>1480</v>
      </c>
      <c r="H58" s="198"/>
    </row>
    <row r="59" spans="1:9" ht="8.1" customHeight="1" x14ac:dyDescent="0.2">
      <c r="A59" s="237" t="s">
        <v>1526</v>
      </c>
      <c r="B59" s="238" t="s">
        <v>1486</v>
      </c>
      <c r="C59" s="239">
        <v>2</v>
      </c>
      <c r="D59" s="394"/>
      <c r="E59" s="218">
        <f>C59*D59</f>
        <v>0</v>
      </c>
      <c r="F59" s="394"/>
      <c r="G59" s="218">
        <f>F59*C59</f>
        <v>0</v>
      </c>
      <c r="H59" s="220">
        <v>1599</v>
      </c>
      <c r="I59" s="220">
        <v>45</v>
      </c>
    </row>
    <row r="60" spans="1:9" ht="8.1" customHeight="1" x14ac:dyDescent="0.2">
      <c r="A60" s="237" t="s">
        <v>1527</v>
      </c>
      <c r="B60" s="238" t="s">
        <v>1486</v>
      </c>
      <c r="C60" s="239">
        <v>1</v>
      </c>
      <c r="D60" s="394"/>
      <c r="E60" s="218">
        <f t="shared" ref="E60:E64" si="6">C60*D60</f>
        <v>0</v>
      </c>
      <c r="F60" s="394"/>
      <c r="G60" s="218">
        <f t="shared" ref="G60:G64" si="7">F60*C60</f>
        <v>0</v>
      </c>
      <c r="H60" s="220">
        <v>1530</v>
      </c>
      <c r="I60" s="220">
        <v>45</v>
      </c>
    </row>
    <row r="61" spans="1:9" ht="8.1" customHeight="1" x14ac:dyDescent="0.2">
      <c r="A61" s="237" t="s">
        <v>1528</v>
      </c>
      <c r="B61" s="238" t="s">
        <v>1486</v>
      </c>
      <c r="C61" s="239">
        <v>1</v>
      </c>
      <c r="D61" s="394"/>
      <c r="E61" s="218">
        <f t="shared" si="6"/>
        <v>0</v>
      </c>
      <c r="F61" s="394"/>
      <c r="G61" s="218">
        <f t="shared" si="7"/>
        <v>0</v>
      </c>
      <c r="H61" s="220">
        <v>1680</v>
      </c>
      <c r="I61" s="220">
        <v>45</v>
      </c>
    </row>
    <row r="62" spans="1:9" ht="8.1" customHeight="1" x14ac:dyDescent="0.2">
      <c r="A62" s="237" t="s">
        <v>1529</v>
      </c>
      <c r="B62" s="238" t="s">
        <v>1486</v>
      </c>
      <c r="C62" s="239">
        <v>1</v>
      </c>
      <c r="D62" s="394"/>
      <c r="E62" s="218">
        <f t="shared" si="6"/>
        <v>0</v>
      </c>
      <c r="F62" s="394"/>
      <c r="G62" s="218">
        <f t="shared" si="7"/>
        <v>0</v>
      </c>
      <c r="H62" s="220">
        <v>1200</v>
      </c>
      <c r="I62" s="220">
        <v>45</v>
      </c>
    </row>
    <row r="63" spans="1:9" ht="8.1" customHeight="1" x14ac:dyDescent="0.2">
      <c r="A63" s="237" t="s">
        <v>1530</v>
      </c>
      <c r="B63" s="238" t="s">
        <v>1486</v>
      </c>
      <c r="C63" s="239">
        <v>2</v>
      </c>
      <c r="D63" s="394"/>
      <c r="E63" s="218">
        <f t="shared" si="6"/>
        <v>0</v>
      </c>
      <c r="F63" s="394"/>
      <c r="G63" s="218">
        <f t="shared" si="7"/>
        <v>0</v>
      </c>
      <c r="H63" s="220">
        <v>3500</v>
      </c>
      <c r="I63" s="220">
        <v>45</v>
      </c>
    </row>
    <row r="64" spans="1:9" ht="8.1" customHeight="1" x14ac:dyDescent="0.2">
      <c r="A64" s="237" t="s">
        <v>1531</v>
      </c>
      <c r="B64" s="238" t="s">
        <v>1486</v>
      </c>
      <c r="C64" s="239">
        <v>1</v>
      </c>
      <c r="D64" s="394"/>
      <c r="E64" s="218">
        <f t="shared" si="6"/>
        <v>0</v>
      </c>
      <c r="F64" s="394"/>
      <c r="G64" s="218">
        <f t="shared" si="7"/>
        <v>0</v>
      </c>
      <c r="H64" s="220">
        <v>4688</v>
      </c>
      <c r="I64" s="220">
        <v>190</v>
      </c>
    </row>
    <row r="65" spans="1:9" ht="8.1" customHeight="1" x14ac:dyDescent="0.2">
      <c r="A65" s="222"/>
      <c r="B65" s="223"/>
      <c r="C65" s="223"/>
      <c r="D65" s="223"/>
      <c r="E65" s="224">
        <f>SUM(E59:E64)</f>
        <v>0</v>
      </c>
      <c r="F65" s="222"/>
      <c r="G65" s="249"/>
    </row>
    <row r="66" spans="1:9" ht="8.1" customHeight="1" x14ac:dyDescent="0.2">
      <c r="A66" s="225" t="s">
        <v>1532</v>
      </c>
      <c r="B66" s="226"/>
      <c r="C66" s="227">
        <v>3</v>
      </c>
      <c r="D66" s="226" t="s">
        <v>0</v>
      </c>
      <c r="E66" s="231">
        <f>ROUND(E65*C66*0.01,1)</f>
        <v>0</v>
      </c>
      <c r="F66" s="229"/>
      <c r="G66" s="230"/>
    </row>
    <row r="67" spans="1:9" ht="8.1" customHeight="1" x14ac:dyDescent="0.2">
      <c r="A67" s="232" t="s">
        <v>30</v>
      </c>
      <c r="B67" s="233"/>
      <c r="C67" s="233"/>
      <c r="D67" s="233"/>
      <c r="E67" s="292">
        <f>SUM(E65:E66)</f>
        <v>0</v>
      </c>
      <c r="F67" s="234"/>
      <c r="G67" s="292">
        <f>SUM(G59:G64)</f>
        <v>0</v>
      </c>
    </row>
    <row r="68" spans="1:9" ht="8.1" customHeight="1" x14ac:dyDescent="0.2"/>
    <row r="69" spans="1:9" ht="8.1" customHeight="1" x14ac:dyDescent="0.2"/>
    <row r="70" spans="1:9" ht="9.9499999999999993" customHeight="1" x14ac:dyDescent="0.2">
      <c r="A70" s="196" t="s">
        <v>1533</v>
      </c>
      <c r="B70" s="197"/>
      <c r="C70" s="197"/>
      <c r="D70" s="514" t="s">
        <v>1476</v>
      </c>
      <c r="E70" s="514"/>
      <c r="F70" s="514" t="s">
        <v>1477</v>
      </c>
      <c r="G70" s="514"/>
    </row>
    <row r="71" spans="1:9" ht="8.1" customHeight="1" x14ac:dyDescent="0.2">
      <c r="A71" s="199" t="s">
        <v>149</v>
      </c>
      <c r="B71" s="200" t="s">
        <v>1478</v>
      </c>
      <c r="C71" s="201" t="s">
        <v>151</v>
      </c>
      <c r="D71" s="200" t="s">
        <v>1479</v>
      </c>
      <c r="E71" s="201" t="s">
        <v>1480</v>
      </c>
      <c r="F71" s="200" t="s">
        <v>1479</v>
      </c>
      <c r="G71" s="201" t="s">
        <v>1480</v>
      </c>
      <c r="H71" s="198"/>
    </row>
    <row r="72" spans="1:9" ht="8.1" customHeight="1" x14ac:dyDescent="0.2">
      <c r="A72" s="214" t="s">
        <v>1534</v>
      </c>
      <c r="B72" s="215" t="s">
        <v>1486</v>
      </c>
      <c r="C72" s="216">
        <v>1</v>
      </c>
      <c r="D72" s="394"/>
      <c r="E72" s="218">
        <f>D72*C72</f>
        <v>0</v>
      </c>
      <c r="F72" s="394"/>
      <c r="G72" s="250">
        <f>F72*C72</f>
        <v>0</v>
      </c>
      <c r="H72" s="220">
        <v>5300</v>
      </c>
      <c r="I72" s="220">
        <v>400</v>
      </c>
    </row>
    <row r="73" spans="1:9" ht="8.1" customHeight="1" x14ac:dyDescent="0.2">
      <c r="A73" s="237" t="s">
        <v>1535</v>
      </c>
      <c r="B73" s="215" t="s">
        <v>1486</v>
      </c>
      <c r="C73" s="216">
        <v>1</v>
      </c>
      <c r="D73" s="394"/>
      <c r="E73" s="218">
        <f t="shared" ref="E73:E88" si="8">D73*C73</f>
        <v>0</v>
      </c>
      <c r="F73" s="394"/>
      <c r="G73" s="250">
        <f t="shared" ref="G73:G88" si="9">F73*C73</f>
        <v>0</v>
      </c>
      <c r="H73" s="220">
        <v>718</v>
      </c>
      <c r="I73" s="220">
        <v>39</v>
      </c>
    </row>
    <row r="74" spans="1:9" ht="8.1" customHeight="1" x14ac:dyDescent="0.2">
      <c r="A74" s="203" t="s">
        <v>1536</v>
      </c>
      <c r="B74" s="215" t="s">
        <v>1486</v>
      </c>
      <c r="C74" s="205">
        <v>1</v>
      </c>
      <c r="D74" s="394"/>
      <c r="E74" s="218">
        <f t="shared" si="8"/>
        <v>0</v>
      </c>
      <c r="F74" s="394"/>
      <c r="G74" s="250">
        <f t="shared" si="9"/>
        <v>0</v>
      </c>
      <c r="H74" s="219">
        <v>3373</v>
      </c>
      <c r="I74" s="220">
        <v>68</v>
      </c>
    </row>
    <row r="75" spans="1:9" ht="8.1" customHeight="1" x14ac:dyDescent="0.2">
      <c r="A75" s="214" t="s">
        <v>1537</v>
      </c>
      <c r="B75" s="215" t="s">
        <v>1486</v>
      </c>
      <c r="C75" s="216">
        <v>2</v>
      </c>
      <c r="D75" s="394"/>
      <c r="E75" s="218">
        <f t="shared" si="8"/>
        <v>0</v>
      </c>
      <c r="F75" s="394"/>
      <c r="G75" s="250">
        <f t="shared" si="9"/>
        <v>0</v>
      </c>
      <c r="H75" s="220">
        <v>1374</v>
      </c>
      <c r="I75" s="220">
        <v>39</v>
      </c>
    </row>
    <row r="76" spans="1:9" ht="8.1" customHeight="1" x14ac:dyDescent="0.2">
      <c r="A76" s="214" t="s">
        <v>1538</v>
      </c>
      <c r="B76" s="215" t="s">
        <v>1486</v>
      </c>
      <c r="C76" s="216">
        <v>1</v>
      </c>
      <c r="D76" s="394"/>
      <c r="E76" s="218">
        <f t="shared" si="8"/>
        <v>0</v>
      </c>
      <c r="F76" s="394"/>
      <c r="G76" s="250">
        <f t="shared" si="9"/>
        <v>0</v>
      </c>
      <c r="H76" s="220">
        <v>225</v>
      </c>
      <c r="I76" s="220">
        <v>39</v>
      </c>
    </row>
    <row r="77" spans="1:9" ht="8.1" customHeight="1" x14ac:dyDescent="0.2">
      <c r="A77" s="214" t="s">
        <v>1539</v>
      </c>
      <c r="B77" s="215" t="s">
        <v>1486</v>
      </c>
      <c r="C77" s="216">
        <v>1</v>
      </c>
      <c r="D77" s="394"/>
      <c r="E77" s="218">
        <f t="shared" si="8"/>
        <v>0</v>
      </c>
      <c r="F77" s="394"/>
      <c r="G77" s="250">
        <f t="shared" si="9"/>
        <v>0</v>
      </c>
      <c r="H77" s="220">
        <v>630</v>
      </c>
      <c r="I77" s="220">
        <v>39</v>
      </c>
    </row>
    <row r="78" spans="1:9" ht="8.1" customHeight="1" x14ac:dyDescent="0.2">
      <c r="A78" s="214" t="s">
        <v>1540</v>
      </c>
      <c r="B78" s="215" t="s">
        <v>1486</v>
      </c>
      <c r="C78" s="216">
        <v>4</v>
      </c>
      <c r="D78" s="394"/>
      <c r="E78" s="218">
        <f t="shared" si="8"/>
        <v>0</v>
      </c>
      <c r="F78" s="394"/>
      <c r="G78" s="250">
        <f t="shared" si="9"/>
        <v>0</v>
      </c>
      <c r="H78" s="220">
        <v>100</v>
      </c>
      <c r="I78" s="220">
        <v>18</v>
      </c>
    </row>
    <row r="79" spans="1:9" ht="8.1" customHeight="1" x14ac:dyDescent="0.2">
      <c r="A79" s="214" t="s">
        <v>1541</v>
      </c>
      <c r="B79" s="215" t="s">
        <v>1486</v>
      </c>
      <c r="C79" s="216">
        <v>4</v>
      </c>
      <c r="D79" s="394"/>
      <c r="E79" s="218">
        <f t="shared" si="8"/>
        <v>0</v>
      </c>
      <c r="F79" s="394"/>
      <c r="G79" s="250">
        <f t="shared" si="9"/>
        <v>0</v>
      </c>
      <c r="H79" s="220">
        <v>148</v>
      </c>
      <c r="I79" s="220">
        <v>18</v>
      </c>
    </row>
    <row r="80" spans="1:9" ht="8.1" customHeight="1" x14ac:dyDescent="0.2">
      <c r="A80" s="214" t="s">
        <v>1542</v>
      </c>
      <c r="B80" s="215" t="s">
        <v>1486</v>
      </c>
      <c r="C80" s="216">
        <v>2</v>
      </c>
      <c r="D80" s="394"/>
      <c r="E80" s="218">
        <f t="shared" si="8"/>
        <v>0</v>
      </c>
      <c r="F80" s="394"/>
      <c r="G80" s="250">
        <f t="shared" si="9"/>
        <v>0</v>
      </c>
      <c r="H80" s="220">
        <v>129</v>
      </c>
      <c r="I80" s="220">
        <v>18</v>
      </c>
    </row>
    <row r="81" spans="1:9" ht="8.1" customHeight="1" x14ac:dyDescent="0.2">
      <c r="A81" s="214" t="s">
        <v>1543</v>
      </c>
      <c r="B81" s="215" t="s">
        <v>1486</v>
      </c>
      <c r="C81" s="216">
        <v>4</v>
      </c>
      <c r="D81" s="394"/>
      <c r="E81" s="218">
        <f t="shared" si="8"/>
        <v>0</v>
      </c>
      <c r="F81" s="394"/>
      <c r="G81" s="250">
        <f t="shared" si="9"/>
        <v>0</v>
      </c>
      <c r="H81" s="220">
        <v>125</v>
      </c>
      <c r="I81" s="220">
        <v>18</v>
      </c>
    </row>
    <row r="82" spans="1:9" ht="8.1" customHeight="1" x14ac:dyDescent="0.2">
      <c r="A82" s="214" t="s">
        <v>1544</v>
      </c>
      <c r="B82" s="215" t="s">
        <v>1486</v>
      </c>
      <c r="C82" s="216">
        <v>2</v>
      </c>
      <c r="D82" s="394"/>
      <c r="E82" s="218">
        <f t="shared" si="8"/>
        <v>0</v>
      </c>
      <c r="F82" s="394"/>
      <c r="G82" s="250">
        <f t="shared" si="9"/>
        <v>0</v>
      </c>
      <c r="H82" s="220">
        <v>125</v>
      </c>
      <c r="I82" s="220">
        <v>18</v>
      </c>
    </row>
    <row r="83" spans="1:9" ht="8.1" customHeight="1" x14ac:dyDescent="0.2">
      <c r="A83" s="203" t="s">
        <v>1545</v>
      </c>
      <c r="B83" s="215" t="s">
        <v>1486</v>
      </c>
      <c r="C83" s="205">
        <v>1</v>
      </c>
      <c r="D83" s="394"/>
      <c r="E83" s="218">
        <f t="shared" si="8"/>
        <v>0</v>
      </c>
      <c r="F83" s="394"/>
      <c r="G83" s="250">
        <f t="shared" si="9"/>
        <v>0</v>
      </c>
      <c r="H83" s="219">
        <v>1346</v>
      </c>
      <c r="I83" s="220">
        <v>34</v>
      </c>
    </row>
    <row r="84" spans="1:9" ht="8.1" customHeight="1" x14ac:dyDescent="0.2">
      <c r="A84" s="214" t="s">
        <v>1546</v>
      </c>
      <c r="B84" s="215" t="s">
        <v>1486</v>
      </c>
      <c r="C84" s="216">
        <v>1</v>
      </c>
      <c r="D84" s="394"/>
      <c r="E84" s="218">
        <f t="shared" si="8"/>
        <v>0</v>
      </c>
      <c r="F84" s="394"/>
      <c r="G84" s="250">
        <f t="shared" si="9"/>
        <v>0</v>
      </c>
      <c r="H84" s="220">
        <v>355</v>
      </c>
      <c r="I84" s="220">
        <v>18</v>
      </c>
    </row>
    <row r="85" spans="1:9" ht="8.1" customHeight="1" x14ac:dyDescent="0.2">
      <c r="A85" s="214" t="s">
        <v>1547</v>
      </c>
      <c r="B85" s="215" t="s">
        <v>1486</v>
      </c>
      <c r="C85" s="216">
        <v>2</v>
      </c>
      <c r="D85" s="394"/>
      <c r="E85" s="218">
        <f t="shared" si="8"/>
        <v>0</v>
      </c>
      <c r="F85" s="394"/>
      <c r="G85" s="250">
        <f t="shared" si="9"/>
        <v>0</v>
      </c>
      <c r="H85" s="220">
        <v>239</v>
      </c>
      <c r="I85" s="220">
        <v>47</v>
      </c>
    </row>
    <row r="86" spans="1:9" ht="8.1" customHeight="1" x14ac:dyDescent="0.2">
      <c r="A86" s="214" t="s">
        <v>1548</v>
      </c>
      <c r="B86" s="215" t="s">
        <v>1486</v>
      </c>
      <c r="C86" s="216">
        <v>1</v>
      </c>
      <c r="D86" s="394"/>
      <c r="E86" s="218">
        <f t="shared" si="8"/>
        <v>0</v>
      </c>
      <c r="F86" s="394"/>
      <c r="G86" s="250">
        <f t="shared" si="9"/>
        <v>0</v>
      </c>
      <c r="H86" s="220">
        <v>180</v>
      </c>
      <c r="I86" s="220">
        <v>47</v>
      </c>
    </row>
    <row r="87" spans="1:9" ht="8.1" customHeight="1" x14ac:dyDescent="0.2">
      <c r="A87" s="214" t="s">
        <v>1549</v>
      </c>
      <c r="B87" s="215" t="s">
        <v>1486</v>
      </c>
      <c r="C87" s="216">
        <v>14</v>
      </c>
      <c r="D87" s="394"/>
      <c r="E87" s="218">
        <f t="shared" si="8"/>
        <v>0</v>
      </c>
      <c r="F87" s="394"/>
      <c r="G87" s="250">
        <f t="shared" si="9"/>
        <v>0</v>
      </c>
      <c r="H87" s="220">
        <v>0</v>
      </c>
      <c r="I87" s="220">
        <v>17.399999999999999</v>
      </c>
    </row>
    <row r="88" spans="1:9" ht="8.1" customHeight="1" x14ac:dyDescent="0.2">
      <c r="A88" s="214" t="s">
        <v>1550</v>
      </c>
      <c r="B88" s="215" t="s">
        <v>1521</v>
      </c>
      <c r="C88" s="216">
        <v>1</v>
      </c>
      <c r="D88" s="394"/>
      <c r="E88" s="218">
        <f t="shared" si="8"/>
        <v>0</v>
      </c>
      <c r="F88" s="394"/>
      <c r="G88" s="250">
        <f t="shared" si="9"/>
        <v>0</v>
      </c>
      <c r="H88" s="219">
        <v>1600</v>
      </c>
      <c r="I88" s="220">
        <v>200</v>
      </c>
    </row>
    <row r="89" spans="1:9" ht="8.1" customHeight="1" x14ac:dyDescent="0.2">
      <c r="A89" s="222"/>
      <c r="B89" s="223"/>
      <c r="C89" s="223"/>
      <c r="D89" s="223"/>
      <c r="E89" s="224">
        <f>SUM(E72:E88)</f>
        <v>0</v>
      </c>
      <c r="F89" s="222"/>
      <c r="G89" s="249"/>
    </row>
    <row r="90" spans="1:9" ht="8.1" customHeight="1" x14ac:dyDescent="0.2">
      <c r="A90" s="225" t="s">
        <v>1532</v>
      </c>
      <c r="B90" s="226"/>
      <c r="C90" s="227">
        <v>3</v>
      </c>
      <c r="D90" s="226" t="s">
        <v>0</v>
      </c>
      <c r="E90" s="231">
        <f>ROUND(E89*C90*0.01,1)</f>
        <v>0</v>
      </c>
      <c r="F90" s="229"/>
      <c r="G90" s="230"/>
    </row>
    <row r="91" spans="1:9" ht="8.1" customHeight="1" x14ac:dyDescent="0.2">
      <c r="A91" s="232" t="s">
        <v>30</v>
      </c>
      <c r="B91" s="233"/>
      <c r="C91" s="233"/>
      <c r="D91" s="233"/>
      <c r="E91" s="292">
        <f>SUM(E89:E90)</f>
        <v>0</v>
      </c>
      <c r="F91" s="234"/>
      <c r="G91" s="292">
        <f>SUM(G72:G88)</f>
        <v>0</v>
      </c>
    </row>
    <row r="92" spans="1:9" ht="8.1" customHeight="1" x14ac:dyDescent="0.2"/>
    <row r="93" spans="1:9" ht="8.1" customHeight="1" x14ac:dyDescent="0.2"/>
    <row r="94" spans="1:9" ht="9.9499999999999993" customHeight="1" x14ac:dyDescent="0.2">
      <c r="A94" s="196" t="s">
        <v>1551</v>
      </c>
      <c r="B94" s="197"/>
      <c r="C94" s="197"/>
      <c r="D94" s="514" t="s">
        <v>1476</v>
      </c>
      <c r="E94" s="514"/>
      <c r="F94" s="514" t="s">
        <v>1477</v>
      </c>
      <c r="G94" s="514"/>
      <c r="H94" s="198"/>
      <c r="I94" s="198"/>
    </row>
    <row r="95" spans="1:9" ht="8.1" customHeight="1" x14ac:dyDescent="0.2">
      <c r="A95" s="199" t="s">
        <v>149</v>
      </c>
      <c r="B95" s="200" t="s">
        <v>1478</v>
      </c>
      <c r="C95" s="201" t="s">
        <v>151</v>
      </c>
      <c r="D95" s="200" t="s">
        <v>1479</v>
      </c>
      <c r="E95" s="201" t="s">
        <v>1480</v>
      </c>
      <c r="F95" s="200" t="s">
        <v>1479</v>
      </c>
      <c r="G95" s="201" t="s">
        <v>1480</v>
      </c>
      <c r="H95" s="202"/>
      <c r="I95" s="202"/>
    </row>
    <row r="96" spans="1:9" ht="8.1" customHeight="1" x14ac:dyDescent="0.2">
      <c r="A96" s="237" t="s">
        <v>1507</v>
      </c>
      <c r="B96" s="238" t="s">
        <v>1486</v>
      </c>
      <c r="C96" s="239">
        <v>2</v>
      </c>
      <c r="D96" s="394"/>
      <c r="E96" s="218">
        <f>D96*C96</f>
        <v>0</v>
      </c>
      <c r="F96" s="394"/>
      <c r="G96" s="240">
        <f>F96*C96</f>
        <v>0</v>
      </c>
      <c r="H96" s="220">
        <v>86.9</v>
      </c>
      <c r="I96" s="220">
        <v>34.5</v>
      </c>
    </row>
    <row r="97" spans="1:9" ht="8.1" customHeight="1" x14ac:dyDescent="0.2">
      <c r="A97" s="241" t="s">
        <v>1508</v>
      </c>
      <c r="B97" s="238" t="s">
        <v>213</v>
      </c>
      <c r="C97" s="239">
        <v>20</v>
      </c>
      <c r="D97" s="394"/>
      <c r="E97" s="218">
        <f t="shared" ref="E97:E117" si="10">D97*C97</f>
        <v>0</v>
      </c>
      <c r="F97" s="394"/>
      <c r="G97" s="240">
        <f t="shared" ref="G97:G118" si="11">F97*C97</f>
        <v>0</v>
      </c>
      <c r="H97" s="220">
        <v>13.5</v>
      </c>
      <c r="I97" s="220">
        <v>4.0999999999999996</v>
      </c>
    </row>
    <row r="98" spans="1:9" ht="8.1" customHeight="1" x14ac:dyDescent="0.2">
      <c r="A98" s="241" t="s">
        <v>1509</v>
      </c>
      <c r="B98" s="238" t="s">
        <v>213</v>
      </c>
      <c r="C98" s="239">
        <v>15</v>
      </c>
      <c r="D98" s="394"/>
      <c r="E98" s="218">
        <f t="shared" si="10"/>
        <v>0</v>
      </c>
      <c r="F98" s="394"/>
      <c r="G98" s="240">
        <f t="shared" si="11"/>
        <v>0</v>
      </c>
      <c r="H98" s="220">
        <v>18.2</v>
      </c>
      <c r="I98" s="220">
        <v>4.2</v>
      </c>
    </row>
    <row r="99" spans="1:9" ht="8.1" customHeight="1" x14ac:dyDescent="0.2">
      <c r="A99" s="241" t="s">
        <v>1510</v>
      </c>
      <c r="B99" s="238" t="s">
        <v>213</v>
      </c>
      <c r="C99" s="239">
        <v>20</v>
      </c>
      <c r="D99" s="394"/>
      <c r="E99" s="218">
        <f t="shared" si="10"/>
        <v>0</v>
      </c>
      <c r="F99" s="394"/>
      <c r="G99" s="240">
        <f t="shared" si="11"/>
        <v>0</v>
      </c>
      <c r="H99" s="220">
        <v>34.5</v>
      </c>
      <c r="I99" s="220">
        <v>4.0999999999999996</v>
      </c>
    </row>
    <row r="100" spans="1:9" ht="8.1" customHeight="1" x14ac:dyDescent="0.2">
      <c r="A100" s="211" t="s">
        <v>1511</v>
      </c>
      <c r="B100" s="238" t="s">
        <v>213</v>
      </c>
      <c r="C100" s="213">
        <v>60</v>
      </c>
      <c r="D100" s="394"/>
      <c r="E100" s="218">
        <f t="shared" si="10"/>
        <v>0</v>
      </c>
      <c r="F100" s="394"/>
      <c r="G100" s="240">
        <f t="shared" si="11"/>
        <v>0</v>
      </c>
      <c r="H100" s="220">
        <v>18.2</v>
      </c>
      <c r="I100" s="220">
        <v>8.6999999999999993</v>
      </c>
    </row>
    <row r="101" spans="1:9" ht="8.1" customHeight="1" x14ac:dyDescent="0.2">
      <c r="A101" s="211" t="s">
        <v>1512</v>
      </c>
      <c r="B101" s="238" t="s">
        <v>213</v>
      </c>
      <c r="C101" s="213">
        <v>20</v>
      </c>
      <c r="D101" s="394"/>
      <c r="E101" s="218">
        <f t="shared" si="10"/>
        <v>0</v>
      </c>
      <c r="F101" s="394"/>
      <c r="G101" s="240">
        <f t="shared" si="11"/>
        <v>0</v>
      </c>
      <c r="H101" s="220">
        <v>55.4</v>
      </c>
      <c r="I101" s="220">
        <v>8.8000000000000007</v>
      </c>
    </row>
    <row r="102" spans="1:9" ht="8.1" customHeight="1" x14ac:dyDescent="0.2">
      <c r="A102" s="211" t="s">
        <v>1513</v>
      </c>
      <c r="B102" s="238" t="s">
        <v>213</v>
      </c>
      <c r="C102" s="213">
        <v>30</v>
      </c>
      <c r="D102" s="394"/>
      <c r="E102" s="218">
        <f t="shared" si="10"/>
        <v>0</v>
      </c>
      <c r="F102" s="394"/>
      <c r="G102" s="240">
        <f t="shared" si="11"/>
        <v>0</v>
      </c>
      <c r="H102" s="220">
        <v>100</v>
      </c>
      <c r="I102" s="220">
        <v>9.3000000000000007</v>
      </c>
    </row>
    <row r="103" spans="1:9" ht="8.1" customHeight="1" x14ac:dyDescent="0.2">
      <c r="A103" s="241" t="s">
        <v>1552</v>
      </c>
      <c r="B103" s="238" t="s">
        <v>213</v>
      </c>
      <c r="C103" s="239">
        <v>10</v>
      </c>
      <c r="D103" s="394"/>
      <c r="E103" s="218">
        <f t="shared" si="10"/>
        <v>0</v>
      </c>
      <c r="F103" s="394"/>
      <c r="G103" s="240">
        <f t="shared" si="11"/>
        <v>0</v>
      </c>
      <c r="H103" s="219">
        <v>11.86</v>
      </c>
      <c r="I103" s="220">
        <v>5.2</v>
      </c>
    </row>
    <row r="104" spans="1:9" ht="8.1" customHeight="1" x14ac:dyDescent="0.2">
      <c r="A104" s="241" t="s">
        <v>1553</v>
      </c>
      <c r="B104" s="238" t="s">
        <v>213</v>
      </c>
      <c r="C104" s="239">
        <v>40</v>
      </c>
      <c r="D104" s="394"/>
      <c r="E104" s="218">
        <f t="shared" si="10"/>
        <v>0</v>
      </c>
      <c r="F104" s="394"/>
      <c r="G104" s="240">
        <f t="shared" si="11"/>
        <v>0</v>
      </c>
      <c r="H104" s="219">
        <v>11.86</v>
      </c>
      <c r="I104" s="220">
        <v>5.2</v>
      </c>
    </row>
    <row r="105" spans="1:9" ht="8.1" customHeight="1" x14ac:dyDescent="0.2">
      <c r="A105" s="241" t="s">
        <v>1554</v>
      </c>
      <c r="B105" s="238" t="s">
        <v>213</v>
      </c>
      <c r="C105" s="239">
        <v>30</v>
      </c>
      <c r="D105" s="394"/>
      <c r="E105" s="218">
        <f t="shared" si="10"/>
        <v>0</v>
      </c>
      <c r="F105" s="394"/>
      <c r="G105" s="240">
        <f t="shared" si="11"/>
        <v>0</v>
      </c>
      <c r="H105" s="219">
        <v>18.850000000000001</v>
      </c>
      <c r="I105" s="220">
        <v>5.2</v>
      </c>
    </row>
    <row r="106" spans="1:9" ht="8.1" customHeight="1" x14ac:dyDescent="0.2">
      <c r="A106" s="241" t="s">
        <v>1555</v>
      </c>
      <c r="B106" s="238" t="s">
        <v>213</v>
      </c>
      <c r="C106" s="239">
        <v>40</v>
      </c>
      <c r="D106" s="394"/>
      <c r="E106" s="218">
        <f t="shared" si="10"/>
        <v>0</v>
      </c>
      <c r="F106" s="394"/>
      <c r="G106" s="240">
        <f t="shared" si="11"/>
        <v>0</v>
      </c>
      <c r="H106" s="220">
        <v>127.28</v>
      </c>
      <c r="I106" s="220">
        <v>6</v>
      </c>
    </row>
    <row r="107" spans="1:9" ht="8.1" customHeight="1" x14ac:dyDescent="0.2">
      <c r="A107" s="241" t="s">
        <v>1556</v>
      </c>
      <c r="B107" s="238" t="s">
        <v>213</v>
      </c>
      <c r="C107" s="239">
        <v>50</v>
      </c>
      <c r="D107" s="394"/>
      <c r="E107" s="218">
        <f t="shared" si="10"/>
        <v>0</v>
      </c>
      <c r="F107" s="394"/>
      <c r="G107" s="240">
        <f t="shared" si="11"/>
        <v>0</v>
      </c>
      <c r="H107" s="219">
        <v>12.65</v>
      </c>
      <c r="I107" s="220">
        <v>5.2</v>
      </c>
    </row>
    <row r="108" spans="1:9" ht="8.1" customHeight="1" x14ac:dyDescent="0.2">
      <c r="A108" s="241" t="s">
        <v>1517</v>
      </c>
      <c r="B108" s="238" t="s">
        <v>213</v>
      </c>
      <c r="C108" s="239">
        <v>30</v>
      </c>
      <c r="D108" s="394"/>
      <c r="E108" s="218">
        <f t="shared" si="10"/>
        <v>0</v>
      </c>
      <c r="F108" s="394"/>
      <c r="G108" s="240">
        <f t="shared" si="11"/>
        <v>0</v>
      </c>
      <c r="H108" s="220">
        <v>17.899999999999999</v>
      </c>
      <c r="I108" s="220">
        <v>2.9</v>
      </c>
    </row>
    <row r="109" spans="1:9" ht="8.1" customHeight="1" x14ac:dyDescent="0.2">
      <c r="A109" s="241" t="s">
        <v>1484</v>
      </c>
      <c r="B109" s="238" t="s">
        <v>213</v>
      </c>
      <c r="C109" s="239">
        <v>20</v>
      </c>
      <c r="D109" s="394"/>
      <c r="E109" s="218">
        <f t="shared" si="10"/>
        <v>0</v>
      </c>
      <c r="F109" s="394"/>
      <c r="G109" s="240">
        <f t="shared" si="11"/>
        <v>0</v>
      </c>
      <c r="H109" s="220">
        <v>17.899999999999999</v>
      </c>
      <c r="I109" s="220">
        <v>2.9</v>
      </c>
    </row>
    <row r="110" spans="1:9" ht="8.1" customHeight="1" x14ac:dyDescent="0.2">
      <c r="A110" s="241" t="s">
        <v>1518</v>
      </c>
      <c r="B110" s="238" t="s">
        <v>1486</v>
      </c>
      <c r="C110" s="239">
        <v>5</v>
      </c>
      <c r="D110" s="394"/>
      <c r="E110" s="218">
        <f t="shared" si="10"/>
        <v>0</v>
      </c>
      <c r="F110" s="394"/>
      <c r="G110" s="240">
        <f t="shared" si="11"/>
        <v>0</v>
      </c>
      <c r="H110" s="220">
        <v>45.3</v>
      </c>
      <c r="I110" s="220">
        <v>17.399999999999999</v>
      </c>
    </row>
    <row r="111" spans="1:9" ht="8.1" customHeight="1" x14ac:dyDescent="0.2">
      <c r="A111" s="241" t="s">
        <v>1519</v>
      </c>
      <c r="B111" s="238" t="s">
        <v>1486</v>
      </c>
      <c r="C111" s="239">
        <v>1</v>
      </c>
      <c r="D111" s="394"/>
      <c r="E111" s="218">
        <f t="shared" si="10"/>
        <v>0</v>
      </c>
      <c r="F111" s="394"/>
      <c r="G111" s="240">
        <f t="shared" si="11"/>
        <v>0</v>
      </c>
      <c r="H111" s="220">
        <v>127</v>
      </c>
      <c r="I111" s="220">
        <v>21.5</v>
      </c>
    </row>
    <row r="112" spans="1:9" ht="8.1" customHeight="1" x14ac:dyDescent="0.2">
      <c r="A112" s="242" t="s">
        <v>1557</v>
      </c>
      <c r="B112" s="243" t="s">
        <v>1486</v>
      </c>
      <c r="C112" s="244">
        <v>1</v>
      </c>
      <c r="D112" s="395"/>
      <c r="E112" s="218">
        <f t="shared" si="10"/>
        <v>0</v>
      </c>
      <c r="F112" s="395"/>
      <c r="G112" s="240">
        <f t="shared" si="11"/>
        <v>0</v>
      </c>
      <c r="H112" s="220">
        <v>92.91</v>
      </c>
      <c r="I112" s="220">
        <v>16.7</v>
      </c>
    </row>
    <row r="113" spans="1:9" s="209" customFormat="1" ht="115.5" customHeight="1" x14ac:dyDescent="0.2">
      <c r="A113" s="251" t="s">
        <v>1558</v>
      </c>
      <c r="B113" s="212" t="s">
        <v>1486</v>
      </c>
      <c r="C113" s="213">
        <v>3</v>
      </c>
      <c r="D113" s="395"/>
      <c r="E113" s="218">
        <f t="shared" si="10"/>
        <v>0</v>
      </c>
      <c r="F113" s="395"/>
      <c r="G113" s="240">
        <f t="shared" si="11"/>
        <v>0</v>
      </c>
      <c r="H113" s="207">
        <v>390</v>
      </c>
      <c r="I113" s="208">
        <v>45</v>
      </c>
    </row>
    <row r="114" spans="1:9" ht="8.1" customHeight="1" x14ac:dyDescent="0.2">
      <c r="A114" s="242" t="s">
        <v>1520</v>
      </c>
      <c r="B114" s="243" t="s">
        <v>1521</v>
      </c>
      <c r="C114" s="244">
        <v>1</v>
      </c>
      <c r="D114" s="394"/>
      <c r="E114" s="218">
        <f t="shared" si="10"/>
        <v>0</v>
      </c>
      <c r="F114" s="394"/>
      <c r="G114" s="240">
        <f t="shared" si="11"/>
        <v>0</v>
      </c>
      <c r="H114" s="220">
        <v>1000</v>
      </c>
      <c r="I114" s="220">
        <v>100</v>
      </c>
    </row>
    <row r="115" spans="1:9" ht="8.1" customHeight="1" x14ac:dyDescent="0.2">
      <c r="A115" s="242" t="s">
        <v>1559</v>
      </c>
      <c r="B115" s="243" t="s">
        <v>1486</v>
      </c>
      <c r="C115" s="244">
        <v>1</v>
      </c>
      <c r="D115" s="394"/>
      <c r="E115" s="218">
        <f t="shared" si="10"/>
        <v>0</v>
      </c>
      <c r="F115" s="394"/>
      <c r="G115" s="240">
        <f t="shared" si="11"/>
        <v>0</v>
      </c>
      <c r="H115" s="220">
        <v>1199</v>
      </c>
      <c r="I115" s="220">
        <v>45</v>
      </c>
    </row>
    <row r="116" spans="1:9" ht="8.1" customHeight="1" x14ac:dyDescent="0.2">
      <c r="A116" s="242" t="s">
        <v>1522</v>
      </c>
      <c r="B116" s="243" t="s">
        <v>1242</v>
      </c>
      <c r="C116" s="244">
        <v>0</v>
      </c>
      <c r="D116" s="394"/>
      <c r="E116" s="218">
        <f t="shared" si="10"/>
        <v>0</v>
      </c>
      <c r="F116" s="394"/>
      <c r="G116" s="240">
        <f t="shared" si="11"/>
        <v>0</v>
      </c>
      <c r="H116" s="220">
        <v>0</v>
      </c>
      <c r="I116" s="220">
        <f>250/$I$1</f>
        <v>55.555555555555557</v>
      </c>
    </row>
    <row r="117" spans="1:9" ht="8.1" customHeight="1" x14ac:dyDescent="0.2">
      <c r="A117" s="241" t="s">
        <v>1523</v>
      </c>
      <c r="B117" s="238" t="s">
        <v>1242</v>
      </c>
      <c r="C117" s="239">
        <v>16</v>
      </c>
      <c r="D117" s="394"/>
      <c r="E117" s="218">
        <f t="shared" si="10"/>
        <v>0</v>
      </c>
      <c r="F117" s="394"/>
      <c r="G117" s="240">
        <f t="shared" si="11"/>
        <v>0</v>
      </c>
      <c r="H117" s="220">
        <v>100</v>
      </c>
      <c r="I117" s="220">
        <f>250/$I$1</f>
        <v>55.555555555555557</v>
      </c>
    </row>
    <row r="118" spans="1:9" ht="8.1" customHeight="1" x14ac:dyDescent="0.2">
      <c r="A118" s="245" t="s">
        <v>1524</v>
      </c>
      <c r="B118" s="246" t="s">
        <v>876</v>
      </c>
      <c r="C118" s="247">
        <v>20</v>
      </c>
      <c r="D118" s="394"/>
      <c r="E118" s="218">
        <f>D118*C118</f>
        <v>0</v>
      </c>
      <c r="F118" s="217">
        <f t="shared" ref="F118" si="12">ROUND(I118*$I$1,1)</f>
        <v>0</v>
      </c>
      <c r="G118" s="240">
        <f t="shared" si="11"/>
        <v>0</v>
      </c>
      <c r="H118" s="220">
        <v>10.5</v>
      </c>
      <c r="I118" s="220">
        <v>0</v>
      </c>
    </row>
    <row r="119" spans="1:9" ht="8.1" customHeight="1" x14ac:dyDescent="0.2">
      <c r="A119" s="222"/>
      <c r="B119" s="223"/>
      <c r="C119" s="223"/>
      <c r="D119" s="223"/>
      <c r="E119" s="224">
        <f>SUM(E96:E118)</f>
        <v>0</v>
      </c>
      <c r="F119" s="222"/>
      <c r="G119" s="224">
        <f>SUM(G96:G118)</f>
        <v>0</v>
      </c>
      <c r="H119" s="4"/>
      <c r="I119" s="4"/>
    </row>
    <row r="120" spans="1:9" ht="8.1" customHeight="1" x14ac:dyDescent="0.2">
      <c r="A120" s="225" t="s">
        <v>1504</v>
      </c>
      <c r="B120" s="226"/>
      <c r="C120" s="227">
        <v>3</v>
      </c>
      <c r="D120" s="226" t="s">
        <v>0</v>
      </c>
      <c r="E120" s="228">
        <f>ROUND(E119*C120*0.01,1)</f>
        <v>0</v>
      </c>
      <c r="F120" s="229"/>
      <c r="G120" s="230"/>
      <c r="H120" s="4"/>
      <c r="I120" s="4"/>
    </row>
    <row r="121" spans="1:9" ht="8.1" customHeight="1" x14ac:dyDescent="0.2">
      <c r="A121" s="225" t="s">
        <v>1505</v>
      </c>
      <c r="B121" s="226"/>
      <c r="C121" s="227">
        <v>15</v>
      </c>
      <c r="D121" s="226" t="s">
        <v>0</v>
      </c>
      <c r="E121" s="231"/>
      <c r="F121" s="229"/>
      <c r="G121" s="228">
        <f>ROUND(G119*C121*0.01,1)</f>
        <v>0</v>
      </c>
      <c r="H121" s="4"/>
      <c r="I121" s="4"/>
    </row>
    <row r="122" spans="1:9" ht="8.1" customHeight="1" x14ac:dyDescent="0.2">
      <c r="A122" s="232" t="s">
        <v>30</v>
      </c>
      <c r="B122" s="233"/>
      <c r="C122" s="233"/>
      <c r="D122" s="233"/>
      <c r="E122" s="292">
        <f>SUM(E119:E121)</f>
        <v>0</v>
      </c>
      <c r="F122" s="234"/>
      <c r="G122" s="292">
        <f>SUM(G119:G121)</f>
        <v>0</v>
      </c>
      <c r="H122" s="4"/>
      <c r="I122" s="4"/>
    </row>
    <row r="123" spans="1:9" ht="8.1" customHeight="1" x14ac:dyDescent="0.2"/>
    <row r="124" spans="1:9" ht="8.1" customHeight="1" x14ac:dyDescent="0.2"/>
    <row r="125" spans="1:9" ht="8.1" customHeight="1" x14ac:dyDescent="0.2"/>
    <row r="126" spans="1:9" s="209" customFormat="1" ht="9.9499999999999993" customHeight="1" x14ac:dyDescent="0.2">
      <c r="A126" s="252" t="s">
        <v>1560</v>
      </c>
      <c r="B126" s="253"/>
      <c r="C126" s="253"/>
      <c r="D126" s="513" t="s">
        <v>1476</v>
      </c>
      <c r="E126" s="513"/>
      <c r="F126" s="513" t="s">
        <v>1477</v>
      </c>
      <c r="G126" s="513"/>
      <c r="H126" s="254"/>
      <c r="I126" s="254"/>
    </row>
    <row r="127" spans="1:9" s="209" customFormat="1" ht="8.1" customHeight="1" x14ac:dyDescent="0.2">
      <c r="A127" s="255" t="s">
        <v>149</v>
      </c>
      <c r="B127" s="256" t="s">
        <v>1478</v>
      </c>
      <c r="C127" s="257" t="s">
        <v>151</v>
      </c>
      <c r="D127" s="256" t="s">
        <v>1479</v>
      </c>
      <c r="E127" s="257" t="s">
        <v>1480</v>
      </c>
      <c r="F127" s="256" t="s">
        <v>1479</v>
      </c>
      <c r="G127" s="257" t="s">
        <v>1480</v>
      </c>
      <c r="H127" s="202" t="s">
        <v>1476</v>
      </c>
      <c r="I127" s="202" t="s">
        <v>1477</v>
      </c>
    </row>
    <row r="128" spans="1:9" s="209" customFormat="1" ht="8.1" customHeight="1" x14ac:dyDescent="0.2">
      <c r="A128" s="203" t="s">
        <v>1561</v>
      </c>
      <c r="B128" s="204" t="s">
        <v>1486</v>
      </c>
      <c r="C128" s="205">
        <v>1</v>
      </c>
      <c r="D128" s="393"/>
      <c r="E128" s="258">
        <f>C128*D128</f>
        <v>0</v>
      </c>
      <c r="F128" s="393"/>
      <c r="G128" s="258">
        <f>F128*C128</f>
        <v>0</v>
      </c>
      <c r="H128" s="208">
        <v>1200</v>
      </c>
      <c r="I128" s="208">
        <v>200</v>
      </c>
    </row>
    <row r="129" spans="1:9" s="209" customFormat="1" ht="8.1" customHeight="1" x14ac:dyDescent="0.2">
      <c r="A129" s="210" t="s">
        <v>1562</v>
      </c>
      <c r="B129" s="204" t="s">
        <v>1486</v>
      </c>
      <c r="C129" s="205">
        <v>1</v>
      </c>
      <c r="D129" s="393"/>
      <c r="E129" s="258">
        <f t="shared" ref="E129:E136" si="13">C129*D129</f>
        <v>0</v>
      </c>
      <c r="F129" s="393"/>
      <c r="G129" s="258">
        <f t="shared" ref="G129:G136" si="14">F129*C129</f>
        <v>0</v>
      </c>
      <c r="H129" s="207">
        <v>613</v>
      </c>
      <c r="I129" s="208">
        <v>34</v>
      </c>
    </row>
    <row r="130" spans="1:9" s="209" customFormat="1" ht="8.1" customHeight="1" x14ac:dyDescent="0.2">
      <c r="A130" s="203" t="s">
        <v>1563</v>
      </c>
      <c r="B130" s="204" t="s">
        <v>1486</v>
      </c>
      <c r="C130" s="205">
        <v>1</v>
      </c>
      <c r="D130" s="393"/>
      <c r="E130" s="258">
        <f t="shared" si="13"/>
        <v>0</v>
      </c>
      <c r="F130" s="393"/>
      <c r="G130" s="258">
        <f t="shared" si="14"/>
        <v>0</v>
      </c>
      <c r="H130" s="207">
        <v>10930</v>
      </c>
      <c r="I130" s="208">
        <v>68</v>
      </c>
    </row>
    <row r="131" spans="1:9" s="209" customFormat="1" ht="8.1" customHeight="1" x14ac:dyDescent="0.2">
      <c r="A131" s="203" t="s">
        <v>1564</v>
      </c>
      <c r="B131" s="204" t="s">
        <v>1486</v>
      </c>
      <c r="C131" s="205">
        <v>1</v>
      </c>
      <c r="D131" s="393"/>
      <c r="E131" s="258">
        <f t="shared" si="13"/>
        <v>0</v>
      </c>
      <c r="F131" s="393"/>
      <c r="G131" s="258">
        <f t="shared" si="14"/>
        <v>0</v>
      </c>
      <c r="H131" s="207">
        <v>821</v>
      </c>
      <c r="I131" s="208">
        <v>34</v>
      </c>
    </row>
    <row r="132" spans="1:9" s="209" customFormat="1" ht="8.1" customHeight="1" x14ac:dyDescent="0.2">
      <c r="A132" s="203" t="s">
        <v>1543</v>
      </c>
      <c r="B132" s="204" t="s">
        <v>1486</v>
      </c>
      <c r="C132" s="205">
        <v>2</v>
      </c>
      <c r="D132" s="393"/>
      <c r="E132" s="258">
        <f t="shared" si="13"/>
        <v>0</v>
      </c>
      <c r="F132" s="393"/>
      <c r="G132" s="258">
        <f t="shared" si="14"/>
        <v>0</v>
      </c>
      <c r="H132" s="207">
        <v>96</v>
      </c>
      <c r="I132" s="208">
        <v>17</v>
      </c>
    </row>
    <row r="133" spans="1:9" s="209" customFormat="1" ht="8.1" customHeight="1" x14ac:dyDescent="0.2">
      <c r="A133" s="203" t="s">
        <v>1544</v>
      </c>
      <c r="B133" s="204" t="s">
        <v>1486</v>
      </c>
      <c r="C133" s="205">
        <v>3</v>
      </c>
      <c r="D133" s="393"/>
      <c r="E133" s="258">
        <f t="shared" si="13"/>
        <v>0</v>
      </c>
      <c r="F133" s="393"/>
      <c r="G133" s="258">
        <f t="shared" si="14"/>
        <v>0</v>
      </c>
      <c r="H133" s="207">
        <v>96</v>
      </c>
      <c r="I133" s="208">
        <v>17</v>
      </c>
    </row>
    <row r="134" spans="1:9" s="209" customFormat="1" ht="8.1" customHeight="1" x14ac:dyDescent="0.2">
      <c r="A134" s="203" t="s">
        <v>1545</v>
      </c>
      <c r="B134" s="204" t="s">
        <v>1486</v>
      </c>
      <c r="C134" s="205">
        <v>1</v>
      </c>
      <c r="D134" s="393"/>
      <c r="E134" s="258">
        <f t="shared" si="13"/>
        <v>0</v>
      </c>
      <c r="F134" s="393"/>
      <c r="G134" s="258">
        <f t="shared" si="14"/>
        <v>0</v>
      </c>
      <c r="H134" s="207">
        <v>1346</v>
      </c>
      <c r="I134" s="208">
        <v>34</v>
      </c>
    </row>
    <row r="135" spans="1:9" s="209" customFormat="1" ht="8.1" customHeight="1" x14ac:dyDescent="0.2">
      <c r="A135" s="203" t="s">
        <v>1549</v>
      </c>
      <c r="B135" s="204" t="s">
        <v>1486</v>
      </c>
      <c r="C135" s="205">
        <v>4</v>
      </c>
      <c r="D135" s="393"/>
      <c r="E135" s="258">
        <f t="shared" si="13"/>
        <v>0</v>
      </c>
      <c r="F135" s="393"/>
      <c r="G135" s="258">
        <f t="shared" si="14"/>
        <v>0</v>
      </c>
      <c r="H135" s="207">
        <v>0</v>
      </c>
      <c r="I135" s="208">
        <v>17.399999999999999</v>
      </c>
    </row>
    <row r="136" spans="1:9" s="209" customFormat="1" ht="8.1" customHeight="1" x14ac:dyDescent="0.2">
      <c r="A136" s="203" t="s">
        <v>1565</v>
      </c>
      <c r="B136" s="204" t="s">
        <v>1521</v>
      </c>
      <c r="C136" s="205">
        <v>1</v>
      </c>
      <c r="D136" s="393"/>
      <c r="E136" s="258">
        <f t="shared" si="13"/>
        <v>0</v>
      </c>
      <c r="F136" s="393"/>
      <c r="G136" s="258">
        <f t="shared" si="14"/>
        <v>0</v>
      </c>
      <c r="H136" s="207">
        <v>1000</v>
      </c>
      <c r="I136" s="208">
        <v>110</v>
      </c>
    </row>
    <row r="137" spans="1:9" s="209" customFormat="1" ht="8.1" customHeight="1" x14ac:dyDescent="0.2">
      <c r="A137" s="259"/>
      <c r="B137" s="260"/>
      <c r="C137" s="260"/>
      <c r="D137" s="260"/>
      <c r="E137" s="261">
        <f>SUM(E128:E136)</f>
        <v>0</v>
      </c>
      <c r="F137" s="259"/>
      <c r="G137" s="261">
        <f>SUM(G128:G136)</f>
        <v>0</v>
      </c>
      <c r="H137" s="254"/>
      <c r="I137" s="254"/>
    </row>
    <row r="138" spans="1:9" s="209" customFormat="1" ht="8.1" customHeight="1" x14ac:dyDescent="0.2">
      <c r="A138" s="262" t="s">
        <v>1504</v>
      </c>
      <c r="B138" s="263"/>
      <c r="C138" s="264">
        <v>3</v>
      </c>
      <c r="D138" s="263" t="s">
        <v>0</v>
      </c>
      <c r="E138" s="265">
        <f>ROUND(E137*C138*0.01,1)</f>
        <v>0</v>
      </c>
      <c r="F138" s="266"/>
      <c r="G138" s="267"/>
      <c r="H138" s="254"/>
      <c r="I138" s="254"/>
    </row>
    <row r="139" spans="1:9" s="209" customFormat="1" ht="8.1" customHeight="1" x14ac:dyDescent="0.2">
      <c r="A139" s="262" t="s">
        <v>1505</v>
      </c>
      <c r="B139" s="263"/>
      <c r="C139" s="264">
        <v>6</v>
      </c>
      <c r="D139" s="263" t="s">
        <v>0</v>
      </c>
      <c r="E139" s="268"/>
      <c r="F139" s="266"/>
      <c r="G139" s="265">
        <f>ROUND(G137*C139*0.01,1)</f>
        <v>0</v>
      </c>
      <c r="H139" s="254"/>
      <c r="I139" s="254"/>
    </row>
    <row r="140" spans="1:9" s="209" customFormat="1" ht="8.1" customHeight="1" x14ac:dyDescent="0.2">
      <c r="A140" s="269" t="s">
        <v>30</v>
      </c>
      <c r="B140" s="270"/>
      <c r="C140" s="270"/>
      <c r="D140" s="270"/>
      <c r="E140" s="271">
        <f>SUM(E137:E139)</f>
        <v>0</v>
      </c>
      <c r="F140" s="272"/>
      <c r="G140" s="271">
        <f>SUM(G137:G139)</f>
        <v>0</v>
      </c>
      <c r="H140" s="254"/>
      <c r="I140" s="254"/>
    </row>
    <row r="141" spans="1:9" ht="8.1" customHeight="1" x14ac:dyDescent="0.2"/>
    <row r="142" spans="1:9" ht="8.1" customHeight="1" x14ac:dyDescent="0.2"/>
    <row r="143" spans="1:9" s="209" customFormat="1" ht="9.9499999999999993" customHeight="1" x14ac:dyDescent="0.2">
      <c r="A143" s="252" t="s">
        <v>1566</v>
      </c>
      <c r="B143" s="253"/>
      <c r="C143" s="253"/>
      <c r="D143" s="513" t="s">
        <v>1476</v>
      </c>
      <c r="E143" s="513"/>
      <c r="F143" s="513" t="s">
        <v>1477</v>
      </c>
      <c r="G143" s="513"/>
    </row>
    <row r="144" spans="1:9" s="209" customFormat="1" ht="8.1" customHeight="1" x14ac:dyDescent="0.2">
      <c r="A144" s="255" t="s">
        <v>149</v>
      </c>
      <c r="B144" s="256" t="s">
        <v>1478</v>
      </c>
      <c r="C144" s="257" t="s">
        <v>151</v>
      </c>
      <c r="D144" s="256" t="s">
        <v>1479</v>
      </c>
      <c r="E144" s="257" t="s">
        <v>1480</v>
      </c>
      <c r="F144" s="256" t="s">
        <v>1479</v>
      </c>
      <c r="G144" s="257" t="s">
        <v>1480</v>
      </c>
      <c r="H144" s="273"/>
      <c r="I144" s="273"/>
    </row>
    <row r="145" spans="1:9" s="209" customFormat="1" ht="8.1" customHeight="1" x14ac:dyDescent="0.2">
      <c r="A145" s="203" t="s">
        <v>1567</v>
      </c>
      <c r="B145" s="204" t="s">
        <v>1521</v>
      </c>
      <c r="C145" s="205">
        <v>1</v>
      </c>
      <c r="D145" s="217">
        <f t="shared" ref="D145:D147" si="15">ROUND(H145*$H$1,1)</f>
        <v>0</v>
      </c>
      <c r="E145" s="218">
        <f t="shared" ref="E145:E147" si="16">PRODUCT(C145,D145)</f>
        <v>0</v>
      </c>
      <c r="F145" s="394"/>
      <c r="G145" s="218">
        <f>F145*C145</f>
        <v>0</v>
      </c>
      <c r="H145" s="207">
        <v>0</v>
      </c>
      <c r="I145" s="208">
        <f>2000/$I$1</f>
        <v>444.44444444444446</v>
      </c>
    </row>
    <row r="146" spans="1:9" s="209" customFormat="1" ht="8.1" customHeight="1" x14ac:dyDescent="0.2">
      <c r="A146" s="211" t="s">
        <v>1568</v>
      </c>
      <c r="B146" s="212" t="s">
        <v>1521</v>
      </c>
      <c r="C146" s="213">
        <v>1</v>
      </c>
      <c r="D146" s="217">
        <f t="shared" si="15"/>
        <v>0</v>
      </c>
      <c r="E146" s="218">
        <f t="shared" si="16"/>
        <v>0</v>
      </c>
      <c r="F146" s="394"/>
      <c r="G146" s="218">
        <f t="shared" ref="G146:G147" si="17">F146*C146</f>
        <v>0</v>
      </c>
      <c r="H146" s="207">
        <v>0</v>
      </c>
      <c r="I146" s="208">
        <f>7000/$I$1</f>
        <v>1555.5555555555557</v>
      </c>
    </row>
    <row r="147" spans="1:9" s="209" customFormat="1" ht="8.1" customHeight="1" x14ac:dyDescent="0.2">
      <c r="A147" s="221" t="s">
        <v>1569</v>
      </c>
      <c r="B147" s="204" t="s">
        <v>1521</v>
      </c>
      <c r="C147" s="205">
        <v>1</v>
      </c>
      <c r="D147" s="217">
        <f t="shared" si="15"/>
        <v>0</v>
      </c>
      <c r="E147" s="218">
        <f t="shared" si="16"/>
        <v>0</v>
      </c>
      <c r="F147" s="394"/>
      <c r="G147" s="218">
        <f t="shared" si="17"/>
        <v>0</v>
      </c>
      <c r="H147" s="207">
        <v>0</v>
      </c>
      <c r="I147" s="208">
        <f>6000/$I$1</f>
        <v>1333.3333333333333</v>
      </c>
    </row>
    <row r="148" spans="1:9" s="209" customFormat="1" ht="8.1" customHeight="1" x14ac:dyDescent="0.2">
      <c r="A148" s="259"/>
      <c r="B148" s="260"/>
      <c r="C148" s="260"/>
      <c r="D148" s="260"/>
      <c r="E148" s="261">
        <f>SUM(E145:E147)</f>
        <v>0</v>
      </c>
      <c r="F148" s="259"/>
      <c r="G148" s="261">
        <f>SUM(G145:G147)</f>
        <v>0</v>
      </c>
      <c r="H148" s="254"/>
      <c r="I148" s="254"/>
    </row>
    <row r="149" spans="1:9" s="209" customFormat="1" ht="8.1" customHeight="1" x14ac:dyDescent="0.2">
      <c r="A149" s="262" t="s">
        <v>1504</v>
      </c>
      <c r="B149" s="263"/>
      <c r="C149" s="264">
        <v>0</v>
      </c>
      <c r="D149" s="263" t="s">
        <v>0</v>
      </c>
      <c r="E149" s="265">
        <f>ROUND(E148*C149*0.01,1)</f>
        <v>0</v>
      </c>
      <c r="F149" s="266"/>
      <c r="G149" s="267"/>
      <c r="H149" s="254"/>
      <c r="I149" s="254"/>
    </row>
    <row r="150" spans="1:9" s="209" customFormat="1" ht="8.1" customHeight="1" x14ac:dyDescent="0.2">
      <c r="A150" s="262" t="s">
        <v>1505</v>
      </c>
      <c r="B150" s="263"/>
      <c r="C150" s="264">
        <v>0</v>
      </c>
      <c r="D150" s="263" t="s">
        <v>0</v>
      </c>
      <c r="E150" s="268"/>
      <c r="F150" s="266"/>
      <c r="G150" s="265">
        <f>ROUND(G148*C150*0.01,1)</f>
        <v>0</v>
      </c>
      <c r="H150" s="254"/>
      <c r="I150" s="254"/>
    </row>
    <row r="151" spans="1:9" s="209" customFormat="1" ht="8.1" customHeight="1" x14ac:dyDescent="0.2">
      <c r="A151" s="269" t="s">
        <v>30</v>
      </c>
      <c r="B151" s="270"/>
      <c r="C151" s="270"/>
      <c r="D151" s="270"/>
      <c r="E151" s="271">
        <f>SUM(E148:E150)</f>
        <v>0</v>
      </c>
      <c r="F151" s="272"/>
      <c r="G151" s="271">
        <f>SUM(G148:G150)</f>
        <v>0</v>
      </c>
      <c r="H151" s="254"/>
      <c r="I151" s="254"/>
    </row>
    <row r="152" spans="1:9" ht="8.1" customHeight="1" x14ac:dyDescent="0.2"/>
    <row r="153" spans="1:9" ht="8.1" customHeight="1" x14ac:dyDescent="0.2"/>
    <row r="154" spans="1:9" ht="8.1" customHeight="1" x14ac:dyDescent="0.2"/>
    <row r="155" spans="1:9" ht="8.1" customHeight="1" thickBot="1" x14ac:dyDescent="0.25">
      <c r="A155" s="274"/>
      <c r="B155" s="275"/>
      <c r="C155" s="274"/>
      <c r="D155" s="275"/>
      <c r="E155" s="275"/>
      <c r="F155" s="275"/>
      <c r="G155" s="275"/>
    </row>
    <row r="156" spans="1:9" ht="8.1" customHeight="1" thickTop="1" x14ac:dyDescent="0.2">
      <c r="A156" s="209"/>
      <c r="C156" s="209"/>
    </row>
    <row r="157" spans="1:9" ht="9.9499999999999993" customHeight="1" x14ac:dyDescent="0.2">
      <c r="A157" s="196" t="s">
        <v>1570</v>
      </c>
      <c r="B157" s="197"/>
      <c r="C157" s="197"/>
      <c r="D157" s="514" t="s">
        <v>1476</v>
      </c>
      <c r="E157" s="514"/>
      <c r="F157" s="514" t="s">
        <v>1477</v>
      </c>
      <c r="G157" s="514"/>
    </row>
    <row r="158" spans="1:9" ht="8.1" customHeight="1" x14ac:dyDescent="0.2">
      <c r="A158" s="515" t="s">
        <v>149</v>
      </c>
      <c r="B158" s="446"/>
      <c r="C158" s="447"/>
      <c r="D158" s="276"/>
      <c r="E158" s="201" t="s">
        <v>1480</v>
      </c>
      <c r="F158" s="200"/>
      <c r="G158" s="201" t="s">
        <v>1480</v>
      </c>
    </row>
    <row r="159" spans="1:9" ht="8.1" customHeight="1" x14ac:dyDescent="0.2">
      <c r="A159" s="277" t="str">
        <f>A1</f>
        <v>Hromosvody</v>
      </c>
      <c r="B159" s="278"/>
      <c r="C159" s="279">
        <v>21</v>
      </c>
      <c r="D159" s="516">
        <f>E28</f>
        <v>0</v>
      </c>
      <c r="E159" s="517"/>
      <c r="F159" s="516">
        <f>G28</f>
        <v>0</v>
      </c>
      <c r="G159" s="517"/>
      <c r="H159" s="4"/>
      <c r="I159" s="4"/>
    </row>
    <row r="160" spans="1:9" ht="8.1" customHeight="1" x14ac:dyDescent="0.2">
      <c r="A160" s="277" t="str">
        <f>A31</f>
        <v>Elektroinstalace kotelny</v>
      </c>
      <c r="B160" s="278"/>
      <c r="C160" s="279">
        <v>21</v>
      </c>
      <c r="D160" s="516">
        <f>E54</f>
        <v>0</v>
      </c>
      <c r="E160" s="517"/>
      <c r="F160" s="516">
        <f>G54</f>
        <v>0</v>
      </c>
      <c r="G160" s="517"/>
      <c r="H160" s="4"/>
      <c r="I160" s="4"/>
    </row>
    <row r="161" spans="1:10" ht="8.1" customHeight="1" x14ac:dyDescent="0.2">
      <c r="A161" s="277" t="str">
        <f>A57</f>
        <v>Dodávky poruchové signalizace</v>
      </c>
      <c r="B161" s="278"/>
      <c r="C161" s="279">
        <v>21</v>
      </c>
      <c r="D161" s="516">
        <f>E67</f>
        <v>0</v>
      </c>
      <c r="E161" s="517"/>
      <c r="F161" s="516">
        <f>G67</f>
        <v>0</v>
      </c>
      <c r="G161" s="517"/>
      <c r="H161" s="4"/>
      <c r="I161" s="4"/>
    </row>
    <row r="162" spans="1:10" ht="8.1" customHeight="1" x14ac:dyDescent="0.2">
      <c r="A162" s="277" t="str">
        <f>A70</f>
        <v>Rozváděč RK</v>
      </c>
      <c r="B162" s="278"/>
      <c r="C162" s="279">
        <v>21</v>
      </c>
      <c r="D162" s="516">
        <f>E91</f>
        <v>0</v>
      </c>
      <c r="E162" s="517"/>
      <c r="F162" s="516">
        <f>G91</f>
        <v>0</v>
      </c>
      <c r="G162" s="517"/>
      <c r="H162" s="4"/>
      <c r="I162" s="4"/>
    </row>
    <row r="163" spans="1:10" ht="8.1" customHeight="1" x14ac:dyDescent="0.2">
      <c r="A163" s="277" t="str">
        <f>A94</f>
        <v>Napojení výtahu a instalace šachty</v>
      </c>
      <c r="B163" s="278"/>
      <c r="C163" s="279">
        <v>21</v>
      </c>
      <c r="D163" s="516">
        <f>E122</f>
        <v>0</v>
      </c>
      <c r="E163" s="517"/>
      <c r="F163" s="516">
        <f>G122</f>
        <v>0</v>
      </c>
      <c r="G163" s="517"/>
      <c r="H163" s="4"/>
      <c r="I163" s="4"/>
    </row>
    <row r="164" spans="1:10" ht="8.1" customHeight="1" x14ac:dyDescent="0.2">
      <c r="A164" s="277" t="str">
        <f>A126</f>
        <v>Rozváděč RVT</v>
      </c>
      <c r="B164" s="278"/>
      <c r="C164" s="279">
        <v>21</v>
      </c>
      <c r="D164" s="516">
        <f>E140</f>
        <v>0</v>
      </c>
      <c r="E164" s="517"/>
      <c r="F164" s="516">
        <f>G140</f>
        <v>0</v>
      </c>
      <c r="G164" s="517"/>
      <c r="H164" s="4"/>
      <c r="I164" s="4"/>
    </row>
    <row r="165" spans="1:10" ht="8.1" customHeight="1" x14ac:dyDescent="0.2">
      <c r="A165" s="277" t="str">
        <f>A143</f>
        <v>HZS, PD, revize</v>
      </c>
      <c r="B165" s="278"/>
      <c r="C165" s="279">
        <v>21</v>
      </c>
      <c r="D165" s="516">
        <f>E151</f>
        <v>0</v>
      </c>
      <c r="E165" s="517"/>
      <c r="F165" s="516">
        <f>G151</f>
        <v>0</v>
      </c>
      <c r="G165" s="517"/>
      <c r="H165" s="4"/>
      <c r="I165" s="4"/>
    </row>
    <row r="166" spans="1:10" ht="8.1" customHeight="1" x14ac:dyDescent="0.2">
      <c r="A166" s="222"/>
      <c r="B166" s="223"/>
      <c r="C166" s="223"/>
      <c r="D166" s="223"/>
      <c r="E166" s="224"/>
      <c r="F166" s="222"/>
      <c r="G166" s="249"/>
    </row>
    <row r="167" spans="1:10" ht="8.1" customHeight="1" x14ac:dyDescent="0.2">
      <c r="A167" s="225"/>
      <c r="B167" s="226"/>
      <c r="C167" s="227"/>
      <c r="D167" s="226"/>
      <c r="E167" s="231"/>
      <c r="F167" s="229"/>
      <c r="G167" s="230"/>
    </row>
    <row r="168" spans="1:10" ht="8.1" customHeight="1" x14ac:dyDescent="0.2">
      <c r="A168" s="232" t="s">
        <v>30</v>
      </c>
      <c r="B168" s="233"/>
      <c r="C168" s="233"/>
      <c r="D168" s="519">
        <f>SUM(D159:E165)</f>
        <v>0</v>
      </c>
      <c r="E168" s="520"/>
      <c r="F168" s="521">
        <f>SUM(F159:G165)</f>
        <v>0</v>
      </c>
      <c r="G168" s="520"/>
      <c r="H168" s="4"/>
      <c r="I168" s="4"/>
    </row>
    <row r="169" spans="1:10" ht="8.1" customHeight="1" x14ac:dyDescent="0.2"/>
    <row r="170" spans="1:10" ht="8.1" customHeight="1" x14ac:dyDescent="0.2">
      <c r="A170" s="209"/>
      <c r="C170" s="209"/>
    </row>
    <row r="171" spans="1:10" s="209" customFormat="1" ht="12" customHeight="1" x14ac:dyDescent="0.2">
      <c r="A171" s="280" t="s">
        <v>1571</v>
      </c>
      <c r="B171" s="280"/>
      <c r="C171" s="280"/>
      <c r="D171" s="522">
        <f>SUM(D168:G168)</f>
        <v>0</v>
      </c>
      <c r="E171" s="522"/>
      <c r="F171" s="281" t="s">
        <v>1572</v>
      </c>
      <c r="H171" s="254"/>
      <c r="I171" s="254"/>
    </row>
    <row r="172" spans="1:10" s="209" customFormat="1" ht="8.1" customHeight="1" x14ac:dyDescent="0.2">
      <c r="A172" s="282"/>
      <c r="H172" s="254"/>
      <c r="I172" s="254"/>
      <c r="J172" s="283"/>
    </row>
    <row r="173" spans="1:10" s="209" customFormat="1" ht="8.1" customHeight="1" x14ac:dyDescent="0.2">
      <c r="H173" s="254"/>
      <c r="I173" s="254"/>
    </row>
    <row r="174" spans="1:10" s="209" customFormat="1" ht="9.9499999999999993" customHeight="1" x14ac:dyDescent="0.2">
      <c r="A174" s="284">
        <f>D174+F174</f>
        <v>0</v>
      </c>
      <c r="B174" s="285"/>
      <c r="C174" s="286">
        <v>15</v>
      </c>
      <c r="D174" s="523">
        <f>SUM(SUMIF(C157:C165,C174,D157:D165),SUMIF(C157:C165,C174,F157:F165))</f>
        <v>0</v>
      </c>
      <c r="E174" s="523"/>
      <c r="F174" s="524">
        <f>CEILING(D174*C174/100,0.1)</f>
        <v>0</v>
      </c>
      <c r="G174" s="525"/>
      <c r="H174" s="254"/>
      <c r="I174" s="254"/>
    </row>
    <row r="175" spans="1:10" s="209" customFormat="1" ht="9.9499999999999993" customHeight="1" x14ac:dyDescent="0.2">
      <c r="A175" s="287">
        <f>D175+F175</f>
        <v>0</v>
      </c>
      <c r="B175" s="285"/>
      <c r="C175" s="286">
        <v>21</v>
      </c>
      <c r="D175" s="523">
        <f>SUM(SUMIF(C157:C165,C175,D157:D165),SUMIF(C157:C165,C175,F157:F165))</f>
        <v>0</v>
      </c>
      <c r="E175" s="523"/>
      <c r="F175" s="524">
        <f>CEILING(D175*C175/100,0.1)</f>
        <v>0</v>
      </c>
      <c r="G175" s="525"/>
      <c r="H175" s="254"/>
      <c r="I175" s="254"/>
    </row>
    <row r="176" spans="1:10" s="209" customFormat="1" ht="8.1" customHeight="1" x14ac:dyDescent="0.2">
      <c r="H176" s="254"/>
      <c r="I176" s="254"/>
    </row>
    <row r="177" spans="1:9" s="209" customFormat="1" ht="8.1" customHeight="1" x14ac:dyDescent="0.2">
      <c r="H177" s="254"/>
      <c r="I177" s="254"/>
    </row>
    <row r="178" spans="1:9" s="209" customFormat="1" ht="12" customHeight="1" x14ac:dyDescent="0.2">
      <c r="A178" s="288" t="s">
        <v>1573</v>
      </c>
      <c r="D178" s="518">
        <f>SUM(A174:A175)</f>
        <v>0</v>
      </c>
      <c r="E178" s="518"/>
      <c r="F178" s="289" t="s">
        <v>1574</v>
      </c>
      <c r="H178" s="254"/>
      <c r="I178" s="254"/>
    </row>
    <row r="179" spans="1:9" ht="8.1" customHeight="1" thickBot="1" x14ac:dyDescent="0.25">
      <c r="A179" s="290"/>
      <c r="B179" s="275"/>
      <c r="C179" s="274"/>
      <c r="D179" s="275"/>
      <c r="E179" s="275"/>
      <c r="F179" s="275"/>
      <c r="G179" s="275"/>
      <c r="H179" s="4"/>
      <c r="I179" s="4"/>
    </row>
    <row r="180" spans="1:9" ht="8.1" customHeight="1" thickTop="1" x14ac:dyDescent="0.2"/>
    <row r="181" spans="1:9" ht="8.1" customHeight="1" x14ac:dyDescent="0.2"/>
    <row r="182" spans="1:9" ht="8.1" customHeight="1" x14ac:dyDescent="0.2"/>
    <row r="183" spans="1:9" ht="8.1" customHeight="1" x14ac:dyDescent="0.2"/>
    <row r="184" spans="1:9" ht="8.1" customHeight="1" x14ac:dyDescent="0.2"/>
    <row r="185" spans="1:9" ht="8.1" customHeight="1" x14ac:dyDescent="0.2"/>
    <row r="186" spans="1:9" ht="8.1" customHeight="1" x14ac:dyDescent="0.2"/>
    <row r="187" spans="1:9" ht="8.1" customHeight="1" x14ac:dyDescent="0.2"/>
    <row r="188" spans="1:9" ht="8.1" customHeight="1" x14ac:dyDescent="0.2"/>
    <row r="189" spans="1:9" ht="8.1" customHeight="1" x14ac:dyDescent="0.2"/>
    <row r="190" spans="1:9" ht="8.1" customHeight="1" x14ac:dyDescent="0.2"/>
    <row r="191" spans="1:9" ht="8.1" customHeight="1" x14ac:dyDescent="0.2"/>
    <row r="192" spans="1:9" ht="8.1" customHeight="1" x14ac:dyDescent="0.2"/>
    <row r="193" ht="8.1" customHeight="1" x14ac:dyDescent="0.2"/>
    <row r="194" ht="8.1" customHeight="1" x14ac:dyDescent="0.2"/>
    <row r="195" ht="8.1" customHeight="1" x14ac:dyDescent="0.2"/>
    <row r="196" ht="8.1" customHeight="1" x14ac:dyDescent="0.2"/>
    <row r="197" ht="8.1" customHeight="1" x14ac:dyDescent="0.2"/>
    <row r="198" ht="8.1" customHeight="1" x14ac:dyDescent="0.2"/>
    <row r="199" ht="8.1" customHeight="1" x14ac:dyDescent="0.2"/>
    <row r="200" ht="8.1" customHeight="1" x14ac:dyDescent="0.2"/>
    <row r="201" ht="8.1" customHeight="1" x14ac:dyDescent="0.2"/>
    <row r="202" ht="8.1" customHeight="1" x14ac:dyDescent="0.2"/>
    <row r="203" ht="8.1" customHeight="1" x14ac:dyDescent="0.2"/>
    <row r="204" ht="8.1" customHeight="1" x14ac:dyDescent="0.2"/>
    <row r="205" ht="8.1" customHeight="1" x14ac:dyDescent="0.2"/>
    <row r="206" ht="8.1" customHeight="1" x14ac:dyDescent="0.2"/>
    <row r="207" ht="8.1" customHeight="1" x14ac:dyDescent="0.2"/>
    <row r="208" ht="8.1" customHeight="1" x14ac:dyDescent="0.2"/>
    <row r="209" ht="8.1" customHeight="1" x14ac:dyDescent="0.2"/>
    <row r="210" ht="8.1" customHeight="1" x14ac:dyDescent="0.2"/>
    <row r="211" ht="8.1" customHeight="1" x14ac:dyDescent="0.2"/>
    <row r="212" ht="8.1" customHeight="1" x14ac:dyDescent="0.2"/>
    <row r="213" ht="8.1" customHeight="1" x14ac:dyDescent="0.2"/>
    <row r="214" ht="8.1" customHeight="1" x14ac:dyDescent="0.2"/>
    <row r="215" ht="8.1" customHeight="1" x14ac:dyDescent="0.2"/>
    <row r="216" ht="8.1" customHeight="1" x14ac:dyDescent="0.2"/>
    <row r="217" ht="8.1" customHeight="1" x14ac:dyDescent="0.2"/>
    <row r="218" ht="8.1" customHeight="1" x14ac:dyDescent="0.2"/>
    <row r="219" ht="8.1" customHeight="1" x14ac:dyDescent="0.2"/>
    <row r="220" ht="8.1" customHeight="1" x14ac:dyDescent="0.2"/>
    <row r="221" ht="8.1" customHeight="1" x14ac:dyDescent="0.2"/>
    <row r="222" ht="8.1" customHeight="1" x14ac:dyDescent="0.2"/>
    <row r="223" ht="8.1" customHeight="1" x14ac:dyDescent="0.2"/>
    <row r="224" ht="8.1" customHeight="1" x14ac:dyDescent="0.2"/>
    <row r="225" ht="8.1" customHeight="1" x14ac:dyDescent="0.2"/>
    <row r="226" ht="8.1" customHeight="1" x14ac:dyDescent="0.2"/>
    <row r="227" ht="8.1" customHeight="1" x14ac:dyDescent="0.2"/>
    <row r="228" ht="8.1" customHeight="1" x14ac:dyDescent="0.2"/>
    <row r="229" ht="8.1" customHeight="1" x14ac:dyDescent="0.2"/>
    <row r="230" ht="8.1" customHeight="1" x14ac:dyDescent="0.2"/>
    <row r="231" ht="8.1" customHeight="1" x14ac:dyDescent="0.2"/>
    <row r="232" ht="8.1" customHeight="1" x14ac:dyDescent="0.2"/>
    <row r="233" ht="8.1" customHeight="1" x14ac:dyDescent="0.2"/>
    <row r="234" ht="8.1" customHeight="1" x14ac:dyDescent="0.2"/>
    <row r="235" ht="8.1" customHeight="1" x14ac:dyDescent="0.2"/>
    <row r="236" ht="8.1" customHeight="1" x14ac:dyDescent="0.2"/>
    <row r="237" ht="8.1" customHeight="1" x14ac:dyDescent="0.2"/>
    <row r="238" ht="8.1" customHeight="1" x14ac:dyDescent="0.2"/>
    <row r="239" ht="8.1" customHeight="1" x14ac:dyDescent="0.2"/>
    <row r="240" ht="8.1" customHeight="1" x14ac:dyDescent="0.2"/>
    <row r="241" ht="8.1" customHeight="1" x14ac:dyDescent="0.2"/>
    <row r="242" ht="8.1" customHeight="1" x14ac:dyDescent="0.2"/>
    <row r="243" ht="8.1" customHeight="1" x14ac:dyDescent="0.2"/>
    <row r="244" ht="8.1" customHeight="1" x14ac:dyDescent="0.2"/>
    <row r="245" ht="8.1" customHeight="1" x14ac:dyDescent="0.2"/>
    <row r="246" ht="8.1" customHeight="1" x14ac:dyDescent="0.2"/>
    <row r="247" ht="8.1" customHeight="1" x14ac:dyDescent="0.2"/>
    <row r="248" ht="8.1" customHeight="1" x14ac:dyDescent="0.2"/>
    <row r="249" ht="8.1" customHeight="1" x14ac:dyDescent="0.2"/>
    <row r="250" ht="8.1" customHeight="1" x14ac:dyDescent="0.2"/>
    <row r="251" ht="8.1" customHeight="1" x14ac:dyDescent="0.2"/>
    <row r="252" ht="8.1" customHeight="1" x14ac:dyDescent="0.2"/>
    <row r="253" ht="8.1" customHeight="1" x14ac:dyDescent="0.2"/>
    <row r="254" ht="8.1" customHeight="1" x14ac:dyDescent="0.2"/>
    <row r="255" ht="8.1" customHeight="1" x14ac:dyDescent="0.2"/>
    <row r="256" ht="8.1" customHeight="1" x14ac:dyDescent="0.2"/>
    <row r="257" ht="8.1" customHeight="1" x14ac:dyDescent="0.2"/>
    <row r="258" ht="8.1" customHeight="1" x14ac:dyDescent="0.2"/>
    <row r="259" ht="8.1" customHeight="1" x14ac:dyDescent="0.2"/>
    <row r="260" ht="8.1" customHeight="1" x14ac:dyDescent="0.2"/>
    <row r="261" ht="8.1" customHeight="1" x14ac:dyDescent="0.2"/>
    <row r="262" ht="8.1" customHeight="1" x14ac:dyDescent="0.2"/>
    <row r="263" ht="8.1" customHeight="1" x14ac:dyDescent="0.2"/>
    <row r="264" ht="8.1" customHeight="1" x14ac:dyDescent="0.2"/>
    <row r="265" ht="8.1" customHeight="1" x14ac:dyDescent="0.2"/>
    <row r="266" ht="8.1" customHeight="1" x14ac:dyDescent="0.2"/>
    <row r="267" ht="8.1" customHeight="1" x14ac:dyDescent="0.2"/>
    <row r="268" ht="8.1" customHeight="1" x14ac:dyDescent="0.2"/>
    <row r="269" ht="8.1" customHeight="1" x14ac:dyDescent="0.2"/>
    <row r="270" ht="8.1" customHeight="1" x14ac:dyDescent="0.2"/>
    <row r="271" ht="8.1" customHeight="1" x14ac:dyDescent="0.2"/>
    <row r="272" ht="8.1" customHeight="1" x14ac:dyDescent="0.2"/>
    <row r="273" ht="8.1" customHeight="1" x14ac:dyDescent="0.2"/>
    <row r="274" ht="8.1" customHeight="1" x14ac:dyDescent="0.2"/>
    <row r="275" ht="8.1" customHeight="1" x14ac:dyDescent="0.2"/>
    <row r="276" ht="8.1" customHeight="1" x14ac:dyDescent="0.2"/>
    <row r="277" ht="8.1" customHeight="1" x14ac:dyDescent="0.2"/>
    <row r="278" ht="8.1" customHeight="1" x14ac:dyDescent="0.2"/>
    <row r="279" ht="8.1" customHeight="1" x14ac:dyDescent="0.2"/>
    <row r="280" ht="8.1" customHeight="1" x14ac:dyDescent="0.2"/>
    <row r="281" ht="8.1" customHeight="1" x14ac:dyDescent="0.2"/>
    <row r="282" ht="8.1" customHeight="1" x14ac:dyDescent="0.2"/>
    <row r="283" ht="8.1" customHeight="1" x14ac:dyDescent="0.2"/>
    <row r="284" ht="8.1" customHeight="1" x14ac:dyDescent="0.2"/>
    <row r="285" ht="8.1" customHeight="1" x14ac:dyDescent="0.2"/>
    <row r="286" ht="8.1" customHeight="1" x14ac:dyDescent="0.2"/>
    <row r="287" ht="8.1" customHeight="1" x14ac:dyDescent="0.2"/>
    <row r="288" ht="8.1" customHeight="1" x14ac:dyDescent="0.2"/>
    <row r="289" ht="8.1" customHeight="1" x14ac:dyDescent="0.2"/>
    <row r="290" ht="8.1" customHeight="1" x14ac:dyDescent="0.2"/>
    <row r="291" ht="8.1" customHeight="1" x14ac:dyDescent="0.2"/>
    <row r="292" ht="8.1" customHeight="1" x14ac:dyDescent="0.2"/>
    <row r="293" ht="8.1" customHeight="1" x14ac:dyDescent="0.2"/>
    <row r="294" ht="8.1" customHeight="1" x14ac:dyDescent="0.2"/>
    <row r="295" ht="8.1" customHeight="1" x14ac:dyDescent="0.2"/>
    <row r="296" ht="8.1" customHeight="1" x14ac:dyDescent="0.2"/>
    <row r="297" ht="8.1" customHeight="1" x14ac:dyDescent="0.2"/>
    <row r="298" ht="8.1" customHeight="1" x14ac:dyDescent="0.2"/>
    <row r="299" ht="8.1" customHeight="1" x14ac:dyDescent="0.2"/>
    <row r="300" ht="8.1" customHeight="1" x14ac:dyDescent="0.2"/>
    <row r="301" ht="8.1" customHeight="1" x14ac:dyDescent="0.2"/>
  </sheetData>
  <sheetProtection algorithmName="SHA-512" hashValue="YHhpATgavjd5bEGdTJx9AIdT67Xd9W2FqpHsmf8+IKjfNucNK2+kqoMHuyLC/UzGvjLiQg/x+3Y5xGX4hAgh8w==" saltValue="Z4Ddq/gIbxvZKlUtTkLylQ==" spinCount="100000" sheet="1" objects="1" scenarios="1"/>
  <mergeCells count="39">
    <mergeCell ref="D165:E165"/>
    <mergeCell ref="F165:G165"/>
    <mergeCell ref="D178:E178"/>
    <mergeCell ref="D168:E168"/>
    <mergeCell ref="F168:G168"/>
    <mergeCell ref="D171:E171"/>
    <mergeCell ref="D174:E174"/>
    <mergeCell ref="F174:G174"/>
    <mergeCell ref="D175:E175"/>
    <mergeCell ref="F175:G175"/>
    <mergeCell ref="D162:E162"/>
    <mergeCell ref="F162:G162"/>
    <mergeCell ref="D163:E163"/>
    <mergeCell ref="F163:G163"/>
    <mergeCell ref="D164:E164"/>
    <mergeCell ref="F164:G164"/>
    <mergeCell ref="A158:C158"/>
    <mergeCell ref="D160:E160"/>
    <mergeCell ref="F160:G160"/>
    <mergeCell ref="D161:E161"/>
    <mergeCell ref="F161:G161"/>
    <mergeCell ref="D159:E159"/>
    <mergeCell ref="F159:G159"/>
    <mergeCell ref="D143:E143"/>
    <mergeCell ref="F143:G143"/>
    <mergeCell ref="D157:E157"/>
    <mergeCell ref="F157:G157"/>
    <mergeCell ref="D1:E1"/>
    <mergeCell ref="F1:G1"/>
    <mergeCell ref="D31:E31"/>
    <mergeCell ref="F31:G31"/>
    <mergeCell ref="D57:E57"/>
    <mergeCell ref="F57:G57"/>
    <mergeCell ref="D70:E70"/>
    <mergeCell ref="F70:G70"/>
    <mergeCell ref="D94:E94"/>
    <mergeCell ref="F94:G94"/>
    <mergeCell ref="D126:E126"/>
    <mergeCell ref="F126:G126"/>
  </mergeCells>
  <pageMargins left="0.7" right="0.7" top="0.78740157499999996" bottom="0.78740157499999996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56</vt:i4>
      </vt:variant>
    </vt:vector>
  </HeadingPairs>
  <TitlesOfParts>
    <vt:vector size="63" baseType="lpstr">
      <vt:lpstr>Pokyny pro vyplnění</vt:lpstr>
      <vt:lpstr>Stavba</vt:lpstr>
      <vt:lpstr>VzorPolozky</vt:lpstr>
      <vt:lpstr>SO 01 1 Pol</vt:lpstr>
      <vt:lpstr>Plynovod</vt:lpstr>
      <vt:lpstr>UT</vt:lpstr>
      <vt:lpstr>Elektro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1 Pol'!Názvy_tisku</vt:lpstr>
      <vt:lpstr>oadresa</vt:lpstr>
      <vt:lpstr>Stavba!Objednatel</vt:lpstr>
      <vt:lpstr>Stavba!Objekt</vt:lpstr>
      <vt:lpstr>Plynovod!Oblast_tisku</vt:lpstr>
      <vt:lpstr>'SO 01 1 Pol'!Oblast_tisku</vt:lpstr>
      <vt:lpstr>Stavba!Oblast_tisku</vt:lpstr>
      <vt:lpstr>UT!Oblast_tisku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Elektro!Rozpočet1</vt:lpstr>
      <vt:lpstr>Elektro!Rozpočet1_42</vt:lpstr>
      <vt:lpstr>Elektro!Rozpočet1_78</vt:lpstr>
      <vt:lpstr>Elektro!Rozpočet1_79</vt:lpstr>
      <vt:lpstr>Elektro!Rozpočet1_80</vt:lpstr>
      <vt:lpstr>Elektro!Rozpočet1_81</vt:lpstr>
      <vt:lpstr>Elektro!Rozpočet1_82</vt:lpstr>
      <vt:lpstr>Elektro!Rozpočet1_94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Šafář</dc:creator>
  <cp:lastModifiedBy>Jana Kymrová</cp:lastModifiedBy>
  <cp:lastPrinted>2014-02-28T09:52:57Z</cp:lastPrinted>
  <dcterms:created xsi:type="dcterms:W3CDTF">2009-04-08T07:15:50Z</dcterms:created>
  <dcterms:modified xsi:type="dcterms:W3CDTF">2018-04-09T11:55:11Z</dcterms:modified>
</cp:coreProperties>
</file>