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R:\Akce 2023\MF\Doksy\"/>
    </mc:Choice>
  </mc:AlternateContent>
  <xr:revisionPtr revIDLastSave="0" documentId="13_ncr:1_{4A78F886-3E14-492C-B9F3-C0ECDF3B7C38}" xr6:coauthVersionLast="47" xr6:coauthVersionMax="47" xr10:uidLastSave="{00000000-0000-0000-0000-000000000000}"/>
  <bookViews>
    <workbookView xWindow="28680" yWindow="-120" windowWidth="29040" windowHeight="15840" activeTab="1" xr2:uid="{00000000-000D-0000-FFFF-FFFF00000000}"/>
  </bookViews>
  <sheets>
    <sheet name="Rekapitulace stavby" sheetId="1" r:id="rId1"/>
    <sheet name="Gastro" sheetId="4" r:id="rId2"/>
    <sheet name="Stavební práce" sheetId="2" r:id="rId3"/>
    <sheet name="Pokyny pro vyplnění" sheetId="3" r:id="rId4"/>
  </sheets>
  <definedNames>
    <definedName name="_xlnm._FilterDatabase" localSheetId="2" hidden="1">'Stavební práce'!$C$87:$K$283</definedName>
    <definedName name="_xlnm.Print_Titles" localSheetId="0">'Rekapitulace stavby'!$52:$52</definedName>
    <definedName name="_xlnm.Print_Titles" localSheetId="2">'Stavební práce'!$87:$87</definedName>
    <definedName name="_xlnm.Print_Area" localSheetId="3">'Pokyny pro vyplnění'!$B$2:$K$71,'Pokyny pro vyplnění'!$B$74:$K$118,'Pokyny pro vyplnění'!$B$121:$K$161,'Pokyny pro vyplnění'!$B$164:$K$218</definedName>
    <definedName name="_xlnm.Print_Area" localSheetId="0">'Rekapitulace stavby'!$D$4:$AO$36,'Rekapitulace stavby'!$C$42:$AQ$57</definedName>
    <definedName name="_xlnm.Print_Area" localSheetId="2">'Stavební práce'!$C$4:$J$37,'Stavební práce'!$C$43:$J$71,'Stavební práce'!$C$77:$K$283</definedName>
  </definedNames>
  <calcPr calcId="191029"/>
</workbook>
</file>

<file path=xl/calcChain.xml><?xml version="1.0" encoding="utf-8"?>
<calcChain xmlns="http://schemas.openxmlformats.org/spreadsheetml/2006/main">
  <c r="AZ55" i="1" l="1"/>
  <c r="AV55" i="1"/>
  <c r="AU55" i="1"/>
  <c r="F101" i="4"/>
  <c r="F99" i="4"/>
  <c r="F98" i="4"/>
  <c r="F97" i="4"/>
  <c r="F96" i="4"/>
  <c r="F95" i="4"/>
  <c r="F94" i="4"/>
  <c r="F91" i="4"/>
  <c r="F90" i="4"/>
  <c r="F86" i="4"/>
  <c r="F85" i="4"/>
  <c r="F84" i="4"/>
  <c r="F83" i="4"/>
  <c r="F82" i="4"/>
  <c r="F81" i="4"/>
  <c r="F80" i="4"/>
  <c r="F79" i="4"/>
  <c r="F76" i="4"/>
  <c r="F75" i="4"/>
  <c r="F74" i="4"/>
  <c r="F71" i="4"/>
  <c r="F70" i="4"/>
  <c r="F69" i="4"/>
  <c r="F68" i="4"/>
  <c r="F67" i="4"/>
  <c r="F66" i="4"/>
  <c r="F61" i="4"/>
  <c r="F60" i="4"/>
  <c r="F59" i="4"/>
  <c r="F58" i="4"/>
  <c r="F57" i="4"/>
  <c r="F52" i="4"/>
  <c r="F51" i="4"/>
  <c r="F40" i="4"/>
  <c r="F39" i="4"/>
  <c r="F38" i="4"/>
  <c r="F37" i="4"/>
  <c r="F36" i="4"/>
  <c r="F35" i="4"/>
  <c r="F34" i="4"/>
  <c r="F33" i="4"/>
  <c r="F32" i="4"/>
  <c r="F31" i="4"/>
  <c r="F30" i="4"/>
  <c r="F29" i="4"/>
  <c r="F28" i="4"/>
  <c r="F27" i="4"/>
  <c r="F26" i="4"/>
  <c r="F23" i="4"/>
  <c r="F22" i="4"/>
  <c r="F21" i="4"/>
  <c r="F20" i="4"/>
  <c r="F19" i="4"/>
  <c r="F16" i="4"/>
  <c r="F15" i="4"/>
  <c r="F14" i="4"/>
  <c r="F13" i="4"/>
  <c r="F12" i="4"/>
  <c r="F11" i="4"/>
  <c r="F10" i="4"/>
  <c r="F9" i="4"/>
  <c r="F102" i="4" l="1"/>
  <c r="AG55" i="1" s="1"/>
  <c r="AN55" i="1" s="1"/>
  <c r="J35" i="2"/>
  <c r="J34" i="2"/>
  <c r="AY56" i="1"/>
  <c r="J33" i="2"/>
  <c r="AY55" i="1" s="1"/>
  <c r="BI282" i="2"/>
  <c r="BH282" i="2"/>
  <c r="BG282" i="2"/>
  <c r="BF282" i="2"/>
  <c r="T282" i="2"/>
  <c r="T281" i="2"/>
  <c r="R282" i="2"/>
  <c r="R281" i="2" s="1"/>
  <c r="P282" i="2"/>
  <c r="P281" i="2"/>
  <c r="BI279" i="2"/>
  <c r="BH279" i="2"/>
  <c r="BG279" i="2"/>
  <c r="BF279" i="2"/>
  <c r="T279" i="2"/>
  <c r="T278" i="2"/>
  <c r="R279" i="2"/>
  <c r="R278" i="2" s="1"/>
  <c r="P279" i="2"/>
  <c r="P278" i="2" s="1"/>
  <c r="P277" i="2" s="1"/>
  <c r="BI275" i="2"/>
  <c r="BH275" i="2"/>
  <c r="BG275" i="2"/>
  <c r="BF275" i="2"/>
  <c r="T275" i="2"/>
  <c r="R275" i="2"/>
  <c r="P275" i="2"/>
  <c r="BI273" i="2"/>
  <c r="BH273" i="2"/>
  <c r="BG273" i="2"/>
  <c r="BF273" i="2"/>
  <c r="T273" i="2"/>
  <c r="R273" i="2"/>
  <c r="P273" i="2"/>
  <c r="BI271" i="2"/>
  <c r="BH271" i="2"/>
  <c r="BG271" i="2"/>
  <c r="BF271" i="2"/>
  <c r="T271" i="2"/>
  <c r="R271" i="2"/>
  <c r="P271" i="2"/>
  <c r="BI267" i="2"/>
  <c r="BH267" i="2"/>
  <c r="BG267" i="2"/>
  <c r="BF267" i="2"/>
  <c r="T267" i="2"/>
  <c r="R267" i="2"/>
  <c r="P267" i="2"/>
  <c r="BI265" i="2"/>
  <c r="BH265" i="2"/>
  <c r="BG265" i="2"/>
  <c r="BF265" i="2"/>
  <c r="T265" i="2"/>
  <c r="R265" i="2"/>
  <c r="P265" i="2"/>
  <c r="BI260" i="2"/>
  <c r="BH260" i="2"/>
  <c r="BG260" i="2"/>
  <c r="BF260" i="2"/>
  <c r="T260" i="2"/>
  <c r="R260" i="2"/>
  <c r="P260" i="2"/>
  <c r="BI257" i="2"/>
  <c r="BH257" i="2"/>
  <c r="BG257" i="2"/>
  <c r="BF257" i="2"/>
  <c r="T257" i="2"/>
  <c r="R257" i="2"/>
  <c r="P257" i="2"/>
  <c r="BI255" i="2"/>
  <c r="BH255" i="2"/>
  <c r="BG255" i="2"/>
  <c r="BF255" i="2"/>
  <c r="T255" i="2"/>
  <c r="R255" i="2"/>
  <c r="P255" i="2"/>
  <c r="BI250" i="2"/>
  <c r="BH250" i="2"/>
  <c r="BG250" i="2"/>
  <c r="BF250" i="2"/>
  <c r="T250" i="2"/>
  <c r="R250" i="2"/>
  <c r="P250" i="2"/>
  <c r="BI248" i="2"/>
  <c r="BH248" i="2"/>
  <c r="BG248" i="2"/>
  <c r="BF248" i="2"/>
  <c r="T248" i="2"/>
  <c r="R248" i="2"/>
  <c r="P248" i="2"/>
  <c r="BI246" i="2"/>
  <c r="BH246" i="2"/>
  <c r="BG246" i="2"/>
  <c r="BF246" i="2"/>
  <c r="T246" i="2"/>
  <c r="R246" i="2"/>
  <c r="P246" i="2"/>
  <c r="BI244" i="2"/>
  <c r="BH244" i="2"/>
  <c r="BG244" i="2"/>
  <c r="BF244" i="2"/>
  <c r="T244" i="2"/>
  <c r="R244" i="2"/>
  <c r="P244" i="2"/>
  <c r="BI242" i="2"/>
  <c r="BH242" i="2"/>
  <c r="BG242" i="2"/>
  <c r="BF242" i="2"/>
  <c r="T242" i="2"/>
  <c r="R242" i="2"/>
  <c r="P242" i="2"/>
  <c r="BI240" i="2"/>
  <c r="BH240" i="2"/>
  <c r="BG240" i="2"/>
  <c r="BF240" i="2"/>
  <c r="T240" i="2"/>
  <c r="R240" i="2"/>
  <c r="P240" i="2"/>
  <c r="BI238" i="2"/>
  <c r="BH238" i="2"/>
  <c r="BG238" i="2"/>
  <c r="BF238" i="2"/>
  <c r="T238" i="2"/>
  <c r="R238" i="2"/>
  <c r="P238" i="2"/>
  <c r="BI235" i="2"/>
  <c r="BH235" i="2"/>
  <c r="BG235" i="2"/>
  <c r="BF235" i="2"/>
  <c r="T235" i="2"/>
  <c r="R235" i="2"/>
  <c r="P235" i="2"/>
  <c r="BI233" i="2"/>
  <c r="BH233" i="2"/>
  <c r="BG233" i="2"/>
  <c r="BF233" i="2"/>
  <c r="T233" i="2"/>
  <c r="R233" i="2"/>
  <c r="P233" i="2"/>
  <c r="BI231" i="2"/>
  <c r="BH231" i="2"/>
  <c r="BG231" i="2"/>
  <c r="BF231" i="2"/>
  <c r="T231" i="2"/>
  <c r="R231" i="2"/>
  <c r="P231" i="2"/>
  <c r="BI229" i="2"/>
  <c r="BH229" i="2"/>
  <c r="BG229" i="2"/>
  <c r="BF229" i="2"/>
  <c r="T229" i="2"/>
  <c r="R229" i="2"/>
  <c r="P229" i="2"/>
  <c r="BI227" i="2"/>
  <c r="BH227" i="2"/>
  <c r="BG227" i="2"/>
  <c r="BF227" i="2"/>
  <c r="T227" i="2"/>
  <c r="R227" i="2"/>
  <c r="P227" i="2"/>
  <c r="BI225" i="2"/>
  <c r="BH225" i="2"/>
  <c r="BG225" i="2"/>
  <c r="BF225" i="2"/>
  <c r="T225" i="2"/>
  <c r="R225" i="2"/>
  <c r="P225" i="2"/>
  <c r="BI223" i="2"/>
  <c r="BH223" i="2"/>
  <c r="BG223" i="2"/>
  <c r="BF223" i="2"/>
  <c r="T223" i="2"/>
  <c r="R223" i="2"/>
  <c r="P223" i="2"/>
  <c r="BI220" i="2"/>
  <c r="BH220" i="2"/>
  <c r="BG220" i="2"/>
  <c r="BF220" i="2"/>
  <c r="T220" i="2"/>
  <c r="R220" i="2"/>
  <c r="P220" i="2"/>
  <c r="BI218" i="2"/>
  <c r="BH218" i="2"/>
  <c r="BG218" i="2"/>
  <c r="BF218" i="2"/>
  <c r="T218" i="2"/>
  <c r="R218" i="2"/>
  <c r="P218" i="2"/>
  <c r="BI216" i="2"/>
  <c r="BH216" i="2"/>
  <c r="BG216" i="2"/>
  <c r="BF216" i="2"/>
  <c r="T216" i="2"/>
  <c r="R216" i="2"/>
  <c r="P216" i="2"/>
  <c r="BI213" i="2"/>
  <c r="BH213" i="2"/>
  <c r="BG213" i="2"/>
  <c r="BF213" i="2"/>
  <c r="T213" i="2"/>
  <c r="R213" i="2"/>
  <c r="P213" i="2"/>
  <c r="BI211" i="2"/>
  <c r="BH211" i="2"/>
  <c r="BG211" i="2"/>
  <c r="BF211" i="2"/>
  <c r="T211" i="2"/>
  <c r="R211" i="2"/>
  <c r="P211" i="2"/>
  <c r="BI210" i="2"/>
  <c r="BH210" i="2"/>
  <c r="BG210" i="2"/>
  <c r="BF210" i="2"/>
  <c r="T210" i="2"/>
  <c r="R210" i="2"/>
  <c r="P210" i="2"/>
  <c r="BI208" i="2"/>
  <c r="BH208" i="2"/>
  <c r="BG208" i="2"/>
  <c r="BF208" i="2"/>
  <c r="T208" i="2"/>
  <c r="R208" i="2"/>
  <c r="P208" i="2"/>
  <c r="BI206" i="2"/>
  <c r="BH206" i="2"/>
  <c r="BG206" i="2"/>
  <c r="BF206" i="2"/>
  <c r="T206" i="2"/>
  <c r="R206" i="2"/>
  <c r="P206" i="2"/>
  <c r="BI205" i="2"/>
  <c r="BH205" i="2"/>
  <c r="BG205" i="2"/>
  <c r="BF205" i="2"/>
  <c r="T205" i="2"/>
  <c r="R205" i="2"/>
  <c r="P205" i="2"/>
  <c r="BI204" i="2"/>
  <c r="BH204" i="2"/>
  <c r="BG204" i="2"/>
  <c r="BF204" i="2"/>
  <c r="T204" i="2"/>
  <c r="R204" i="2"/>
  <c r="P204" i="2"/>
  <c r="BI202" i="2"/>
  <c r="BH202" i="2"/>
  <c r="BG202" i="2"/>
  <c r="BF202" i="2"/>
  <c r="T202" i="2"/>
  <c r="R202" i="2"/>
  <c r="P202" i="2"/>
  <c r="BI201" i="2"/>
  <c r="BH201" i="2"/>
  <c r="BG201" i="2"/>
  <c r="BF201" i="2"/>
  <c r="T201" i="2"/>
  <c r="R201" i="2"/>
  <c r="P201" i="2"/>
  <c r="BI199" i="2"/>
  <c r="BH199" i="2"/>
  <c r="BG199" i="2"/>
  <c r="BF199" i="2"/>
  <c r="T199" i="2"/>
  <c r="R199" i="2"/>
  <c r="P199" i="2"/>
  <c r="BI198" i="2"/>
  <c r="BH198" i="2"/>
  <c r="BG198" i="2"/>
  <c r="BF198" i="2"/>
  <c r="T198" i="2"/>
  <c r="R198" i="2"/>
  <c r="P198" i="2"/>
  <c r="BI196" i="2"/>
  <c r="BH196" i="2"/>
  <c r="BG196" i="2"/>
  <c r="BF196" i="2"/>
  <c r="T196" i="2"/>
  <c r="R196" i="2"/>
  <c r="P196" i="2"/>
  <c r="BI195" i="2"/>
  <c r="BH195" i="2"/>
  <c r="BG195" i="2"/>
  <c r="BF195" i="2"/>
  <c r="T195" i="2"/>
  <c r="R195" i="2"/>
  <c r="P195" i="2"/>
  <c r="BI194" i="2"/>
  <c r="BH194" i="2"/>
  <c r="BG194" i="2"/>
  <c r="BF194" i="2"/>
  <c r="T194" i="2"/>
  <c r="R194" i="2"/>
  <c r="P194" i="2"/>
  <c r="BI193" i="2"/>
  <c r="BH193" i="2"/>
  <c r="BG193" i="2"/>
  <c r="BF193" i="2"/>
  <c r="T193" i="2"/>
  <c r="R193" i="2"/>
  <c r="P193" i="2"/>
  <c r="BI192" i="2"/>
  <c r="BH192" i="2"/>
  <c r="BG192" i="2"/>
  <c r="BF192" i="2"/>
  <c r="T192" i="2"/>
  <c r="R192" i="2"/>
  <c r="P192" i="2"/>
  <c r="BI191" i="2"/>
  <c r="BH191" i="2"/>
  <c r="BG191" i="2"/>
  <c r="BF191" i="2"/>
  <c r="T191" i="2"/>
  <c r="R191" i="2"/>
  <c r="P191" i="2"/>
  <c r="BI189" i="2"/>
  <c r="BH189" i="2"/>
  <c r="BG189" i="2"/>
  <c r="BF189" i="2"/>
  <c r="T189" i="2"/>
  <c r="R189" i="2"/>
  <c r="P189" i="2"/>
  <c r="BI188" i="2"/>
  <c r="BH188" i="2"/>
  <c r="BG188" i="2"/>
  <c r="BF188" i="2"/>
  <c r="T188" i="2"/>
  <c r="R188" i="2"/>
  <c r="P188" i="2"/>
  <c r="BI187" i="2"/>
  <c r="BH187" i="2"/>
  <c r="BG187" i="2"/>
  <c r="BF187" i="2"/>
  <c r="T187" i="2"/>
  <c r="R187" i="2"/>
  <c r="P187" i="2"/>
  <c r="BI185" i="2"/>
  <c r="BH185" i="2"/>
  <c r="BG185" i="2"/>
  <c r="BF185" i="2"/>
  <c r="T185" i="2"/>
  <c r="R185" i="2"/>
  <c r="P185" i="2"/>
  <c r="BI184" i="2"/>
  <c r="BH184" i="2"/>
  <c r="BG184" i="2"/>
  <c r="BF184" i="2"/>
  <c r="T184" i="2"/>
  <c r="R184" i="2"/>
  <c r="P184" i="2"/>
  <c r="BI182" i="2"/>
  <c r="BH182" i="2"/>
  <c r="BG182" i="2"/>
  <c r="BF182" i="2"/>
  <c r="T182" i="2"/>
  <c r="R182" i="2"/>
  <c r="P182" i="2"/>
  <c r="BI181" i="2"/>
  <c r="BH181" i="2"/>
  <c r="BG181" i="2"/>
  <c r="BF181" i="2"/>
  <c r="T181" i="2"/>
  <c r="R181" i="2"/>
  <c r="P181" i="2"/>
  <c r="BI179" i="2"/>
  <c r="BH179" i="2"/>
  <c r="BG179" i="2"/>
  <c r="BF179" i="2"/>
  <c r="T179" i="2"/>
  <c r="R179" i="2"/>
  <c r="P179" i="2"/>
  <c r="BI178" i="2"/>
  <c r="BH178" i="2"/>
  <c r="BG178" i="2"/>
  <c r="BF178" i="2"/>
  <c r="T178" i="2"/>
  <c r="R178" i="2"/>
  <c r="P178" i="2"/>
  <c r="BI177" i="2"/>
  <c r="BH177" i="2"/>
  <c r="BG177" i="2"/>
  <c r="BF177" i="2"/>
  <c r="T177" i="2"/>
  <c r="R177" i="2"/>
  <c r="P177" i="2"/>
  <c r="BI176" i="2"/>
  <c r="BH176" i="2"/>
  <c r="BG176" i="2"/>
  <c r="BF176" i="2"/>
  <c r="T176" i="2"/>
  <c r="R176" i="2"/>
  <c r="P176" i="2"/>
  <c r="BI175" i="2"/>
  <c r="BH175" i="2"/>
  <c r="BG175" i="2"/>
  <c r="BF175" i="2"/>
  <c r="T175" i="2"/>
  <c r="R175" i="2"/>
  <c r="P175" i="2"/>
  <c r="BI173" i="2"/>
  <c r="BH173" i="2"/>
  <c r="BG173" i="2"/>
  <c r="BF173" i="2"/>
  <c r="T173" i="2"/>
  <c r="R173" i="2"/>
  <c r="P173" i="2"/>
  <c r="BI171" i="2"/>
  <c r="BH171" i="2"/>
  <c r="BG171" i="2"/>
  <c r="BF171" i="2"/>
  <c r="T171" i="2"/>
  <c r="R171" i="2"/>
  <c r="P171" i="2"/>
  <c r="BI169" i="2"/>
  <c r="BH169" i="2"/>
  <c r="BG169" i="2"/>
  <c r="BF169" i="2"/>
  <c r="T169" i="2"/>
  <c r="R169" i="2"/>
  <c r="P169" i="2"/>
  <c r="BI167" i="2"/>
  <c r="BH167" i="2"/>
  <c r="BG167" i="2"/>
  <c r="BF167" i="2"/>
  <c r="T167" i="2"/>
  <c r="R167" i="2"/>
  <c r="P167" i="2"/>
  <c r="BI165" i="2"/>
  <c r="BH165" i="2"/>
  <c r="BG165" i="2"/>
  <c r="BF165" i="2"/>
  <c r="T165" i="2"/>
  <c r="R165" i="2"/>
  <c r="P165" i="2"/>
  <c r="BI164" i="2"/>
  <c r="BH164" i="2"/>
  <c r="BG164" i="2"/>
  <c r="BF164" i="2"/>
  <c r="T164" i="2"/>
  <c r="R164" i="2"/>
  <c r="P164" i="2"/>
  <c r="BI162" i="2"/>
  <c r="BH162" i="2"/>
  <c r="BG162" i="2"/>
  <c r="BF162" i="2"/>
  <c r="T162" i="2"/>
  <c r="R162" i="2"/>
  <c r="P162" i="2"/>
  <c r="BI160" i="2"/>
  <c r="BH160" i="2"/>
  <c r="BG160" i="2"/>
  <c r="BF160" i="2"/>
  <c r="T160" i="2"/>
  <c r="R160" i="2"/>
  <c r="P160" i="2"/>
  <c r="BI158" i="2"/>
  <c r="BH158" i="2"/>
  <c r="BG158" i="2"/>
  <c r="BF158" i="2"/>
  <c r="T158" i="2"/>
  <c r="R158" i="2"/>
  <c r="P158" i="2"/>
  <c r="BI156" i="2"/>
  <c r="BH156" i="2"/>
  <c r="BG156" i="2"/>
  <c r="BF156" i="2"/>
  <c r="T156" i="2"/>
  <c r="R156" i="2"/>
  <c r="P156" i="2"/>
  <c r="BI155" i="2"/>
  <c r="BH155" i="2"/>
  <c r="BG155" i="2"/>
  <c r="BF155" i="2"/>
  <c r="T155" i="2"/>
  <c r="R155" i="2"/>
  <c r="P155" i="2"/>
  <c r="BI153" i="2"/>
  <c r="BH153" i="2"/>
  <c r="BG153" i="2"/>
  <c r="BF153" i="2"/>
  <c r="T153" i="2"/>
  <c r="R153" i="2"/>
  <c r="P153" i="2"/>
  <c r="BI151" i="2"/>
  <c r="BH151" i="2"/>
  <c r="BG151" i="2"/>
  <c r="BF151" i="2"/>
  <c r="T151" i="2"/>
  <c r="R151" i="2"/>
  <c r="P151" i="2"/>
  <c r="BI149" i="2"/>
  <c r="BH149" i="2"/>
  <c r="BG149" i="2"/>
  <c r="BF149" i="2"/>
  <c r="T149" i="2"/>
  <c r="R149" i="2"/>
  <c r="P149" i="2"/>
  <c r="BI147" i="2"/>
  <c r="BH147" i="2"/>
  <c r="BG147" i="2"/>
  <c r="BF147" i="2"/>
  <c r="T147" i="2"/>
  <c r="R147" i="2"/>
  <c r="P147" i="2"/>
  <c r="BI146" i="2"/>
  <c r="BH146" i="2"/>
  <c r="BG146" i="2"/>
  <c r="BF146" i="2"/>
  <c r="T146" i="2"/>
  <c r="R146" i="2"/>
  <c r="P146" i="2"/>
  <c r="BI144" i="2"/>
  <c r="BH144" i="2"/>
  <c r="BG144" i="2"/>
  <c r="BF144" i="2"/>
  <c r="T144" i="2"/>
  <c r="R144" i="2"/>
  <c r="P144" i="2"/>
  <c r="BI142" i="2"/>
  <c r="BH142" i="2"/>
  <c r="BG142" i="2"/>
  <c r="BF142" i="2"/>
  <c r="T142" i="2"/>
  <c r="R142" i="2"/>
  <c r="P142" i="2"/>
  <c r="BI139" i="2"/>
  <c r="BH139" i="2"/>
  <c r="BG139" i="2"/>
  <c r="BF139" i="2"/>
  <c r="T139" i="2"/>
  <c r="R139" i="2"/>
  <c r="P139" i="2"/>
  <c r="BI138" i="2"/>
  <c r="BH138" i="2"/>
  <c r="BG138" i="2"/>
  <c r="BF138" i="2"/>
  <c r="T138" i="2"/>
  <c r="R138" i="2"/>
  <c r="P138" i="2"/>
  <c r="BI136" i="2"/>
  <c r="BH136" i="2"/>
  <c r="BG136" i="2"/>
  <c r="BF136" i="2"/>
  <c r="T136" i="2"/>
  <c r="R136" i="2"/>
  <c r="P136" i="2"/>
  <c r="BI134" i="2"/>
  <c r="BH134" i="2"/>
  <c r="BG134" i="2"/>
  <c r="BF134" i="2"/>
  <c r="T134" i="2"/>
  <c r="R134" i="2"/>
  <c r="P134" i="2"/>
  <c r="BI131" i="2"/>
  <c r="BH131" i="2"/>
  <c r="BG131" i="2"/>
  <c r="BF131" i="2"/>
  <c r="T131" i="2"/>
  <c r="R131" i="2"/>
  <c r="P131" i="2"/>
  <c r="BI130" i="2"/>
  <c r="BH130" i="2"/>
  <c r="BG130" i="2"/>
  <c r="BF130" i="2"/>
  <c r="T130" i="2"/>
  <c r="R130" i="2"/>
  <c r="P130" i="2"/>
  <c r="BI128" i="2"/>
  <c r="BH128" i="2"/>
  <c r="BG128" i="2"/>
  <c r="BF128" i="2"/>
  <c r="T128" i="2"/>
  <c r="T127" i="2" s="1"/>
  <c r="R128" i="2"/>
  <c r="R127" i="2" s="1"/>
  <c r="P128" i="2"/>
  <c r="P127" i="2" s="1"/>
  <c r="BI124" i="2"/>
  <c r="BH124" i="2"/>
  <c r="BG124" i="2"/>
  <c r="BF124" i="2"/>
  <c r="T124" i="2"/>
  <c r="R124" i="2"/>
  <c r="P124" i="2"/>
  <c r="BI120" i="2"/>
  <c r="BH120" i="2"/>
  <c r="BG120" i="2"/>
  <c r="BF120" i="2"/>
  <c r="T120" i="2"/>
  <c r="R120" i="2"/>
  <c r="P120" i="2"/>
  <c r="BI118" i="2"/>
  <c r="BH118" i="2"/>
  <c r="BG118" i="2"/>
  <c r="BF118" i="2"/>
  <c r="T118" i="2"/>
  <c r="R118" i="2"/>
  <c r="P118" i="2"/>
  <c r="BI116" i="2"/>
  <c r="BH116" i="2"/>
  <c r="BG116" i="2"/>
  <c r="BF116" i="2"/>
  <c r="T116" i="2"/>
  <c r="R116" i="2"/>
  <c r="P116" i="2"/>
  <c r="BI114" i="2"/>
  <c r="BH114" i="2"/>
  <c r="BG114" i="2"/>
  <c r="BF114" i="2"/>
  <c r="T114" i="2"/>
  <c r="R114" i="2"/>
  <c r="P114" i="2"/>
  <c r="BI111" i="2"/>
  <c r="BH111" i="2"/>
  <c r="BG111" i="2"/>
  <c r="BF111" i="2"/>
  <c r="T111" i="2"/>
  <c r="R111" i="2"/>
  <c r="P111" i="2"/>
  <c r="BI109" i="2"/>
  <c r="BH109" i="2"/>
  <c r="BG109" i="2"/>
  <c r="BF109" i="2"/>
  <c r="T109" i="2"/>
  <c r="R109" i="2"/>
  <c r="P109" i="2"/>
  <c r="BI107" i="2"/>
  <c r="BH107" i="2"/>
  <c r="BG107" i="2"/>
  <c r="BF107" i="2"/>
  <c r="T107" i="2"/>
  <c r="R107" i="2"/>
  <c r="P107" i="2"/>
  <c r="BI105" i="2"/>
  <c r="BH105" i="2"/>
  <c r="BG105" i="2"/>
  <c r="BF105" i="2"/>
  <c r="T105" i="2"/>
  <c r="R105" i="2"/>
  <c r="P105" i="2"/>
  <c r="BI103" i="2"/>
  <c r="BH103" i="2"/>
  <c r="BG103" i="2"/>
  <c r="BF103" i="2"/>
  <c r="T103" i="2"/>
  <c r="R103" i="2"/>
  <c r="P103" i="2"/>
  <c r="BI101" i="2"/>
  <c r="BH101" i="2"/>
  <c r="BG101" i="2"/>
  <c r="BF101" i="2"/>
  <c r="T101" i="2"/>
  <c r="R101" i="2"/>
  <c r="P101" i="2"/>
  <c r="BI97" i="2"/>
  <c r="BH97" i="2"/>
  <c r="BG97" i="2"/>
  <c r="BF97" i="2"/>
  <c r="T97" i="2"/>
  <c r="R97" i="2"/>
  <c r="P97" i="2"/>
  <c r="BI95" i="2"/>
  <c r="BH95" i="2"/>
  <c r="BG95" i="2"/>
  <c r="BF95" i="2"/>
  <c r="T95" i="2"/>
  <c r="R95" i="2"/>
  <c r="P95" i="2"/>
  <c r="BI91" i="2"/>
  <c r="BH91" i="2"/>
  <c r="BG91" i="2"/>
  <c r="BF91" i="2"/>
  <c r="T91" i="2"/>
  <c r="R91" i="2"/>
  <c r="P91" i="2"/>
  <c r="F82" i="2"/>
  <c r="E80" i="2"/>
  <c r="F48" i="2"/>
  <c r="E46" i="2"/>
  <c r="J22" i="2"/>
  <c r="E22" i="2"/>
  <c r="J85" i="2" s="1"/>
  <c r="J21" i="2"/>
  <c r="J19" i="2"/>
  <c r="E19" i="2"/>
  <c r="J50" i="2" s="1"/>
  <c r="J18" i="2"/>
  <c r="J16" i="2"/>
  <c r="E16" i="2"/>
  <c r="F85" i="2" s="1"/>
  <c r="J15" i="2"/>
  <c r="J13" i="2"/>
  <c r="E13" i="2"/>
  <c r="F84" i="2" s="1"/>
  <c r="J12" i="2"/>
  <c r="J10" i="2"/>
  <c r="J82" i="2" s="1"/>
  <c r="L50" i="1"/>
  <c r="AM50" i="1"/>
  <c r="AM49" i="1"/>
  <c r="AM47" i="1"/>
  <c r="L47" i="1"/>
  <c r="L45" i="1"/>
  <c r="J282" i="2"/>
  <c r="J118" i="2"/>
  <c r="J267" i="2"/>
  <c r="J120" i="2"/>
  <c r="J255" i="2"/>
  <c r="J220" i="2"/>
  <c r="J206" i="2"/>
  <c r="BK188" i="2"/>
  <c r="BK178" i="2"/>
  <c r="J167" i="2"/>
  <c r="BK107" i="2"/>
  <c r="BK260" i="2"/>
  <c r="J238" i="2"/>
  <c r="BK205" i="2"/>
  <c r="J192" i="2"/>
  <c r="BK182" i="2"/>
  <c r="BK167" i="2"/>
  <c r="BK144" i="2"/>
  <c r="J91" i="2"/>
  <c r="BK153" i="2"/>
  <c r="BK134" i="2"/>
  <c r="BK155" i="2"/>
  <c r="BK116" i="2"/>
  <c r="J250" i="2"/>
  <c r="BK216" i="2"/>
  <c r="J205" i="2"/>
  <c r="BK192" i="2"/>
  <c r="J175" i="2"/>
  <c r="BK130" i="2"/>
  <c r="J265" i="2"/>
  <c r="J240" i="2"/>
  <c r="BK218" i="2"/>
  <c r="BK191" i="2"/>
  <c r="BK177" i="2"/>
  <c r="J165" i="2"/>
  <c r="J131" i="2"/>
  <c r="J156" i="2"/>
  <c r="J111" i="2"/>
  <c r="J128" i="2"/>
  <c r="J246" i="2"/>
  <c r="J210" i="2"/>
  <c r="J185" i="2"/>
  <c r="BK164" i="2"/>
  <c r="BK246" i="2"/>
  <c r="J198" i="2"/>
  <c r="BK171" i="2"/>
  <c r="J158" i="2"/>
  <c r="BK136" i="2"/>
  <c r="J146" i="2"/>
  <c r="J107" i="2"/>
  <c r="BK242" i="2"/>
  <c r="J225" i="2"/>
  <c r="BK199" i="2"/>
  <c r="J189" i="2"/>
  <c r="BK176" i="2"/>
  <c r="BK131" i="2"/>
  <c r="J95" i="2"/>
  <c r="BK255" i="2"/>
  <c r="BK220" i="2"/>
  <c r="BK202" i="2"/>
  <c r="BK189" i="2"/>
  <c r="BK179" i="2"/>
  <c r="BK158" i="2"/>
  <c r="J130" i="2"/>
  <c r="J273" i="2"/>
  <c r="BK120" i="2"/>
  <c r="J149" i="2"/>
  <c r="J105" i="2"/>
  <c r="BK240" i="2"/>
  <c r="BK223" i="2"/>
  <c r="BK198" i="2"/>
  <c r="J182" i="2"/>
  <c r="BK169" i="2"/>
  <c r="BK109" i="2"/>
  <c r="J257" i="2"/>
  <c r="J233" i="2"/>
  <c r="BK210" i="2"/>
  <c r="J196" i="2"/>
  <c r="BK181" i="2"/>
  <c r="J169" i="2"/>
  <c r="BK147" i="2"/>
  <c r="J103" i="2"/>
  <c r="J124" i="2"/>
  <c r="BK151" i="2"/>
  <c r="BK257" i="2"/>
  <c r="J218" i="2"/>
  <c r="J191" i="2"/>
  <c r="J114" i="2"/>
  <c r="J260" i="2"/>
  <c r="J213" i="2"/>
  <c r="J178" i="2"/>
  <c r="J136" i="2"/>
  <c r="BK149" i="2"/>
  <c r="BK101" i="2"/>
  <c r="J153" i="2"/>
  <c r="BK114" i="2"/>
  <c r="J248" i="2"/>
  <c r="BK231" i="2"/>
  <c r="J211" i="2"/>
  <c r="BK195" i="2"/>
  <c r="J184" i="2"/>
  <c r="J173" i="2"/>
  <c r="BK111" i="2"/>
  <c r="AS54" i="1"/>
  <c r="BK248" i="2"/>
  <c r="BK227" i="2"/>
  <c r="J208" i="2"/>
  <c r="J195" i="2"/>
  <c r="BK185" i="2"/>
  <c r="BK173" i="2"/>
  <c r="J155" i="2"/>
  <c r="BK279" i="2"/>
  <c r="J147" i="2"/>
  <c r="BK97" i="2"/>
  <c r="BK139" i="2"/>
  <c r="J244" i="2"/>
  <c r="J227" i="2"/>
  <c r="BK208" i="2"/>
  <c r="J194" i="2"/>
  <c r="J177" i="2"/>
  <c r="BK160" i="2"/>
  <c r="J275" i="2"/>
  <c r="BK244" i="2"/>
  <c r="BK225" i="2"/>
  <c r="BK201" i="2"/>
  <c r="J188" i="2"/>
  <c r="BK175" i="2"/>
  <c r="BK156" i="2"/>
  <c r="BK128" i="2"/>
  <c r="BK146" i="2"/>
  <c r="BK91" i="2"/>
  <c r="J142" i="2"/>
  <c r="J109" i="2"/>
  <c r="J229" i="2"/>
  <c r="BK196" i="2"/>
  <c r="J179" i="2"/>
  <c r="J101" i="2"/>
  <c r="J235" i="2"/>
  <c r="BK204" i="2"/>
  <c r="BK187" i="2"/>
  <c r="J151" i="2"/>
  <c r="BK271" i="2"/>
  <c r="J144" i="2"/>
  <c r="BK95" i="2"/>
  <c r="J134" i="2"/>
  <c r="BK103" i="2"/>
  <c r="BK235" i="2"/>
  <c r="BK213" i="2"/>
  <c r="J202" i="2"/>
  <c r="J193" i="2"/>
  <c r="J181" i="2"/>
  <c r="J162" i="2"/>
  <c r="BK273" i="2"/>
  <c r="J242" i="2"/>
  <c r="J231" i="2"/>
  <c r="J216" i="2"/>
  <c r="J199" i="2"/>
  <c r="J176" i="2"/>
  <c r="J164" i="2"/>
  <c r="J138" i="2"/>
  <c r="J116" i="2"/>
  <c r="J271" i="2"/>
  <c r="BK142" i="2"/>
  <c r="BK282" i="2"/>
  <c r="BK124" i="2"/>
  <c r="BK265" i="2"/>
  <c r="BK233" i="2"/>
  <c r="BK211" i="2"/>
  <c r="J201" i="2"/>
  <c r="J187" i="2"/>
  <c r="BK165" i="2"/>
  <c r="J97" i="2"/>
  <c r="BK250" i="2"/>
  <c r="BK229" i="2"/>
  <c r="BK206" i="2"/>
  <c r="BK194" i="2"/>
  <c r="BK184" i="2"/>
  <c r="J160" i="2"/>
  <c r="J139" i="2"/>
  <c r="BK275" i="2"/>
  <c r="BK138" i="2"/>
  <c r="BK267" i="2"/>
  <c r="BK118" i="2"/>
  <c r="BK238" i="2"/>
  <c r="J204" i="2"/>
  <c r="J171" i="2"/>
  <c r="J279" i="2"/>
  <c r="J223" i="2"/>
  <c r="BK193" i="2"/>
  <c r="BK162" i="2"/>
  <c r="BK105" i="2"/>
  <c r="R277" i="2" l="1"/>
  <c r="T277" i="2"/>
  <c r="AX56" i="1"/>
  <c r="P90" i="2"/>
  <c r="P113" i="2"/>
  <c r="T129" i="2"/>
  <c r="T141" i="2"/>
  <c r="R215" i="2"/>
  <c r="BK237" i="2"/>
  <c r="J237" i="2" s="1"/>
  <c r="J66" i="2" s="1"/>
  <c r="P259" i="2"/>
  <c r="R90" i="2"/>
  <c r="BK113" i="2"/>
  <c r="J113" i="2" s="1"/>
  <c r="J58" i="2" s="1"/>
  <c r="T113" i="2"/>
  <c r="BK129" i="2"/>
  <c r="J129" i="2"/>
  <c r="J61" i="2" s="1"/>
  <c r="BK141" i="2"/>
  <c r="J141" i="2" s="1"/>
  <c r="J63" i="2" s="1"/>
  <c r="R141" i="2"/>
  <c r="P215" i="2"/>
  <c r="BK222" i="2"/>
  <c r="J222" i="2" s="1"/>
  <c r="J65" i="2" s="1"/>
  <c r="R222" i="2"/>
  <c r="P237" i="2"/>
  <c r="T237" i="2"/>
  <c r="T259" i="2"/>
  <c r="BK90" i="2"/>
  <c r="J90" i="2" s="1"/>
  <c r="J57" i="2" s="1"/>
  <c r="T90" i="2"/>
  <c r="T89" i="2" s="1"/>
  <c r="R113" i="2"/>
  <c r="P129" i="2"/>
  <c r="R129" i="2"/>
  <c r="BK133" i="2"/>
  <c r="J133" i="2" s="1"/>
  <c r="J62" i="2" s="1"/>
  <c r="P133" i="2"/>
  <c r="R133" i="2"/>
  <c r="T133" i="2"/>
  <c r="P141" i="2"/>
  <c r="BK215" i="2"/>
  <c r="J215" i="2" s="1"/>
  <c r="J64" i="2" s="1"/>
  <c r="T215" i="2"/>
  <c r="P222" i="2"/>
  <c r="T222" i="2"/>
  <c r="R237" i="2"/>
  <c r="BK259" i="2"/>
  <c r="J259" i="2" s="1"/>
  <c r="J67" i="2" s="1"/>
  <c r="R259" i="2"/>
  <c r="BK278" i="2"/>
  <c r="J278" i="2" s="1"/>
  <c r="J69" i="2" s="1"/>
  <c r="BK281" i="2"/>
  <c r="J281" i="2" s="1"/>
  <c r="J70" i="2" s="1"/>
  <c r="BK127" i="2"/>
  <c r="J48" i="2"/>
  <c r="F51" i="2"/>
  <c r="J84" i="2"/>
  <c r="BE91" i="2"/>
  <c r="BE95" i="2"/>
  <c r="BE111" i="2"/>
  <c r="BE120" i="2"/>
  <c r="BE142" i="2"/>
  <c r="BE149" i="2"/>
  <c r="BE160" i="2"/>
  <c r="BE165" i="2"/>
  <c r="BE171" i="2"/>
  <c r="BE173" i="2"/>
  <c r="BE177" i="2"/>
  <c r="BE178" i="2"/>
  <c r="BE179" i="2"/>
  <c r="BE181" i="2"/>
  <c r="BE184" i="2"/>
  <c r="BE185" i="2"/>
  <c r="BE187" i="2"/>
  <c r="BE188" i="2"/>
  <c r="BE189" i="2"/>
  <c r="BE191" i="2"/>
  <c r="BE192" i="2"/>
  <c r="BE193" i="2"/>
  <c r="BE199" i="2"/>
  <c r="BE202" i="2"/>
  <c r="BE204" i="2"/>
  <c r="BE205" i="2"/>
  <c r="BE208" i="2"/>
  <c r="BE210" i="2"/>
  <c r="BE216" i="2"/>
  <c r="BE218" i="2"/>
  <c r="BE225" i="2"/>
  <c r="BE227" i="2"/>
  <c r="BE233" i="2"/>
  <c r="BE244" i="2"/>
  <c r="BE246" i="2"/>
  <c r="BE248" i="2"/>
  <c r="BE255" i="2"/>
  <c r="BE257" i="2"/>
  <c r="BE260" i="2"/>
  <c r="BE271" i="2"/>
  <c r="BE279" i="2"/>
  <c r="J51" i="2"/>
  <c r="BE101" i="2"/>
  <c r="BE116" i="2"/>
  <c r="BE118" i="2"/>
  <c r="BE124" i="2"/>
  <c r="BE134" i="2"/>
  <c r="BE136" i="2"/>
  <c r="BE153" i="2"/>
  <c r="BE155" i="2"/>
  <c r="BE164" i="2"/>
  <c r="BE167" i="2"/>
  <c r="BE169" i="2"/>
  <c r="BE175" i="2"/>
  <c r="BE176" i="2"/>
  <c r="BE182" i="2"/>
  <c r="BE194" i="2"/>
  <c r="BE195" i="2"/>
  <c r="BE196" i="2"/>
  <c r="BE198" i="2"/>
  <c r="BE201" i="2"/>
  <c r="BE206" i="2"/>
  <c r="BE211" i="2"/>
  <c r="BE213" i="2"/>
  <c r="BE220" i="2"/>
  <c r="BE223" i="2"/>
  <c r="BE229" i="2"/>
  <c r="BE231" i="2"/>
  <c r="BE235" i="2"/>
  <c r="BE238" i="2"/>
  <c r="BE240" i="2"/>
  <c r="BE242" i="2"/>
  <c r="BE250" i="2"/>
  <c r="BE265" i="2"/>
  <c r="BE97" i="2"/>
  <c r="BE107" i="2"/>
  <c r="BE109" i="2"/>
  <c r="BE130" i="2"/>
  <c r="BE144" i="2"/>
  <c r="BE147" i="2"/>
  <c r="BE156" i="2"/>
  <c r="BE158" i="2"/>
  <c r="F50" i="2"/>
  <c r="BE103" i="2"/>
  <c r="BE105" i="2"/>
  <c r="BE114" i="2"/>
  <c r="BE128" i="2"/>
  <c r="BE131" i="2"/>
  <c r="BE138" i="2"/>
  <c r="BE139" i="2"/>
  <c r="BE146" i="2"/>
  <c r="BE151" i="2"/>
  <c r="BE162" i="2"/>
  <c r="BE267" i="2"/>
  <c r="BE273" i="2"/>
  <c r="BE275" i="2"/>
  <c r="BE282" i="2"/>
  <c r="F32" i="2"/>
  <c r="J32" i="2"/>
  <c r="F34" i="2"/>
  <c r="BD55" i="1" s="1"/>
  <c r="F33" i="2"/>
  <c r="BC55" i="1" s="1"/>
  <c r="F35" i="2"/>
  <c r="BD56" i="1" s="1"/>
  <c r="BD54" i="1" s="1"/>
  <c r="W33" i="1" s="1"/>
  <c r="BK126" i="2" l="1"/>
  <c r="J126" i="2" s="1"/>
  <c r="J59" i="2" s="1"/>
  <c r="BC56" i="1"/>
  <c r="BC54" i="1" s="1"/>
  <c r="AY54" i="1" s="1"/>
  <c r="BA56" i="1"/>
  <c r="BA54" i="1" s="1"/>
  <c r="AW54" i="1" s="1"/>
  <c r="AK30" i="1" s="1"/>
  <c r="BB55" i="1"/>
  <c r="BB56" i="1"/>
  <c r="BB54" i="1" s="1"/>
  <c r="W31" i="1" s="1"/>
  <c r="AW56" i="1"/>
  <c r="AX55" i="1"/>
  <c r="R126" i="2"/>
  <c r="T126" i="2"/>
  <c r="T88" i="2" s="1"/>
  <c r="P126" i="2"/>
  <c r="R89" i="2"/>
  <c r="R88" i="2"/>
  <c r="P89" i="2"/>
  <c r="P88" i="2"/>
  <c r="AU56" i="1" s="1"/>
  <c r="AU54" i="1" s="1"/>
  <c r="BK277" i="2"/>
  <c r="J277" i="2" s="1"/>
  <c r="J68" i="2" s="1"/>
  <c r="BK89" i="2"/>
  <c r="J127" i="2"/>
  <c r="J60" i="2"/>
  <c r="W32" i="1"/>
  <c r="J31" i="2"/>
  <c r="AW55" i="1" s="1"/>
  <c r="AT55" i="1" s="1"/>
  <c r="F31" i="2"/>
  <c r="BA55" i="1" s="1"/>
  <c r="BK88" i="2" l="1"/>
  <c r="J88" i="2" s="1"/>
  <c r="J55" i="2" s="1"/>
  <c r="AX54" i="1"/>
  <c r="W30" i="1"/>
  <c r="AV56" i="1"/>
  <c r="AT56" i="1" s="1"/>
  <c r="AZ56" i="1"/>
  <c r="AZ54" i="1" s="1"/>
  <c r="AV54" i="1" s="1"/>
  <c r="J89" i="2"/>
  <c r="J56" i="2" s="1"/>
  <c r="J28" i="2" l="1"/>
  <c r="AG56" i="1" s="1"/>
  <c r="AG54" i="1" s="1"/>
  <c r="AK26" i="1" s="1"/>
  <c r="AT54" i="1"/>
  <c r="AN56" i="1" l="1"/>
  <c r="AN54" i="1" s="1"/>
  <c r="J37" i="2"/>
  <c r="W29" i="1"/>
  <c r="AK29" i="1" s="1"/>
  <c r="AK35" i="1" s="1"/>
</calcChain>
</file>

<file path=xl/sharedStrings.xml><?xml version="1.0" encoding="utf-8"?>
<sst xmlns="http://schemas.openxmlformats.org/spreadsheetml/2006/main" count="2890" uniqueCount="954">
  <si>
    <t>Export Komplet</t>
  </si>
  <si>
    <t>VZ</t>
  </si>
  <si>
    <t>2.0</t>
  </si>
  <si>
    <t/>
  </si>
  <si>
    <t>False</t>
  </si>
  <si>
    <t>{c85b544e-d412-4f98-a735-709f4e4704d5}</t>
  </si>
  <si>
    <t>&gt;&gt;  skryté sloupce  &lt;&lt;</t>
  </si>
  <si>
    <t>0,01</t>
  </si>
  <si>
    <t>21</t>
  </si>
  <si>
    <t>15</t>
  </si>
  <si>
    <t>REKAPITULACE STAVBY</t>
  </si>
  <si>
    <t>v ---  níže se nacházejí doplnkové a pomocné údaje k sestavám  --- v</t>
  </si>
  <si>
    <t>0,001</t>
  </si>
  <si>
    <t>Kód:</t>
  </si>
  <si>
    <t>Stavba:</t>
  </si>
  <si>
    <t>Kuchyně ZŠ Doksy</t>
  </si>
  <si>
    <t>KSO:</t>
  </si>
  <si>
    <t>CC-CZ:</t>
  </si>
  <si>
    <t>Místo:</t>
  </si>
  <si>
    <t>Doksy</t>
  </si>
  <si>
    <t>Datum:</t>
  </si>
  <si>
    <t>30. 1. 2023</t>
  </si>
  <si>
    <t>Zadavatel:</t>
  </si>
  <si>
    <t>IČ:</t>
  </si>
  <si>
    <t xml:space="preserve"> </t>
  </si>
  <si>
    <t>DIČ:</t>
  </si>
  <si>
    <t>Zhotovitel:</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</si>
  <si>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</si>
  <si>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</si>
  <si>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</si>
  <si>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</si>
  <si>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</si>
  <si>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</si>
  <si>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</si>
  <si>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</si>
  <si>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</si>
  <si>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</si>
  <si>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</si>
  <si>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</si>
  <si>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</si>
  <si>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</si>
  <si>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</si>
  <si>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</si>
  <si>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</si>
  <si>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</si>
  <si>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</si>
  <si>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</si>
  <si>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</si>
  <si>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</si>
  <si>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</si>
  <si>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</si>
  <si>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</si>
  <si>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</si>
  <si>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</si>
  <si>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</si>
  <si>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</si>
  <si>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</si>
  <si>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</si>
  <si>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</si>
  <si>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</si>
  <si>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</si>
  <si>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</si>
  <si>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</si>
  <si>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</si>
  <si>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</si>
  <si>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</si>
  <si>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</si>
  <si>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</si>
  <si>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</si>
  <si>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</si>
  <si>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</si>
  <si>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1</t>
  </si>
  <si>
    <t>###NOINSERT###</t>
  </si>
  <si>
    <t>2</t>
  </si>
  <si>
    <t>KRYCÍ LIST SOUPISU PRACÍ</t>
  </si>
  <si>
    <t>REKAPITULACE ČLENĚNÍ SOUPISU PRACÍ</t>
  </si>
  <si>
    <t>Kód dílu - Popis</t>
  </si>
  <si>
    <t>Cena celkem [CZK]</t>
  </si>
  <si>
    <t>-1</t>
  </si>
  <si>
    <t>HSV - Práce a dodávky HSV</t>
  </si>
  <si>
    <t xml:space="preserve">    9 - Ostatní konstrukce a práce, bourání</t>
  </si>
  <si>
    <t xml:space="preserve">    997 - Přesun sutě</t>
  </si>
  <si>
    <t>PSV - Práce a dodávky PSV</t>
  </si>
  <si>
    <t xml:space="preserve">    721 - Zdravotechnika - vnitřní kanalizace</t>
  </si>
  <si>
    <t xml:space="preserve">    722 - Zdravotechnika - vnitřní vodovod</t>
  </si>
  <si>
    <t xml:space="preserve">    725 - Zdravotechnika - zařizovací předměty</t>
  </si>
  <si>
    <t xml:space="preserve">    741 - Elektroinstalace - silnoproud</t>
  </si>
  <si>
    <t xml:space="preserve">    763 - Konstrukce suché výstavby</t>
  </si>
  <si>
    <t xml:space="preserve">    771 - Podlahy z dlaždic</t>
  </si>
  <si>
    <t xml:space="preserve">    781 - Dokončovací práce - obklady</t>
  </si>
  <si>
    <t xml:space="preserve">    784 - Dokončovací práce - malby a tapety</t>
  </si>
  <si>
    <t>VRN - Vedlejší rozpočtové náklady</t>
  </si>
  <si>
    <t xml:space="preserve">    VRN3 - Zařízení staveniště</t>
  </si>
  <si>
    <t xml:space="preserve">    VRN7 - Provozní vlivy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</si>
  <si>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</si>
  <si>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</si>
  <si>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</si>
  <si>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</si>
  <si>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</si>
  <si>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</si>
  <si>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</si>
  <si>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</si>
  <si>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</si>
  <si>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</si>
  <si>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</si>
  <si>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</si>
  <si>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</si>
  <si>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</si>
  <si>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</si>
  <si>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</si>
  <si>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</si>
  <si>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</si>
  <si>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7</t>
  </si>
  <si>
    <t>K</t>
  </si>
  <si>
    <t>949101111</t>
  </si>
  <si>
    <t>Lešení pomocné pracovní pro objekty pozemních staveb pro zatížení do 150 kg/m2, o výšce lešeňové podlahy do 1,9 m</t>
  </si>
  <si>
    <t>m2</t>
  </si>
  <si>
    <t>CS ÚRS 2023 01</t>
  </si>
  <si>
    <t>4</t>
  </si>
  <si>
    <t>1909381094</t>
  </si>
  <si>
    <t>Online PSC</t>
  </si>
  <si>
    <t>https://podminky.urs.cz/item/CS_URS_2023_01/949101111</t>
  </si>
  <si>
    <t>VV</t>
  </si>
  <si>
    <t>(6,16+4,46+2,72+4,5)*2*1</t>
  </si>
  <si>
    <t>Součet</t>
  </si>
  <si>
    <t>11</t>
  </si>
  <si>
    <t>965046111</t>
  </si>
  <si>
    <t>Broušení stávajících betonových podlah úběr do 3 mm</t>
  </si>
  <si>
    <t>-117138775</t>
  </si>
  <si>
    <t>https://podminky.urs.cz/item/CS_URS_2023_01/965046111</t>
  </si>
  <si>
    <t>965081213</t>
  </si>
  <si>
    <t>Bourání podlah z dlaždic bez podkladního lože nebo mazaniny, s jakoukoliv výplní spár keramických nebo xylolitových tl. do 10 mm, plochy přes 1 m2</t>
  </si>
  <si>
    <t>-570901342</t>
  </si>
  <si>
    <t>https://podminky.urs.cz/item/CS_URS_2023_01/965081213</t>
  </si>
  <si>
    <t>26,87+13,01+1,1</t>
  </si>
  <si>
    <t>14</t>
  </si>
  <si>
    <t>972054321</t>
  </si>
  <si>
    <t>Vybourání otvorů ve stropech nebo klenbách železobetonových bez odstranění podlahy a násypu, plochy do 0,25 m2, tl. do 100 mm</t>
  </si>
  <si>
    <t>kus</t>
  </si>
  <si>
    <t>839292358</t>
  </si>
  <si>
    <t>https://podminky.urs.cz/item/CS_URS_2023_01/972054321</t>
  </si>
  <si>
    <t>13</t>
  </si>
  <si>
    <t>972054341</t>
  </si>
  <si>
    <t>Vybourání otvorů ve stropech nebo klenbách železobetonových bez odstranění podlahy a násypu, plochy do 0,25 m2, tl. do 150 mm</t>
  </si>
  <si>
    <t>1095231438</t>
  </si>
  <si>
    <t>https://podminky.urs.cz/item/CS_URS_2023_01/972054341</t>
  </si>
  <si>
    <t>974031123</t>
  </si>
  <si>
    <t>Vysekání rýh ve zdivu cihelném na maltu vápennou nebo vápenocementovou do hl. 30 mm a šířky do 100 mm</t>
  </si>
  <si>
    <t>m</t>
  </si>
  <si>
    <t>86296831</t>
  </si>
  <si>
    <t>https://podminky.urs.cz/item/CS_URS_2023_01/974031123</t>
  </si>
  <si>
    <t>16</t>
  </si>
  <si>
    <t>977132112</t>
  </si>
  <si>
    <t>Vyvrtání otvorů pro elektroinstalační krabice ve stěnách z cihel, hloubky přes 60 do 90 mm</t>
  </si>
  <si>
    <t>938378437</t>
  </si>
  <si>
    <t>https://podminky.urs.cz/item/CS_URS_2023_01/977132112</t>
  </si>
  <si>
    <t>17</t>
  </si>
  <si>
    <t>977311112</t>
  </si>
  <si>
    <t>Řezání stávajících betonových mazanin bez vyztužení hloubky přes 50 do 100 mm</t>
  </si>
  <si>
    <t>-1572678737</t>
  </si>
  <si>
    <t>https://podminky.urs.cz/item/CS_URS_2023_01/977311112</t>
  </si>
  <si>
    <t>19</t>
  </si>
  <si>
    <t>978059541</t>
  </si>
  <si>
    <t>Odsekání obkladů stěn včetně otlučení podkladní omítky až na zdivo z obkládaček vnitřních, z jakýchkoliv materiálů, plochy přes 1 m2</t>
  </si>
  <si>
    <t>-421656684</t>
  </si>
  <si>
    <t>https://podminky.urs.cz/item/CS_URS_2023_01/978059541</t>
  </si>
  <si>
    <t>997</t>
  </si>
  <si>
    <t>Přesun sutě</t>
  </si>
  <si>
    <t>20</t>
  </si>
  <si>
    <t>997013112</t>
  </si>
  <si>
    <t>Vnitrostaveništní doprava suti a vybouraných hmot vodorovně do 50 m svisle s použitím mechanizace pro budovy a haly výšky přes 6 do 9 m</t>
  </si>
  <si>
    <t>t</t>
  </si>
  <si>
    <t>-493000932</t>
  </si>
  <si>
    <t>https://podminky.urs.cz/item/CS_URS_2023_01/997013112</t>
  </si>
  <si>
    <t>997013212</t>
  </si>
  <si>
    <t>Vnitrostaveništní doprava suti a vybouraných hmot vodorovně do 50 m svisle ručně pro budovy a haly výšky přes 6 do 9 m</t>
  </si>
  <si>
    <t>1564776641</t>
  </si>
  <si>
    <t>https://podminky.urs.cz/item/CS_URS_2023_01/997013212</t>
  </si>
  <si>
    <t>22</t>
  </si>
  <si>
    <t>997013501</t>
  </si>
  <si>
    <t>Odvoz suti a vybouraných hmot na skládku nebo meziskládku se složením, na vzdálenost do 1 km</t>
  </si>
  <si>
    <t>1551951251</t>
  </si>
  <si>
    <t>https://podminky.urs.cz/item/CS_URS_2023_01/997013501</t>
  </si>
  <si>
    <t>23</t>
  </si>
  <si>
    <t>997013511</t>
  </si>
  <si>
    <t>Odvoz suti a vybouraných hmot z meziskládky na skládku s naložením a se složením, na vzdálenost do 1 km</t>
  </si>
  <si>
    <t>-1700814670</t>
  </si>
  <si>
    <t>https://podminky.urs.cz/item/CS_URS_2023_01/997013511</t>
  </si>
  <si>
    <t>7,151*19</t>
  </si>
  <si>
    <t>24</t>
  </si>
  <si>
    <t>997013631</t>
  </si>
  <si>
    <t>Poplatek za uložení stavebního odpadu na skládce (skládkovné) směsného stavebního a demoličního zatříděného do Katalogu odpadů pod kódem 17 09 04</t>
  </si>
  <si>
    <t>-1402046391</t>
  </si>
  <si>
    <t>https://podminky.urs.cz/item/CS_URS_2023_01/997013631</t>
  </si>
  <si>
    <t>PSV</t>
  </si>
  <si>
    <t>Práce a dodávky PSV</t>
  </si>
  <si>
    <t>721</t>
  </si>
  <si>
    <t>Zdravotechnika - vnitřní kanalizace</t>
  </si>
  <si>
    <t>52</t>
  </si>
  <si>
    <t>72117097R</t>
  </si>
  <si>
    <t>Úpravy a opravy odpadního potrubí plastového (zkrácení, prodloužení, ev.výměna)</t>
  </si>
  <si>
    <t>kpl</t>
  </si>
  <si>
    <t>-1328213677</t>
  </si>
  <si>
    <t>722</t>
  </si>
  <si>
    <t>Zdravotechnika - vnitřní vodovod</t>
  </si>
  <si>
    <t>49</t>
  </si>
  <si>
    <t>72217191R</t>
  </si>
  <si>
    <t>Úprava stávajícího vodovodního potrubí (rozvodů vody, zkrácení, prodloužení, výměna)</t>
  </si>
  <si>
    <t>-802450420</t>
  </si>
  <si>
    <t>51</t>
  </si>
  <si>
    <t>722190901</t>
  </si>
  <si>
    <t>Opravy ostatní uzavření nebo otevření vodovodního potrubí při opravách včetně vypuštění a napuštění</t>
  </si>
  <si>
    <t>1038190800</t>
  </si>
  <si>
    <t>https://podminky.urs.cz/item/CS_URS_2023_01/722190901</t>
  </si>
  <si>
    <t>725</t>
  </si>
  <si>
    <t>Zdravotechnika - zařizovací předměty</t>
  </si>
  <si>
    <t>45</t>
  </si>
  <si>
    <t>725813112</t>
  </si>
  <si>
    <t>Ventily rohové bez připojovací trubičky nebo flexi hadičky pračkové G 3/4"</t>
  </si>
  <si>
    <t>1792780531</t>
  </si>
  <si>
    <t>https://podminky.urs.cz/item/CS_URS_2023_01/725813112</t>
  </si>
  <si>
    <t>46</t>
  </si>
  <si>
    <t>725819401</t>
  </si>
  <si>
    <t>Ventily montáž ventilů ostatních typů rohových s připojovací trubičkou G 1/2"</t>
  </si>
  <si>
    <t>soubor</t>
  </si>
  <si>
    <t>871360482</t>
  </si>
  <si>
    <t>https://podminky.urs.cz/item/CS_URS_2023_01/725819401</t>
  </si>
  <si>
    <t>47</t>
  </si>
  <si>
    <t>M</t>
  </si>
  <si>
    <t>55141001</t>
  </si>
  <si>
    <t>kohout kulový rohový 1/2"</t>
  </si>
  <si>
    <t>32</t>
  </si>
  <si>
    <t>-1745580819</t>
  </si>
  <si>
    <t>48</t>
  </si>
  <si>
    <t>998725102</t>
  </si>
  <si>
    <t>Přesun hmot pro zařizovací předměty stanovený z hmotnosti přesunovaného materiálu vodorovná dopravní vzdálenost do 50 m v objektech výšky přes 6 do 12 m</t>
  </si>
  <si>
    <t>922745695</t>
  </si>
  <si>
    <t>https://podminky.urs.cz/item/CS_URS_2023_01/998725102</t>
  </si>
  <si>
    <t>741</t>
  </si>
  <si>
    <t>Elektroinstalace - silnoproud</t>
  </si>
  <si>
    <t>100</t>
  </si>
  <si>
    <t>741123236</t>
  </si>
  <si>
    <t>Přípojka elektro</t>
  </si>
  <si>
    <t>-1341479582</t>
  </si>
  <si>
    <t>https://podminky.urs.cz/item/CS_URS_2023_01/741123236</t>
  </si>
  <si>
    <t>87</t>
  </si>
  <si>
    <t>741112001</t>
  </si>
  <si>
    <t>Montáž krabic elektroinstalačních bez napojení na trubky a lišty, demontáže a montáže víčka a přístroje protahovacích nebo odbočných zapuštěných plastových kruhových</t>
  </si>
  <si>
    <t>-931328755</t>
  </si>
  <si>
    <t>https://podminky.urs.cz/item/CS_URS_2023_01/741112001</t>
  </si>
  <si>
    <t>88</t>
  </si>
  <si>
    <t>34571457</t>
  </si>
  <si>
    <t>krabice pod omítku PVC odbočná kruhová D 70mm s víčkem</t>
  </si>
  <si>
    <t>808225361</t>
  </si>
  <si>
    <t>64</t>
  </si>
  <si>
    <t>741120001</t>
  </si>
  <si>
    <t>Montáž vodičů izolovaných měděných bez ukončení uložených pod omítku plných a laněných (např. CY), průřezu žíly 0,35 až 6 mm2</t>
  </si>
  <si>
    <t>186316223</t>
  </si>
  <si>
    <t>https://podminky.urs.cz/item/CS_URS_2023_01/741120001</t>
  </si>
  <si>
    <t>65</t>
  </si>
  <si>
    <t>34141357</t>
  </si>
  <si>
    <t>vodič propojovací mrazuvzdorný jádro Cu lanované izolace PVC 450/750V (CMA) 1x6mm2</t>
  </si>
  <si>
    <t>-215201481</t>
  </si>
  <si>
    <t>59*1,15 'Přepočtené koeficientem množství</t>
  </si>
  <si>
    <t>53</t>
  </si>
  <si>
    <t>741122211</t>
  </si>
  <si>
    <t>Montáž kabelů měděných bez ukončení uložených volně nebo v liště plných kulatých (např. CYKY) počtu a průřezu žil 3x1,5 až 6 mm2</t>
  </si>
  <si>
    <t>172780026</t>
  </si>
  <si>
    <t>https://podminky.urs.cz/item/CS_URS_2023_01/741122211</t>
  </si>
  <si>
    <t>54</t>
  </si>
  <si>
    <t>34111036</t>
  </si>
  <si>
    <t>kabel instalační jádro Cu plné izolace PVC plášť PVC 450/750V (CYKY) 3x2,5mm2</t>
  </si>
  <si>
    <t>1101500600</t>
  </si>
  <si>
    <t>58,2608695652174*1,15 'Přepočtené koeficientem množství</t>
  </si>
  <si>
    <t>55</t>
  </si>
  <si>
    <t>34111030</t>
  </si>
  <si>
    <t>kabel instalační jádro Cu plné izolace PVC plášť PVC 450/750V (CYKY) 3x1,5mm2</t>
  </si>
  <si>
    <t>107580980</t>
  </si>
  <si>
    <t>59</t>
  </si>
  <si>
    <t>741122231</t>
  </si>
  <si>
    <t>Montáž kabelů měděných bez ukončení uložených volně nebo v liště plných kulatých (např. CYKY) počtu a průřezu žil 5x1,5 až 2,5 mm2</t>
  </si>
  <si>
    <t>1332838450</t>
  </si>
  <si>
    <t>https://podminky.urs.cz/item/CS_URS_2023_01/741122231</t>
  </si>
  <si>
    <t>60</t>
  </si>
  <si>
    <t>34111094</t>
  </si>
  <si>
    <t>kabel instalační jádro Cu plné izolace PVC plášť PVC 450/750V (CYKY) 5x2,5mm2</t>
  </si>
  <si>
    <t>-192797157</t>
  </si>
  <si>
    <t>16*1,15 'Přepočtené koeficientem množství</t>
  </si>
  <si>
    <t>56</t>
  </si>
  <si>
    <t>741122232</t>
  </si>
  <si>
    <t>Montáž kabelů měděných bez ukončení uložených volně nebo v liště plných kulatých (např. CYKY) počtu a průřezu žil 5x4 až 6 mm2</t>
  </si>
  <si>
    <t>-2079705961</t>
  </si>
  <si>
    <t>https://podminky.urs.cz/item/CS_URS_2023_01/741122232</t>
  </si>
  <si>
    <t>57</t>
  </si>
  <si>
    <t>34111100</t>
  </si>
  <si>
    <t>kabel instalační jádro Cu plné izolace PVC plášť PVC 450/750V (CYKY) 5x6mm2</t>
  </si>
  <si>
    <t>1348857041</t>
  </si>
  <si>
    <t>15,6521739130435*1,15 'Přepočtené koeficientem množství</t>
  </si>
  <si>
    <t>58</t>
  </si>
  <si>
    <t>34111098</t>
  </si>
  <si>
    <t>kabel instalační jádro Cu plné izolace PVC plášť PVC 450/750V (CYKY) 5x4mm2</t>
  </si>
  <si>
    <t>357534531</t>
  </si>
  <si>
    <t>61</t>
  </si>
  <si>
    <t>741130001</t>
  </si>
  <si>
    <t>Ukončení vodičů izolovaných s označením a zapojením v rozváděči nebo na přístroji, průřezu žíly do 2,5 mm2</t>
  </si>
  <si>
    <t>-681548256</t>
  </si>
  <si>
    <t>https://podminky.urs.cz/item/CS_URS_2023_01/741130001</t>
  </si>
  <si>
    <t>62</t>
  </si>
  <si>
    <t>741130003</t>
  </si>
  <si>
    <t>Ukončení vodičů izolovaných s označením a zapojením v rozváděči nebo na přístroji, průřezu žíly do 4 mm2</t>
  </si>
  <si>
    <t>-1563560341</t>
  </si>
  <si>
    <t>https://podminky.urs.cz/item/CS_URS_2023_01/741130003</t>
  </si>
  <si>
    <t>63</t>
  </si>
  <si>
    <t>741130004</t>
  </si>
  <si>
    <t>Ukončení vodičů izolovaných s označením a zapojením v rozváděči nebo na přístroji, průřezu žíly do 6 mm2</t>
  </si>
  <si>
    <t>-260655373</t>
  </si>
  <si>
    <t>https://podminky.urs.cz/item/CS_URS_2023_01/741130004</t>
  </si>
  <si>
    <t>66</t>
  </si>
  <si>
    <t>741210002</t>
  </si>
  <si>
    <t>Dodávka a montáž rozvodnic oceloplechových nebo plastových bez zapojení vodičů běžných, hmotnosti do 50 kg</t>
  </si>
  <si>
    <t>1523284302</t>
  </si>
  <si>
    <t>https://podminky.urs.cz/item/CS_URS_2023_01/741210002</t>
  </si>
  <si>
    <t>89</t>
  </si>
  <si>
    <t>741311021</t>
  </si>
  <si>
    <t>Montáž spínačů speciálních se zapojením vodičů sporákových přípojek s doutnavkou</t>
  </si>
  <si>
    <t>-378724251</t>
  </si>
  <si>
    <t>https://podminky.urs.cz/item/CS_URS_2023_01/741311021</t>
  </si>
  <si>
    <t>90</t>
  </si>
  <si>
    <t>RMAT0006</t>
  </si>
  <si>
    <t>Nouzový vypínač v krytu IP65 + PE svorka, 3P+N, 63A, červený</t>
  </si>
  <si>
    <t>-935298166</t>
  </si>
  <si>
    <t>91</t>
  </si>
  <si>
    <t>34535115</t>
  </si>
  <si>
    <t>Nouzový vypínač v krytu IP65 + PE svorka, 3P+N, 32A, červený</t>
  </si>
  <si>
    <t>2039883419</t>
  </si>
  <si>
    <t>92</t>
  </si>
  <si>
    <t>34535055</t>
  </si>
  <si>
    <t>Nouzový hlavní vypínač ve skříňce 20A</t>
  </si>
  <si>
    <t>-998918386</t>
  </si>
  <si>
    <t>93</t>
  </si>
  <si>
    <t>34535072</t>
  </si>
  <si>
    <t>Nouzový hlavní vypínač ve skříňce 32A</t>
  </si>
  <si>
    <t>-307834509</t>
  </si>
  <si>
    <t>83</t>
  </si>
  <si>
    <t>741313033</t>
  </si>
  <si>
    <t>Montáž zásuvek domovních se zapojením vodičů šroubové připojení vestavných 10 popř. 16 A bez odvrtání profilovaného otvoru, provedení 2P + PE s víčkem</t>
  </si>
  <si>
    <t>-665116627</t>
  </si>
  <si>
    <t>https://podminky.urs.cz/item/CS_URS_2023_01/741313033</t>
  </si>
  <si>
    <t>84</t>
  </si>
  <si>
    <t>RMAT0005</t>
  </si>
  <si>
    <t>zásuvka kompletní IPP44 bílá</t>
  </si>
  <si>
    <t>1267102497</t>
  </si>
  <si>
    <t>85</t>
  </si>
  <si>
    <t>741313052</t>
  </si>
  <si>
    <t>Montáž zásuvek domovních se zapojením vodičů šroubové připojení nástěnných do 25 A, provedení 3P + N + PE</t>
  </si>
  <si>
    <t>1700786810</t>
  </si>
  <si>
    <t>https://podminky.urs.cz/item/CS_URS_2023_01/741313052</t>
  </si>
  <si>
    <t>86</t>
  </si>
  <si>
    <t>35811477</t>
  </si>
  <si>
    <t>zásuvka nástěnná 16A - 5pól, řazení 3P+N+PE IP44, šroubové svorky</t>
  </si>
  <si>
    <t>-1946449838</t>
  </si>
  <si>
    <t>67</t>
  </si>
  <si>
    <t>741320102</t>
  </si>
  <si>
    <t>Montáž jističů se zapojením vodičů jednopólových nn do 25 A bez krytu, se signálním kontaktem</t>
  </si>
  <si>
    <t>-281721499</t>
  </si>
  <si>
    <t>https://podminky.urs.cz/item/CS_URS_2023_01/741320102</t>
  </si>
  <si>
    <t>68</t>
  </si>
  <si>
    <t>35822111</t>
  </si>
  <si>
    <t>jistič 1-pólový 16 A vypínací charakteristika B vypínací schopnost 10 kA</t>
  </si>
  <si>
    <t>172019600</t>
  </si>
  <si>
    <t>69</t>
  </si>
  <si>
    <t>35822115</t>
  </si>
  <si>
    <t>jistič 1-pólový 10 A vypínací charakteristika B vypínací schopnost 6 kA</t>
  </si>
  <si>
    <t>218046568</t>
  </si>
  <si>
    <t>72</t>
  </si>
  <si>
    <t>741320162</t>
  </si>
  <si>
    <t>Montáž jističů se zapojením vodičů třípólových nn do 25 A bez krytu, se signálním kontaktem</t>
  </si>
  <si>
    <t>502556868</t>
  </si>
  <si>
    <t>https://podminky.urs.cz/item/CS_URS_2023_01/741320162</t>
  </si>
  <si>
    <t>73</t>
  </si>
  <si>
    <t>35822403</t>
  </si>
  <si>
    <t>jistič 3-pólový 25 A vypínací charakteristika B vypínací schopnost 10 kA</t>
  </si>
  <si>
    <t>-580013875</t>
  </si>
  <si>
    <t>74</t>
  </si>
  <si>
    <t>35822158</t>
  </si>
  <si>
    <t>jistič 3-pólový 10 A vypínací charakteristika B vypínací schopnost 10 kA</t>
  </si>
  <si>
    <t>-1432229085</t>
  </si>
  <si>
    <t>75</t>
  </si>
  <si>
    <t>35822402</t>
  </si>
  <si>
    <t>jistič 3-pólový 20 A vypínací charakteristika B vypínací schopnost 10 kA</t>
  </si>
  <si>
    <t>954856156</t>
  </si>
  <si>
    <t>76</t>
  </si>
  <si>
    <t>35822404</t>
  </si>
  <si>
    <t>jistič 3-pólový 32 A vypínací charakteristika B vypínací schopnost 10 kA</t>
  </si>
  <si>
    <t>273503384</t>
  </si>
  <si>
    <t>77</t>
  </si>
  <si>
    <t>35822401</t>
  </si>
  <si>
    <t>jistič 3-pólový 16 A vypínací charakteristika B vypínací schopnost 10 kA</t>
  </si>
  <si>
    <t>-2069898654</t>
  </si>
  <si>
    <t>70</t>
  </si>
  <si>
    <t>741320172</t>
  </si>
  <si>
    <t>Montáž jističů se zapojením vodičů třípólových nn do 63 A bez krytu, se signálním kontaktem</t>
  </si>
  <si>
    <t>-42428334</t>
  </si>
  <si>
    <t>https://podminky.urs.cz/item/CS_URS_2023_01/741320172</t>
  </si>
  <si>
    <t>71</t>
  </si>
  <si>
    <t>35822178</t>
  </si>
  <si>
    <t>jistič 3-pólový 40 A vypínací charakteristika B vypínací schopnost 10 kA</t>
  </si>
  <si>
    <t>-1792655453</t>
  </si>
  <si>
    <t>78</t>
  </si>
  <si>
    <t>741321012</t>
  </si>
  <si>
    <t>Montáž proudových chráničů se zapojením vodičů dvoupólových nn do 63 A s krytem</t>
  </si>
  <si>
    <t>1010276066</t>
  </si>
  <si>
    <t>https://podminky.urs.cz/item/CS_URS_2023_01/741321012</t>
  </si>
  <si>
    <t>79</t>
  </si>
  <si>
    <t>RMAT0004</t>
  </si>
  <si>
    <t>proudový chránič 40/4/003 40A 30mA AC, zkratová schopnost 10kA</t>
  </si>
  <si>
    <t>8</t>
  </si>
  <si>
    <t>869576724</t>
  </si>
  <si>
    <t>80</t>
  </si>
  <si>
    <t>741321032</t>
  </si>
  <si>
    <t>Montáž proudových chráničů se zapojením vodičů čtyřpólových nn do 25 A s krytem</t>
  </si>
  <si>
    <t>1180405969</t>
  </si>
  <si>
    <t>https://podminky.urs.cz/item/CS_URS_2023_01/741321032</t>
  </si>
  <si>
    <t>81</t>
  </si>
  <si>
    <t>35889206</t>
  </si>
  <si>
    <t>chránič proudový 4pólový 25A pracovního proudu 0,03A</t>
  </si>
  <si>
    <t>1068440277</t>
  </si>
  <si>
    <t>82</t>
  </si>
  <si>
    <t>35889206R</t>
  </si>
  <si>
    <t>chránič proudový s jističem 16/1N/B/003/B 16A  30mA AC, zkratová schopnost 10kA</t>
  </si>
  <si>
    <t>1192010496</t>
  </si>
  <si>
    <t>96</t>
  </si>
  <si>
    <t>741371823</t>
  </si>
  <si>
    <t>Demontáž svítidel bez zachování funkčnosti (do suti) interiérových modulového systému zářivkových, délky přes 1100 mm</t>
  </si>
  <si>
    <t>-794171000</t>
  </si>
  <si>
    <t>https://podminky.urs.cz/item/CS_URS_2023_01/741371823</t>
  </si>
  <si>
    <t>94</t>
  </si>
  <si>
    <t>741372112</t>
  </si>
  <si>
    <t>Montáž svítidel s integrovaným zdrojem LED se zapojením vodičů interiérových vestavných stropních panelových hranatých nebo kruhových, plochy přes 0,09 do 0,36 m2</t>
  </si>
  <si>
    <t>-1473055393</t>
  </si>
  <si>
    <t>https://podminky.urs.cz/item/CS_URS_2023_01/741372112</t>
  </si>
  <si>
    <t>95</t>
  </si>
  <si>
    <t>34825011</t>
  </si>
  <si>
    <t>svítidlo vestavné stropní panelové čtvercové/obdélníkové 0,09-0,36m2 2200-5000lm</t>
  </si>
  <si>
    <t>1542155184</t>
  </si>
  <si>
    <t>98</t>
  </si>
  <si>
    <t>741810002</t>
  </si>
  <si>
    <t>Zkoušky a prohlídky elektrických rozvodů a zařízení celková prohlídka a vyhotovení revizní zprávy pro objem montážních prací přes 100 do 500 tis. Kč</t>
  </si>
  <si>
    <t>-1827524537</t>
  </si>
  <si>
    <t>https://podminky.urs.cz/item/CS_URS_2023_01/741810002</t>
  </si>
  <si>
    <t>99</t>
  </si>
  <si>
    <t>998741102</t>
  </si>
  <si>
    <t>Přesun hmot pro silnoproud stanovený z hmotnosti přesunovaného materiálu vodorovná dopravní vzdálenost do 50 m v objektech výšky přes 6 do 12 m</t>
  </si>
  <si>
    <t>-1645705362</t>
  </si>
  <si>
    <t>https://podminky.urs.cz/item/CS_URS_2023_01/998741102</t>
  </si>
  <si>
    <t>763</t>
  </si>
  <si>
    <t>Konstrukce suché výstavby</t>
  </si>
  <si>
    <t>42</t>
  </si>
  <si>
    <t>763431001</t>
  </si>
  <si>
    <t>Montáž podhledu minerálního včetně zavěšeného roštu viditelného s panely vyjímatelnými, s viditelným roštem</t>
  </si>
  <si>
    <t>773026560</t>
  </si>
  <si>
    <t>https://podminky.urs.cz/item/CS_URS_2023_01/763431001</t>
  </si>
  <si>
    <t>43</t>
  </si>
  <si>
    <t>RMAT0003</t>
  </si>
  <si>
    <t>akustický minerální panel- podhled</t>
  </si>
  <si>
    <t>1704433366</t>
  </si>
  <si>
    <t>40,98*1,2 'Přepočtené koeficientem množství</t>
  </si>
  <si>
    <t>44</t>
  </si>
  <si>
    <t>998763302</t>
  </si>
  <si>
    <t>Přesun hmot pro konstrukce montované z desek sádrokartonových, sádrovláknitých, cementovláknitých nebo cementových stanovený z hmotnosti přesunovaného materiálu vodorovná dopravní vzdálenost do 50 m v objektech výšky přes 6 do 12 m</t>
  </si>
  <si>
    <t>-2068755322</t>
  </si>
  <si>
    <t>https://podminky.urs.cz/item/CS_URS_2023_01/998763302</t>
  </si>
  <si>
    <t>771</t>
  </si>
  <si>
    <t>Podlahy z dlaždic</t>
  </si>
  <si>
    <t>34</t>
  </si>
  <si>
    <t>771111011</t>
  </si>
  <si>
    <t>Příprava podkladu před provedením dlažby vysátí podlah</t>
  </si>
  <si>
    <t>-799406212</t>
  </si>
  <si>
    <t>https://podminky.urs.cz/item/CS_URS_2023_01/771111011</t>
  </si>
  <si>
    <t>35</t>
  </si>
  <si>
    <t>771121011</t>
  </si>
  <si>
    <t>Příprava podkladu před provedením dlažby nátěr penetrační na podlahu</t>
  </si>
  <si>
    <t>-1028329190</t>
  </si>
  <si>
    <t>https://podminky.urs.cz/item/CS_URS_2023_01/771121011</t>
  </si>
  <si>
    <t>37</t>
  </si>
  <si>
    <t>771151022</t>
  </si>
  <si>
    <t>Příprava podkladu před provedením dlažby samonivelační stěrka min.pevnosti 30 MPa, tloušťky přes 3 do 5 mm</t>
  </si>
  <si>
    <t>-1620456230</t>
  </si>
  <si>
    <t>https://podminky.urs.cz/item/CS_URS_2023_01/771151022</t>
  </si>
  <si>
    <t>39</t>
  </si>
  <si>
    <t>771574261</t>
  </si>
  <si>
    <t>Montáž podlah z dlaždic keramických lepených flexibilním lepidlem velkoformátových pro vysoké mechanické zatížení protiskluzných nebo reliéfních (bezbariérových) přes 2 do 4 ks/m2</t>
  </si>
  <si>
    <t>1907999448</t>
  </si>
  <si>
    <t>https://podminky.urs.cz/item/CS_URS_2023_01/771574261</t>
  </si>
  <si>
    <t>40</t>
  </si>
  <si>
    <t>59761415</t>
  </si>
  <si>
    <t>dlažba velkoformátová keramická slinutá protiskluzná do interiéru i exteriéru pro vysoké mechanické namáhání přes 2 do 4ks/m2</t>
  </si>
  <si>
    <t>1952241942</t>
  </si>
  <si>
    <t>40,98*1,15 'Přepočtené koeficientem množství</t>
  </si>
  <si>
    <t>38</t>
  </si>
  <si>
    <t>771591112</t>
  </si>
  <si>
    <t>Izolace podlahy pod dlažbu nátěrem nebo stěrkou ve dvou vrstvách</t>
  </si>
  <si>
    <t>-2115987544</t>
  </si>
  <si>
    <t>https://podminky.urs.cz/item/CS_URS_2023_01/771591112</t>
  </si>
  <si>
    <t>41</t>
  </si>
  <si>
    <t>998771102</t>
  </si>
  <si>
    <t>Přesun hmot pro podlahy z dlaždic stanovený z hmotnosti přesunovaného materiálu vodorovná dopravní vzdálenost do 50 m v objektech výšky přes 6 do 12 m</t>
  </si>
  <si>
    <t>2093392679</t>
  </si>
  <si>
    <t>https://podminky.urs.cz/item/CS_URS_2023_01/998771102</t>
  </si>
  <si>
    <t>781</t>
  </si>
  <si>
    <t>Dokončovací práce - obklady</t>
  </si>
  <si>
    <t>27</t>
  </si>
  <si>
    <t>781121011</t>
  </si>
  <si>
    <t>Příprava podkladu před provedením obkladu nátěr penetrační na stěnu</t>
  </si>
  <si>
    <t>-631440755</t>
  </si>
  <si>
    <t>https://podminky.urs.cz/item/CS_URS_2023_01/781121011</t>
  </si>
  <si>
    <t>26</t>
  </si>
  <si>
    <t>781131112</t>
  </si>
  <si>
    <t>Izolace stěny pod obklad izolace nátěrem nebo stěrkou ve dvou vrstvách</t>
  </si>
  <si>
    <t>-934774063</t>
  </si>
  <si>
    <t>https://podminky.urs.cz/item/CS_URS_2023_01/781131112</t>
  </si>
  <si>
    <t>25</t>
  </si>
  <si>
    <t>781151031</t>
  </si>
  <si>
    <t>Příprava podkladu před provedením obkladu celoplošné vyrovnání podkladu stěrkou, tloušťky 3 mm</t>
  </si>
  <si>
    <t>650645371</t>
  </si>
  <si>
    <t>https://podminky.urs.cz/item/CS_URS_2023_01/781151031</t>
  </si>
  <si>
    <t>28</t>
  </si>
  <si>
    <t>781474111</t>
  </si>
  <si>
    <t>Montáž obkladů vnitřních stěn z dlaždic keramických lepených flexibilním lepidlem maloformátových hladkých přes 6 do 9 ks/m2</t>
  </si>
  <si>
    <t>-1444375902</t>
  </si>
  <si>
    <t>https://podminky.urs.cz/item/CS_URS_2023_01/781474111</t>
  </si>
  <si>
    <t>29</t>
  </si>
  <si>
    <t>RMAT0001</t>
  </si>
  <si>
    <t>obklad keramický</t>
  </si>
  <si>
    <t>839165157</t>
  </si>
  <si>
    <t>66,407*1,1 'Přepočtené koeficientem množství</t>
  </si>
  <si>
    <t>781495142</t>
  </si>
  <si>
    <t>Obklad - dokončující práce průnik obkladem kruhový, bez izolace přes DN 30 do DN 90</t>
  </si>
  <si>
    <t>288299077</t>
  </si>
  <si>
    <t>https://podminky.urs.cz/item/CS_URS_2023_01/781495142</t>
  </si>
  <si>
    <t>30</t>
  </si>
  <si>
    <t>781571121</t>
  </si>
  <si>
    <t>Montáž obkladů ostění z obkladaček keramických lepených standardním lepidlem šířky ostění přes 200 do 400 mm</t>
  </si>
  <si>
    <t>-920075237</t>
  </si>
  <si>
    <t>https://podminky.urs.cz/item/CS_URS_2023_01/781571121</t>
  </si>
  <si>
    <t>2*(1,35*2+2,065*2)</t>
  </si>
  <si>
    <t>2*2</t>
  </si>
  <si>
    <t>31</t>
  </si>
  <si>
    <t>RMAT0002</t>
  </si>
  <si>
    <t>-621821019</t>
  </si>
  <si>
    <t>5,29*1,1 'Přepočtené koeficientem množství</t>
  </si>
  <si>
    <t>33</t>
  </si>
  <si>
    <t>998781102</t>
  </si>
  <si>
    <t>Přesun hmot pro obklady keramické stanovený z hmotnosti přesunovaného materiálu vodorovná dopravní vzdálenost do 50 m v objektech výšky přes 6 do 12 m</t>
  </si>
  <si>
    <t>878512100</t>
  </si>
  <si>
    <t>https://podminky.urs.cz/item/CS_URS_2023_01/998781102</t>
  </si>
  <si>
    <t>784</t>
  </si>
  <si>
    <t>Dokončovací práce - malby a tapety</t>
  </si>
  <si>
    <t>784111001</t>
  </si>
  <si>
    <t>Oprášení (ometení) podkladu v místnostech výšky do 3,80 m</t>
  </si>
  <si>
    <t>566286881</t>
  </si>
  <si>
    <t>https://podminky.urs.cz/item/CS_URS_2023_01/784111001</t>
  </si>
  <si>
    <t>stěny</t>
  </si>
  <si>
    <t>0,95*(6,16+4,46+2,72+4,5)*2</t>
  </si>
  <si>
    <t>784121001</t>
  </si>
  <si>
    <t>Oškrabání malby v místnostech výšky do 3,80 m</t>
  </si>
  <si>
    <t>936299502</t>
  </si>
  <si>
    <t>https://podminky.urs.cz/item/CS_URS_2023_01/784121001</t>
  </si>
  <si>
    <t>3</t>
  </si>
  <si>
    <t>784171111</t>
  </si>
  <si>
    <t>Zakrytí nemalovaných ploch (materiál ve specifikaci) včetně pozdějšího odkrytí svislých ploch např. stěn, oken, dveří v místnostech výšky do 3,80</t>
  </si>
  <si>
    <t>-607320679</t>
  </si>
  <si>
    <t>https://podminky.urs.cz/item/CS_URS_2023_01/784171111</t>
  </si>
  <si>
    <t>0,9*2+1,36*2,065*2</t>
  </si>
  <si>
    <t>28323157</t>
  </si>
  <si>
    <t>fólie pro malířské potřeby zakrývací tl 14µ 4x5m</t>
  </si>
  <si>
    <t>-146950364</t>
  </si>
  <si>
    <t>7,417*1,05 'Přepočtené koeficientem množství</t>
  </si>
  <si>
    <t>5</t>
  </si>
  <si>
    <t>784181101</t>
  </si>
  <si>
    <t>Penetrace podkladu jednonásobná základní akrylátová bezbarvá v místnostech výšky do 3,80 m</t>
  </si>
  <si>
    <t>2038151653</t>
  </si>
  <si>
    <t>https://podminky.urs.cz/item/CS_URS_2023_01/784181101</t>
  </si>
  <si>
    <t>6</t>
  </si>
  <si>
    <t>784211101</t>
  </si>
  <si>
    <t>Malby z malířských směsí oděruvzdorných za mokra dvojnásobné, bílé za mokra oděruvzdorné výborně v místnostech výšky do 3,80 m</t>
  </si>
  <si>
    <t>-1560339777</t>
  </si>
  <si>
    <t>https://podminky.urs.cz/item/CS_URS_2023_01/784211101</t>
  </si>
  <si>
    <t>VRN</t>
  </si>
  <si>
    <t>Vedlejší rozpočtové náklady</t>
  </si>
  <si>
    <t>VRN3</t>
  </si>
  <si>
    <t>Zařízení staveniště</t>
  </si>
  <si>
    <t>101</t>
  </si>
  <si>
    <t>030001000</t>
  </si>
  <si>
    <t>1024</t>
  </si>
  <si>
    <t>-1629585847</t>
  </si>
  <si>
    <t>https://podminky.urs.cz/item/CS_URS_2023_01/030001000</t>
  </si>
  <si>
    <t>VRN7</t>
  </si>
  <si>
    <t>Provozní vlivy</t>
  </si>
  <si>
    <t>102</t>
  </si>
  <si>
    <t>070001000</t>
  </si>
  <si>
    <t>-2107418164</t>
  </si>
  <si>
    <t>https://podminky.urs.cz/item/CS_URS_2023_01/070001000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</si>
  <si>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</si>
  <si>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</si>
  <si>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</si>
  <si>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</si>
  <si>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</si>
  <si>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</si>
  <si>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</si>
  <si>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</si>
  <si>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</si>
  <si>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</si>
  <si>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</si>
  <si>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</si>
  <si>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</si>
  <si>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</si>
  <si>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</si>
  <si>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</si>
  <si>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</si>
  <si>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</si>
  <si>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</si>
  <si>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</si>
  <si>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</si>
  <si>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</si>
  <si>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</si>
  <si>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</si>
  <si>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</si>
  <si>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</si>
  <si>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</si>
  <si>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</si>
  <si>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</si>
  <si>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</si>
  <si>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</si>
  <si>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</si>
  <si>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</si>
  <si>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</si>
  <si>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</si>
  <si>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</si>
  <si>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</si>
  <si>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</si>
  <si>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</si>
  <si>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</si>
  <si>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</si>
  <si>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</si>
  <si>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</si>
  <si>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</si>
  <si>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</si>
  <si>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</si>
  <si>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</si>
  <si>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</si>
  <si>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</si>
  <si>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</si>
  <si>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</si>
  <si>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</si>
  <si>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</si>
  <si>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</si>
  <si>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</si>
  <si>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</si>
  <si>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</si>
  <si>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</si>
  <si>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</si>
  <si>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</si>
  <si>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</si>
  <si>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</si>
  <si>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</si>
  <si>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</si>
  <si>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</si>
  <si>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</si>
  <si>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</si>
  <si>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</si>
  <si>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</si>
  <si>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</si>
  <si>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</si>
  <si>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</si>
  <si>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</si>
  <si>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</si>
  <si>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</si>
  <si>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</si>
  <si>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</si>
  <si>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</si>
  <si>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</si>
  <si>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</si>
  <si>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</si>
  <si>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</si>
  <si>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</si>
  <si>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</si>
  <si>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</si>
  <si>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</si>
  <si>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</si>
  <si>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</si>
  <si>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</si>
  <si>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</si>
  <si>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</si>
  <si>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</si>
  <si>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</si>
  <si>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</si>
  <si>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</si>
  <si>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</si>
  <si>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</si>
  <si>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</si>
  <si>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</si>
  <si>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</si>
  <si>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</si>
  <si>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</si>
  <si>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</si>
  <si>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</si>
  <si>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</si>
  <si>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</si>
  <si>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</si>
  <si>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</si>
  <si>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</si>
  <si>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</si>
  <si>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</si>
  <si>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</si>
  <si>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</si>
  <si>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</si>
  <si>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</si>
  <si>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</si>
  <si>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</si>
  <si>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</si>
  <si>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</si>
  <si>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</si>
  <si>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</si>
  <si>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</si>
  <si>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</si>
  <si>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</si>
  <si>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</si>
  <si>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</si>
  <si>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</si>
  <si>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</si>
  <si>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</si>
  <si>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</si>
  <si>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</si>
  <si>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</si>
  <si>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</si>
  <si>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</si>
  <si>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</si>
  <si>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</si>
  <si>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</si>
  <si>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</si>
  <si>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</si>
  <si>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</si>
  <si>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</si>
  <si>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</si>
  <si>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</si>
  <si>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</si>
  <si>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</si>
  <si>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</si>
  <si>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</si>
  <si>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</si>
  <si>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</si>
  <si>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</si>
  <si>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</si>
  <si>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</si>
  <si>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</si>
  <si>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</si>
  <si>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</si>
  <si>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</si>
  <si>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</si>
  <si>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</si>
  <si>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</si>
  <si>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</si>
  <si>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</si>
  <si>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</si>
  <si>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</si>
  <si>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</si>
  <si>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</si>
  <si>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</si>
  <si>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</si>
  <si>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</si>
  <si>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</si>
  <si>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</si>
  <si>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</si>
  <si>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</si>
  <si>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</si>
  <si>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</si>
  <si>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</si>
  <si>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</si>
  <si>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</si>
  <si>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</si>
  <si>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</si>
  <si>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</si>
  <si>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</si>
  <si>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</si>
  <si>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</si>
  <si>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</si>
  <si>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</si>
  <si>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</si>
  <si>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Obec Doksy</t>
  </si>
  <si>
    <t>poz</t>
  </si>
  <si>
    <t>název a popis zařízení</t>
  </si>
  <si>
    <t>ks</t>
  </si>
  <si>
    <t>rozměry mm</t>
  </si>
  <si>
    <t>cena bez DPH/ks</t>
  </si>
  <si>
    <t>cena celkem</t>
  </si>
  <si>
    <t>typ zařízení</t>
  </si>
  <si>
    <t>Pokyny pro vyplnění výkazu výměr uchazeče o dodávku technologie gastro:</t>
  </si>
  <si>
    <r>
      <t xml:space="preserve">Ve výkazu výměr  bude vyplněna </t>
    </r>
    <r>
      <rPr>
        <sz val="8"/>
        <color indexed="10"/>
        <rFont val="Arial"/>
        <family val="2"/>
        <charset val="238"/>
      </rPr>
      <t xml:space="preserve">cena bez DPH a typ nabízeného zařízení </t>
    </r>
    <r>
      <rPr>
        <sz val="8"/>
        <rFont val="Arial"/>
        <family val="2"/>
        <charset val="238"/>
      </rPr>
      <t>pro snadnou identifikaci a kontrolu nabídky.</t>
    </r>
  </si>
  <si>
    <r>
      <t xml:space="preserve">K pozici 1 v umývárně stolního  nádobí  a k pozicím 1, 2, 3, 3a, 4, 5, 5a  v kuchyni bude doložen technický nebo katalogový list výrobku </t>
    </r>
    <r>
      <rPr>
        <sz val="8"/>
        <rFont val="Arial"/>
        <family val="2"/>
        <charset val="238"/>
      </rPr>
      <t>pro snadnou identifikaci a kontrolu nabídky.</t>
    </r>
  </si>
  <si>
    <t>Úroveň nabízených zařízení musí odpovídat popisu ve výkazu výměr nebo musí mít vyšší úroveň. Nižší úroveň se nepřipouští.</t>
  </si>
  <si>
    <t>Přesné rozměry nerezového technologického vybavení    -  nutno doměřit dle skutečné stavby. Uváděné rozměry jsou v mm (š. x hl. x v.)</t>
  </si>
  <si>
    <t>SO 01-1.26a umývárna stolního nádobí</t>
  </si>
  <si>
    <r>
      <rPr>
        <b/>
        <sz val="8"/>
        <rFont val="Arial"/>
        <family val="2"/>
        <charset val="238"/>
      </rPr>
      <t xml:space="preserve">Mycí stroj průchozí s rekuperaci tepla z odváděného vzduchu. </t>
    </r>
    <r>
      <rPr>
        <sz val="8"/>
        <rFont val="Arial"/>
        <family val="2"/>
        <charset val="238"/>
      </rPr>
      <t xml:space="preserve">Příkon: 9,2 kW ▪  (3N PE 400 V 50 Hz) Jištění 20 A ▪ Stupeň zabezpečení: IPX5 ▪ Rozměry: 635(725)×750(800)×2230 mm (s držadly) ▪  Koš velikosti 500×500 mm (540×500 mm) ▪ Výška vstupního otvoru  505 mm ▪ Výkon až 60 košů za hodinu ▪ 3× mycí programy (60/90/210 s) ▪ Mycí výkon 60/40/17 košů/h ▪  Rozhraní Bluetooth pro bezdrátovou komunikaci ▪ Dotykový displej - jednoduché ovládání ▪ Automatická identifikace koše pro spuštění myčky ▪ Automatický zdvih krytu myčky ▪  Automatické samočištění bez dodatečné spotřeby vody prostřednictvím čistících trysek při vypouštění nádrže▪ Ventilátory zajišťují vysoce účinné odsávání par ▪ Teplota odváděného vzduchu do prostoru cca 25°C▪Snížení výstupu páry do prostoru až o 80% ▪   Sytém reverzní osmózy s předřazeným filtrem ▪ Mycí a oplachový systém shora i zdola zařízení ▪ Reverzní mycí ramena z ocelových trubek CrNi a rotační oplachový systém ▪ Horní a dolní oplachová ramena ▪Zařízení s dvojitými stěnami a dodatečnou izolací dvířek▪ Systém filtrování vody - krycí síto nádrže odvádí nečistoty do jemného filtru - lopatkový efekt napomáhá snadnému odstraňování hrubých nečistot▪ Odpadové čerpadlo▪ Opláštění zadní stěny▪ Tlakové mytí▪ Výměník tepla v nerezové oceli ▪ Množství oplachové vody max. 2,5 l /cyklus </t>
    </r>
    <r>
      <rPr>
        <strike/>
        <sz val="8"/>
        <color theme="1"/>
        <rFont val="Arial"/>
        <family val="2"/>
        <charset val="238"/>
      </rPr>
      <t xml:space="preserve">
</t>
    </r>
  </si>
  <si>
    <t>635(725)x750(800)x2230</t>
  </si>
  <si>
    <t>Nerez  stůl vstupní, prolis pro vedení košů, dřez 500x450 vlevo, otvor pro tlakovou sprchu, spodní roštová police,  ZL v. 40</t>
  </si>
  <si>
    <t>2160x700x850</t>
  </si>
  <si>
    <r>
      <rPr>
        <b/>
        <sz val="8"/>
        <rFont val="Arial"/>
        <family val="2"/>
        <charset val="238"/>
      </rPr>
      <t>Tlaková sprcha s ramínkem bez nutnosti uchycení na zeď</t>
    </r>
    <r>
      <rPr>
        <sz val="8"/>
        <rFont val="Arial"/>
        <family val="2"/>
        <charset val="238"/>
      </rPr>
      <t xml:space="preserve">
Model se směšovací pákovou baterií pro studenou, teplou vodu a napouštěcím ramínkem ze sprchy v robustním provedení, v=900 mm – tlakovou hadicí a vyvažovací pružinou – závěsným háčkem pro sprchu – pákové přepnutí vody do ramínka (sprcha/ramínko) - max. průtok (3 bar): 17 l/min - max. tlak: 5 bar – upevňovací otvor pro baterii: min. Ø35 mm. - max. Ø36 mm.</t>
    </r>
  </si>
  <si>
    <t>výška 900</t>
  </si>
  <si>
    <r>
      <rPr>
        <b/>
        <sz val="8"/>
        <rFont val="Arial"/>
        <family val="2"/>
        <charset val="238"/>
      </rPr>
      <t>Automatický změkčovač</t>
    </r>
    <r>
      <rPr>
        <sz val="8"/>
        <rFont val="Arial"/>
        <family val="2"/>
        <charset val="238"/>
      </rPr>
      <t xml:space="preserve"> vody s řídící hlavicí, podmínky instalace: průtok vody nepřekračuje hodnotu 75I/min a teplota vody je nižší než 40°C. 
Proces regenerace se provádí na základě nastaveného času. Probíhá vždy ve vybraný den v naprogramovanou hodinu (např. 2:00 v noci). 
Kapacita změkčené vody při změkčování o 10°dH (I) 2700. Bude předřazen filtr pro zachycení nečistot z potrubí. Předřazen bude filtr s vložkou na mechanické nečistoty.</t>
    </r>
  </si>
  <si>
    <t>310x460x640</t>
  </si>
  <si>
    <t>Nerez  stůl  výstupní, prolis pro vedení košů, vlevo spodní roštová police 1000 mm, vpravo místo pro změkčovač, ZL</t>
  </si>
  <si>
    <t>2100x700x850</t>
  </si>
  <si>
    <t>Nerez parapet příjmový na zeď o výšce 850 mm</t>
  </si>
  <si>
    <t>1700x700x20</t>
  </si>
  <si>
    <r>
      <rPr>
        <b/>
        <sz val="8"/>
        <rFont val="Arial"/>
        <family val="2"/>
        <charset val="238"/>
      </rPr>
      <t>Nerez podlahová vpusť včetně roštu a protizápachové uzávěry</t>
    </r>
    <r>
      <rPr>
        <sz val="8"/>
        <rFont val="Arial"/>
        <family val="2"/>
        <charset val="238"/>
      </rPr>
      <t xml:space="preserve">
Celonerezové provedení do podlahy s keramickou dlažbou, vana z nerezového plechu
tl.1,25mm, protiskluzový rošt z nerezového plechu tl.2mm, výška roštu 30mm, vyjímatelný rošt po cca 500mm</t>
    </r>
  </si>
  <si>
    <t>500x250x200</t>
  </si>
  <si>
    <t xml:space="preserve">VZT zákryt nástěnný s tukovými filtry a žlábkem, s osvětlením </t>
  </si>
  <si>
    <t>900x900x450</t>
  </si>
  <si>
    <t>SO 01-1.26b výdej</t>
  </si>
  <si>
    <r>
      <rPr>
        <b/>
        <sz val="8"/>
        <rFont val="Arial"/>
        <family val="2"/>
        <charset val="238"/>
      </rPr>
      <t>Výdejní vozík 3xGN 1/1, vany oddělené se samostatným ovládáním, spodní police, boční ovládání</t>
    </r>
    <r>
      <rPr>
        <sz val="8"/>
        <rFont val="Arial"/>
        <family val="2"/>
        <charset val="238"/>
      </rPr>
      <t xml:space="preserve">
Celonerezový výdejní vozík s vyhřívanou vodní lázní 3x GN 1/1 hl. 200 se samostatným ovládáním, ve spodní části vyztužen policí, na 4 kolečkách o průměru 100 mm s  pryžovou obručí, 2 opatřena aretační brzdou. Rohy jsou chráněny pryžovým obložením. V pracovní desce stolu jsou vevařeny vany opatřené výtokovým ventilem a topným tělesem. Termostaty kombinované s vypínačem umístěné na čelním panelu umožňují snadné a rychlé nastavení teploty  +30°C  až +90°C</t>
    </r>
  </si>
  <si>
    <t>1160x705x900</t>
  </si>
  <si>
    <r>
      <rPr>
        <b/>
        <sz val="8"/>
        <rFont val="Arial"/>
        <family val="2"/>
        <charset val="238"/>
      </rPr>
      <t>Vyhřívaný vozík, 2 šachty</t>
    </r>
    <r>
      <rPr>
        <sz val="8"/>
        <rFont val="Arial"/>
        <family val="2"/>
        <charset val="238"/>
      </rPr>
      <t xml:space="preserve">
Celonerezová, svařovaná, samonosná konstrukce skříně s dvojitou stěnou a izolací , na 4 kolečkách průměru 100 mm se šedou pryžovou obručí, 2 opatřena aretační brzdou. Rohy jsou chráněny pryžovým obložením. Vnitřní prostor zásobníku je vyhříván topným tělesem. Snadné a rychlé nastavení teploty přímo ve °C umožňuje termostat. Skříň obsahuje 2 vestavné zásobníky pr. talíře 265 mm, kapacita 100</t>
    </r>
  </si>
  <si>
    <t>910x480x900</t>
  </si>
  <si>
    <t>Nerez parapet výdejní na zeď o výšce 850 mm</t>
  </si>
  <si>
    <t>4500x700</t>
  </si>
  <si>
    <r>
      <rPr>
        <b/>
        <sz val="8"/>
        <rFont val="Arial"/>
        <family val="2"/>
        <charset val="238"/>
      </rPr>
      <t>Chladící skříň 373 l</t>
    </r>
    <r>
      <rPr>
        <sz val="8"/>
        <rFont val="Arial"/>
        <family val="2"/>
        <charset val="238"/>
      </rPr>
      <t xml:space="preserve">, chladnička pro gastronomii a obchod s ventilátorem. Spotřeba 799 kWh/rok – Objem hrubý 373 l – Objem čistý 282 l - Způsob chlazení dynamický - Teplotní rozsah +1°C až +15°C – Chladivo R600a  – Zámek – • Hlučnost: 52 dB • Povrchová úprava: dveře nerez, stěny stříbrné,  ocel • Materiál nožiček: nerez • Způsob odmrazování: automatický • Typ řízení: elektronické řízení • Typ ovládání: tlačítka • Ukazatel teploty: vnější digitální • Kontrolka činnosti chladící části: ano • Kontrolka poruchy: optická a zvuková • Počet výškově stavitelných poliček: 5 • Kovové rošty potažených plastem • Nosnost polic  45 kg </t>
    </r>
  </si>
  <si>
    <t>600x610x1800</t>
  </si>
  <si>
    <t>Nerez regál, 4 police</t>
  </si>
  <si>
    <t>800x400x1850</t>
  </si>
  <si>
    <t>SO 01-1.29 KUCHYNĚ</t>
  </si>
  <si>
    <r>
      <rPr>
        <b/>
        <sz val="8"/>
        <color indexed="8"/>
        <rFont val="Arial"/>
        <family val="2"/>
        <charset val="238"/>
      </rPr>
      <t xml:space="preserve">Elektrický konvektomat injekční – kapacita: 10x GN 1/1+1 zásuv </t>
    </r>
    <r>
      <rPr>
        <sz val="8"/>
        <color indexed="8"/>
        <rFont val="Arial"/>
        <family val="2"/>
        <charset val="238"/>
      </rPr>
      <t xml:space="preserve">
4 bodová teplotní sonda • 5 rychlostí ventilátoru • zásuvy orientované napříč • extra zásuv navíc • Easycooking • programování - možnost vytvoření až 1000 programů s 20 kroky •  Energylogic • rychlý a úsporný vývin páry • automatický předehřev/zchlazení - kompenzace změn teploty při otevření zařízení • Turbo steam • Autoclima • automatické čištění • automatické odvápnění varné komory • EcoLogicsystem - • WSS - WaterSavingSystem • ACM - AutomaticCapacity Management • horký vzduch 30 - 300 °C • kombinovaný režim 30 - 300 °C • vaření v páře 30 - 130 °C • Bio vaření 30 - 98 °C • vaření/pečení přes noc • časování zásuvů – rozdílné produkty připravované v jednom čase • regenerace • delta T vaření/pečení • nízkoteplotní vaření/pečení • Cook&amp; Hold • GoldenTouch • el. příkon 18,6kW, jistič 32 A, 400V</t>
    </r>
  </si>
  <si>
    <t>933x821x1046</t>
  </si>
  <si>
    <t>1a</t>
  </si>
  <si>
    <t xml:space="preserve">Podstavec pod konvektomat 2x zásuvy na GN </t>
  </si>
  <si>
    <t>výška 700</t>
  </si>
  <si>
    <r>
      <rPr>
        <b/>
        <sz val="8"/>
        <rFont val="Arial"/>
        <family val="2"/>
        <charset val="238"/>
      </rPr>
      <t>Multifunkční zařízení</t>
    </r>
    <r>
      <rPr>
        <sz val="8"/>
        <rFont val="Arial"/>
        <family val="2"/>
        <charset val="238"/>
      </rPr>
      <t xml:space="preserve"> s následujícími parametry:
Objem min.: 2x49 litrů, kapacita GN: GN 2/1 
Rozměr dna max.: 2 x 452x 558 mm, hloubka vany: 220 mm, užitná plocha: 2 x 25 dm2
Zástavbový prostor zařízení: 1580 x 850 x 1050 mm, váha: 355 kg 
Celkový instalovaný příkon max.: 27,5 kW, napětí:  400 V, jištění: 3 x 40 A, přívod studené vody R3/4, odpad vody DN – 50 
VARNÉ REŽIMY: Vaření, intenzívní a šetrné, smažení, fritování, dušení, nízkoteplotní úpravy, grilování, restování, opékání, konfitování, úprava sous – vide (vaření ve vakuu při konstantní nízké teplotě). Rozsah teplot: 30 °C až 250 °C
OVLÁDACÍ PANEL: Automatický a manuální režim úpravy pokrmů, dotyková barevná 10“ obrazovka s vysokým rozlišením a intuitivním ovládáním, kompletní ovládání v českém jazyce, možnost uložení vlastních programů, paměť pro 350 programů o 20 krocích, zobrazování průběhu úprav na displeji, přesné senzorické měření teplot, indikace nastavených a skutečných hodnot, zobrazení poruchových hlášení na displeji, technické a servisní informace.
KONSTRUKCE: Konstrukce stroje kompletně v provedení AISI 304, minimální síla materiálu 2 mm, materiál vany AISI 316, dno s oboustranným svárem,  dvojité robustní izolované víko s motorickým zdvihem, bezpečnostní proces spouštění zabraňující úrazu, odvod nadbytečné páry otvorem ve středu víka. Systém vytápění pomocí celoplošných nerezových topných těles.
ZÁKLADNÍ VYBAVENÍ:  Automatický systém napouštění vany – přesné dávkování vody, elektrické vyklápění pánve s proměnlivou rychlostí (2 rychlosti,  rychlost na vyprázdnění pokrmů, rychlost na čistění a údržbu), bez trhavých pohybů i při maximálním naplnění, Osa sklápění umožňuje vyklopení vany pro kompletní vyprázdnění pánve, mechanismus vyklápění vyroben kompletně z nerezové oceli, vícebodová sonda pro měření teploty jádra suroviny, odložený start, integrovaný odpad ve dně vany pánve s elektrickým uzávěrem, automatický zdvih košů – včetně možnosti vaření v koších i se zavřeným víkem, samostatný motor pro zdvih košů, automatická senzorová signalizace zavěšení ramene pro automatický zdvih košů, samostatný motor pro zdvih košů,  dosažení teploty 180 °C z pokojové teploty za max. 3 minuty, integrovaná zásuvka 230 V /16 A, USB konektor, integrovaná sprcha s automatickým navíjením. HACCP (Systém analýzy rizika a stanovení kritických kontrolních bodů), paměť pro 300 posledních procesů. Možnost vaření bez dozoru.
Volitelné příslušenství je položkově uvedeno v inventáři. </t>
    </r>
  </si>
  <si>
    <t>1580x850x1050</t>
  </si>
  <si>
    <t>2a</t>
  </si>
  <si>
    <t>Manipulační elektricko-akumulátorový vozík se zdvihem</t>
  </si>
  <si>
    <t>600x780x990</t>
  </si>
  <si>
    <r>
      <t>Elektrická varná deska tálová</t>
    </r>
    <r>
      <rPr>
        <sz val="8"/>
        <rFont val="Arial"/>
        <family val="2"/>
        <charset val="238"/>
      </rPr>
      <t>, zabudovaná ve varném topu na podestavné el. troubě • příkon 16kW, 400V-3Nac-50/60 Hz, stupeň zabezpečení: IPX5 • Počet zón pro vaření: 4 • varná plocha 705x630 •</t>
    </r>
    <r>
      <rPr>
        <sz val="8"/>
        <color rgb="FFFF0000"/>
        <rFont val="Arial"/>
        <family val="2"/>
        <charset val="238"/>
      </rPr>
      <t xml:space="preserve"> Na nerezovém soklu s hygienickým vodotěsným bezespárovým zámkovým systémem propojitelným s ostatními sousedními spotřebiči varného bloku </t>
    </r>
    <r>
      <rPr>
        <sz val="8"/>
        <rFont val="Arial"/>
        <family val="2"/>
        <charset val="238"/>
      </rPr>
      <t>• Varná plocha z leštěné oceli o rozměrech 705x630 mm v jednom kuse, tloušťka 20 mm • Sběrný kanálek kolem celého pracovního povrchu s jemným sklonem dopředu • Nerez nádoba na tuk - možnost mýt v myčce  • Robustní konstrukce, tloušťka vrchní části 2 mm (AISI 304) • Více topných prvků pro každou varnou zónu pro vyšší spolehlivost • Ovládací knoflíky s odstupňováním 8 stupňů výkonu (0-8)  • Servis se provádí z přední části přístroje bez nutnosti vysunutí desky z varného bloku</t>
    </r>
  </si>
  <si>
    <t>800x850x263</t>
  </si>
  <si>
    <t>3a</t>
  </si>
  <si>
    <r>
      <rPr>
        <b/>
        <sz val="8"/>
        <rFont val="Arial"/>
        <family val="2"/>
        <charset val="238"/>
      </rPr>
      <t>Podestavba varné desky - elektrická trouba</t>
    </r>
    <r>
      <rPr>
        <sz val="8"/>
        <rFont val="Arial"/>
        <family val="2"/>
        <charset val="238"/>
      </rPr>
      <t>, příkon 5 kW/ 400 V-3Nac-50/60 Hz, stupeň zabezpečení: IPX5 • Na nerezovém soklu 150 mm (v kombinaci s horním modulem) • Vnitřní prostor 535x660x270 • Funkce pečení, grilování a udržování teploty jídla • Regulace teploty 30-300 ° C pomocí 2 samostatných  termostatů  • Boční panely svařované bez viditelného spoje se zaoblenými hranami (hygienické provedení rohů verze H3) • Robustní spodní rámová jednotka AISI 430 - 2 mm • Dveře trouby velmi robustní a bez těsnění • Trouba s dvojitými stěnami a zásuvy z nerezové oceli AISI 304 • 3 mm AISI 430 dno trouby, vyjímatelné • Servis se provádí z přední části přístroje bez nutnosti vysunutí trouby z varného bloku</t>
    </r>
  </si>
  <si>
    <t>800x815x487</t>
  </si>
  <si>
    <r>
      <t>Elektrický varný kotel 60l</t>
    </r>
    <r>
      <rPr>
        <sz val="8"/>
        <rFont val="Arial"/>
        <family val="2"/>
        <charset val="238"/>
      </rPr>
      <t xml:space="preserve">, nepřímý ohřev, příkon 12 kW/ 400 V-3Nac-50/60 Hz, stupeň zabezpečení: IPX5 • </t>
    </r>
    <r>
      <rPr>
        <sz val="8"/>
        <color rgb="FFFF0000"/>
        <rFont val="Arial"/>
        <family val="2"/>
        <charset val="238"/>
      </rPr>
      <t>Na nerezovém soklu s hygienickým vodotěsným bezespárovým zámkovým systémem propojitelným s ostatními sousedními spotřebiči varného bloku</t>
    </r>
    <r>
      <rPr>
        <sz val="8"/>
        <rFont val="Arial"/>
        <family val="2"/>
        <charset val="238"/>
      </rPr>
      <t xml:space="preserve"> • Provedení s nožičkami - rozměry 600x850x900 mm • Vnitřní rozměry kotle: průměr 440 mm, hloubka 460 mm • Kapacita: 68/64 litrů hrubý/čistý objem  • Sloučenina dna kotle z chromniklové oceli obohacená molybdenem (AISI 316) svařovaná bez viditelných spojů se všemi stěnami  z nerezové oceli (AISI 304) s nepřilnavým vyhlazeným povrchem • Hermetický uzavřený topný systém s pracovním tlakem max. 0,5 bar (50 kPa) uvnitř pláště •  Manometr s indikací skutečného tlaku v dvojitém plášti •  Výklopné, vyvážené, parotěsné  víko s dvojitou stěnou • Robustní závěs víka ve zvednuté poloze pro snadné čistění  •  Robustní konstrukce, tloušťka vrchní části 2 mm • Robustní rám s velmi silným profilem z nerezové oceli o tloušťce min. 3 mm •  Termostatický režim s volitelným teplotním rozsahem od 30 ° C do 100 ° C • 3-polohový spínač pro nastavení výkonu topení • Termostat pro nastavení požadované teploty jídla (ve ° C) • Separátní napouštění pro teplou a studenou vodu • Vypouštěcí kohout 2 " s ochranou proti náhodnému otevření • Automatické plnění vodou dvojitého pláště přes elektroventil • Automatická regulace tlaku tlakovým spínačem • V případě potřeby lze vyjmout pouze jeden kus zařízení a bez problému nahradit novým bez nutnosti demontování celého varného bloku • Servis a instalace se provádí z přední části přístroje bez nutnosti vysunutí kotle  z varného bloku</t>
    </r>
  </si>
  <si>
    <t>600x850x900</t>
  </si>
  <si>
    <r>
      <rPr>
        <b/>
        <sz val="8"/>
        <rFont val="Arial"/>
        <family val="2"/>
        <charset val="238"/>
      </rPr>
      <t>Neutrální plocha ve varném bloku</t>
    </r>
    <r>
      <rPr>
        <sz val="8"/>
        <rFont val="Arial"/>
        <family val="2"/>
        <charset val="238"/>
      </rPr>
      <t xml:space="preserve"> s přípravou pro napouštěcí stojánkovou baterii • </t>
    </r>
    <r>
      <rPr>
        <sz val="8"/>
        <color rgb="FFFF0000"/>
        <rFont val="Arial"/>
        <family val="2"/>
        <charset val="238"/>
      </rPr>
      <t xml:space="preserve">Hygienický vodotěsný a nečistotám odolný bezespárový zámkový systém propojitelný s ostatními sousedními spotřebiči ve varném bloku </t>
    </r>
    <r>
      <rPr>
        <sz val="8"/>
        <color theme="1"/>
        <rFont val="Arial"/>
        <family val="2"/>
        <charset val="238"/>
      </rPr>
      <t>• Integrovaná zásuvka 230V</t>
    </r>
  </si>
  <si>
    <t>5a</t>
  </si>
  <si>
    <r>
      <rPr>
        <b/>
        <sz val="8"/>
        <rFont val="Arial"/>
        <family val="2"/>
        <charset val="238"/>
      </rPr>
      <t xml:space="preserve">Podestavba se zásuvy pro 5 GN 1/1 </t>
    </r>
    <r>
      <rPr>
        <sz val="8"/>
        <rFont val="Arial"/>
        <family val="2"/>
        <charset val="238"/>
      </rPr>
      <t>s hygienickým bezespárým provedením • Vnitřní rozměry: ŠxHxV: 535 x 660 x 348 mm • Na nerezovém soklu 150 mm (v kombinaci s horním modulem) • Boční panely svařované bez viditelného spoje se zaoblenými hranami (hygienické provedení rohů verze H3) • Příprava pro instalaci zásuvky 230V • Spodní konstrukce zcela vyjímatelná pro účely instalace bez viditelného spoje se skříní</t>
    </r>
  </si>
  <si>
    <t>Neutrální plocha ve varném bloku, zásuvka a spodní police, plášť bočních a zadní stěny</t>
  </si>
  <si>
    <t>620x850x900</t>
  </si>
  <si>
    <r>
      <rPr>
        <b/>
        <sz val="8"/>
        <rFont val="Arial"/>
        <family val="2"/>
        <charset val="238"/>
      </rPr>
      <t>Napouštěcí rameno dvě vody</t>
    </r>
    <r>
      <rPr>
        <sz val="8"/>
        <rFont val="Arial"/>
        <family val="2"/>
        <charset val="238"/>
      </rPr>
      <t>, masivní napouštěcí rameno plně integrované do neutrální plochy, dvě vody s pákovým ovládáním a otočným ramenem, délka ramene 430 mm, napouštěcí výška ramene 330 mm.</t>
    </r>
  </si>
  <si>
    <t>Zadní panel do varného bloku</t>
  </si>
  <si>
    <t>2200x20</t>
  </si>
  <si>
    <r>
      <rPr>
        <b/>
        <sz val="8"/>
        <rFont val="Arial"/>
        <family val="2"/>
        <charset val="238"/>
      </rPr>
      <t>Repase stávajícího kuchyňského robotu RE22</t>
    </r>
    <r>
      <rPr>
        <sz val="8"/>
        <rFont val="Arial"/>
        <family val="2"/>
        <charset val="238"/>
      </rPr>
      <t xml:space="preserve">
detailní kontrola motorové části 
kompletní výměna ložisek
kompletní výměna těsnících komponentů
kompletní výměna poškozených hřídelí
kompletní výměna ozubených kol
kompletní výměna veškeré elektroinstalace
výměna vnějších krytů za nové nerezové
výměna olejové náplně
kompletní provedení nového vypalovaného bílého laku</t>
    </r>
  </si>
  <si>
    <t>570x1070x910</t>
  </si>
  <si>
    <t>stávající - ocenění  repase</t>
  </si>
  <si>
    <r>
      <rPr>
        <b/>
        <sz val="8"/>
        <rFont val="Arial"/>
        <family val="2"/>
        <charset val="238"/>
      </rPr>
      <t xml:space="preserve">Výrobník čaje 10l nástěnný s košovými filtry, </t>
    </r>
    <r>
      <rPr>
        <sz val="8"/>
        <rFont val="Arial"/>
        <family val="2"/>
        <charset val="238"/>
      </rPr>
      <t xml:space="preserve">příkon 6,18 kW, 400V
Překapávací zařízení na čaj s pevným připojením vody. • Model bez kohoutu na horkou vodu. • Nápoj je překapáván do odnímatelných nádob se skleněným vodoznakem. • Nerezový bojler s pojistkou proti chodu naprázdno. • Košové filtry. • Zařízení je vybaveno: • digitálním ovládáním, • indikátorem zavápnění, • celkovým a denním počítadlem vydaného množství, • akustickým signálem dokončení překapávání, • spínacími hodinami, • optimálním bezpečnostním zařízením. 
Sestava se skládá z: • průtokové jednotky, • 2 zásobníku 10l, • filtrační jednotky • nástěnné konzole
Zásobník 10l s elektrickým ohřevem. • Dvouplášťová plně izolovaná nádoba s víkem, nekapajícím kohoutkem a skleněným vodoznakem. </t>
    </r>
  </si>
  <si>
    <t>1145x572x781</t>
  </si>
  <si>
    <r>
      <t xml:space="preserve">Nerez vozík se spodní policí pod </t>
    </r>
    <r>
      <rPr>
        <sz val="8"/>
        <color indexed="8"/>
        <rFont val="Arial"/>
        <family val="2"/>
        <charset val="238"/>
      </rPr>
      <t>zásobník VHG s  odkapní miskou</t>
    </r>
    <r>
      <rPr>
        <sz val="8"/>
        <color theme="1"/>
        <rFont val="Arial"/>
        <family val="2"/>
        <charset val="238"/>
      </rPr>
      <t>, výška vozíku podle zadání</t>
    </r>
  </si>
  <si>
    <t>400x600x550</t>
  </si>
  <si>
    <t>Nerez stůl  vlevo s dřezem 400x500x300  vpravo s prostorem pro chladící skříň,  ZL</t>
  </si>
  <si>
    <t>1400x700x900</t>
  </si>
  <si>
    <t xml:space="preserve">stávající </t>
  </si>
  <si>
    <t>12a</t>
  </si>
  <si>
    <t>Stojánková baterie profi</t>
  </si>
  <si>
    <t>Chladící skříň podstolová</t>
  </si>
  <si>
    <t>600x600x820</t>
  </si>
  <si>
    <t xml:space="preserve">Nerez stůl, spodní police, zásuvka, ZL </t>
  </si>
  <si>
    <t>1100x700x900</t>
  </si>
  <si>
    <t>14a</t>
  </si>
  <si>
    <t>Nerez skříňka</t>
  </si>
  <si>
    <t>1000x380x600</t>
  </si>
  <si>
    <t>Nerez stůl rohový</t>
  </si>
  <si>
    <t>740x740x900</t>
  </si>
  <si>
    <t xml:space="preserve">Nerez stůl, spodní police,  ZL </t>
  </si>
  <si>
    <t>Nerez stůl  vpravo s dřezem 400x500x300  vlevo zásuvka, spodní police,  ZL</t>
  </si>
  <si>
    <t>17a</t>
  </si>
  <si>
    <t>1200x600x1850</t>
  </si>
  <si>
    <t>Nerez stůl s dvěma dřezy 600x500x300, otvor pro baterii s oplachovou sprchou,  ZL</t>
  </si>
  <si>
    <t>1500x700x850</t>
  </si>
  <si>
    <t>19a</t>
  </si>
  <si>
    <t>Nerez regál</t>
  </si>
  <si>
    <t>825x500x1850</t>
  </si>
  <si>
    <t>Nerez stůl skříňový, posuvné dveře, 2 police, ZL</t>
  </si>
  <si>
    <t>1800x700x900</t>
  </si>
  <si>
    <t>22a</t>
  </si>
  <si>
    <t>Nerez police jednodílná</t>
  </si>
  <si>
    <t>1800x350</t>
  </si>
  <si>
    <r>
      <rPr>
        <b/>
        <sz val="8"/>
        <rFont val="Arial"/>
        <family val="2"/>
        <charset val="238"/>
      </rPr>
      <t>Vyhřívaný vozík s přivlhčením, kapacita 15xGN1/1,</t>
    </r>
    <r>
      <rPr>
        <sz val="8"/>
        <rFont val="Arial"/>
        <family val="2"/>
        <charset val="238"/>
      </rPr>
      <t xml:space="preserve"> provedení dvouplášťové, izolované lisované bočnice s roztečí vsunů 75 mm, rovnoměrné proudění horkého vzduchu zajišťuje ventilátor a distanční prvky na zadní stěně a dveřích vozíku, digitální termostaty, ovládání teploty vnitřního prostoru vozíku (30-90°C) a ovládání zvlhčování, dno vozíku vybaveno výpustným kohoutem, aretace dveří, uzavírání klikou se zámkem, masivní rohové nárazníky, 4 otočná kolečka, 2 s brzdou </t>
    </r>
  </si>
  <si>
    <t>570x825x1465</t>
  </si>
  <si>
    <r>
      <rPr>
        <b/>
        <sz val="8"/>
        <rFont val="Arial"/>
        <family val="2"/>
        <charset val="238"/>
      </rPr>
      <t>Umývadlo, celonerezové nástěnné umývadlo s kolenovým ovládáním</t>
    </r>
    <r>
      <rPr>
        <sz val="8"/>
        <rFont val="Arial"/>
        <family val="2"/>
        <charset val="238"/>
      </rPr>
      <t>, sifonem a baterií. Nastavení teploty vody pomocí směšovacího ventilu (včetně zpětných klapek pod umývadlem) s 1/2" šroubením pro teplou a studenou vodu. Voda je spuštěna stlačením ventilu, který má nastaveno automatické zpoždění vypínání vody.</t>
    </r>
  </si>
  <si>
    <t>470x370</t>
  </si>
  <si>
    <t>24a</t>
  </si>
  <si>
    <t>Zásobník na papírové  ručníky</t>
  </si>
  <si>
    <t>280x150x300</t>
  </si>
  <si>
    <t>24b</t>
  </si>
  <si>
    <t>Nerez koš nášlap na použité ručníky,  20l</t>
  </si>
  <si>
    <t>průměr 290x výška 450</t>
  </si>
  <si>
    <t>24c</t>
  </si>
  <si>
    <t>Zásobník na  mýdlo, nerez, 1000ml</t>
  </si>
  <si>
    <t>117x80x220</t>
  </si>
  <si>
    <t>Servírovací vozík, 2 police</t>
  </si>
  <si>
    <t>550x700x900</t>
  </si>
  <si>
    <t xml:space="preserve">Krouhač zeleniny </t>
  </si>
  <si>
    <t>280x300x550</t>
  </si>
  <si>
    <t xml:space="preserve">Nářezový stroj </t>
  </si>
  <si>
    <t>450x500x500</t>
  </si>
  <si>
    <t>Univerzální kuchyňský robot, 5 l</t>
  </si>
  <si>
    <t>240x537x550</t>
  </si>
  <si>
    <t>900x300x200</t>
  </si>
  <si>
    <t>600x300x200</t>
  </si>
  <si>
    <t>1000x300x200</t>
  </si>
  <si>
    <t>VZT zákryt nástěnný s tukovými filtry a žlábkem, nad konvektomat bez osvětlení</t>
  </si>
  <si>
    <t>1100x1200x450</t>
  </si>
  <si>
    <t>VZT zákryt závěsný s tukovými filtry a žlábkem, s osvětlením</t>
  </si>
  <si>
    <t>2300x2000x450</t>
  </si>
  <si>
    <t>1100x500x1850</t>
  </si>
  <si>
    <t>Inventář:</t>
  </si>
  <si>
    <r>
      <rPr>
        <b/>
        <sz val="8"/>
        <rFont val="Arial"/>
        <family val="2"/>
        <charset val="238"/>
      </rPr>
      <t>Nerezová profesionální váha do 3 a 6 kg</t>
    </r>
    <r>
      <rPr>
        <sz val="8"/>
        <rFont val="Arial"/>
        <family val="2"/>
        <charset val="238"/>
      </rPr>
      <t xml:space="preserve">
Krytí IP67 •  Dvou rozsahové dělení, při váživosti do3 kg - přesnost 1 g a do 6 kg - přesnost 2 g • Krytí proti vniknutí vody a prachu • Rychlé ustálení hodnoty na displeji a stabilní hodnota výsledku při navážení • Funkce: tárování; nulování • Automatické vypínání • Indikace vybití baterie • Včetně ES ověření, nerezové misky a síťového adaptéru • Provedení vážní plochy: nerez, rozměr 190x230 • Provedení konstrukce: nerez  </t>
    </r>
  </si>
  <si>
    <t>230x300x130</t>
  </si>
  <si>
    <r>
      <rPr>
        <b/>
        <sz val="8"/>
        <rFont val="Arial"/>
        <family val="2"/>
        <charset val="238"/>
      </rPr>
      <t>Ponorný kombinovaný mixer a šlehač</t>
    </r>
    <r>
      <rPr>
        <sz val="8"/>
        <rFont val="Arial"/>
        <family val="2"/>
        <charset val="238"/>
      </rPr>
      <t>, celková délka mixeru 700mm, šlehače 610 mm,  pr. motorové jednotky  94 mm, váha 3,2 kg mixer, 3,6 kg šlehač, 230 V, 0,35 kW • Plynulá regulace rychlosti 2300až 9600 ot/min.ve funkci mixeru a 500až 1800 ot/min. ve funkci šlehače * Nerezové odnímatelné metly a noha, rozebíratelný nůž a zvon umožňují snadné čištění a dosažení perfektní hygieny. PŘÍSLUŠENSTVÍ V ZÁKLADNÍ VÝBAVĚ • 1 Nástěnný držák pro uložení ponorného mixéru. • 1 klíč pro montáž a demontáž nože.</t>
    </r>
  </si>
  <si>
    <t>délka mixer 700,  šlehač 610, pr. 94</t>
  </si>
  <si>
    <t>Nerez držák pro ponorný mixer na nádoby s různým  průměrem</t>
  </si>
  <si>
    <t>Příslušenství k multifunkční pánvi, poz 2 v kuchyni:</t>
  </si>
  <si>
    <t xml:space="preserve">Rameno na automatický zdvih košů </t>
  </si>
  <si>
    <t xml:space="preserve">Varný koš </t>
  </si>
  <si>
    <t xml:space="preserve">Fritovací koš </t>
  </si>
  <si>
    <t xml:space="preserve">Rošt 1/1 na pomalé úpravy </t>
  </si>
  <si>
    <t>Špachtle malá</t>
  </si>
  <si>
    <t>Špachtle velká na omelety</t>
  </si>
  <si>
    <t>Síto DM</t>
  </si>
  <si>
    <t>Síto na halušky D</t>
  </si>
  <si>
    <t>Termosy k výrobníku teplých nápojů:</t>
  </si>
  <si>
    <t>2 zásobníky 10l v základní ceně</t>
  </si>
  <si>
    <t>Zásobník 10l dvouplášťový, izolovaný s víkem a kohoutem, vodoznak, topné těleso,  90 W/230 V</t>
  </si>
  <si>
    <t>286/464</t>
  </si>
  <si>
    <t>Košové filtry papírové 250ks</t>
  </si>
  <si>
    <t>Koše do myčky bílého nádobí a chemie nutná pro zprovoznění:</t>
  </si>
  <si>
    <t>Koš na talíře</t>
  </si>
  <si>
    <t xml:space="preserve">500 X 500 </t>
  </si>
  <si>
    <t>Koš základní</t>
  </si>
  <si>
    <t>500 X 500</t>
  </si>
  <si>
    <t>Koš na podnosy 1 strana otevřená</t>
  </si>
  <si>
    <t>Mycí prostředek, 25 kg</t>
  </si>
  <si>
    <t>Oplachový prostředek, 10l</t>
  </si>
  <si>
    <t>Tabletová sůl 25 kg</t>
  </si>
  <si>
    <t>Zpracování vývodových plánů, montáž, výchozí revize, doprava, demontáž stávajícího zařízení, uložení zařízení, se kterým je počítáno  po rekonstrukci, likvidace nepoužitelného vybavení, zaučení obsluhy, kuchařský trénink multifunkce a konvektomat</t>
  </si>
  <si>
    <t>Celkem rozpočet bez DPH</t>
  </si>
  <si>
    <t>Stavební práce</t>
  </si>
  <si>
    <t>Gastronomická technologie</t>
  </si>
  <si>
    <t>Kuchyně ZŠ Doksy - stavební práce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</si>
</sst>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dd\.mm\.yyyy"/>
    <numFmt numFmtId="166" formatCode="#,##0.00000"/>
    <numFmt numFmtId="167" formatCode="#,##0.000"/>
  </numFmts>
  <fonts count="60">
    <font>
      <sz val="8"/>
      <name val="Arial CE"/>
      <family val="2"/>
    </font>
    <font>
      <sz val="11"/>
      <color theme="1"/>
      <name val="Calibri"/>
      <family val="2"/>
      <charset val="238"/>
      <scheme val="minor"/>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sz val="8"/>
      <color rgb="FF3366FF"/>
      <name val="Arial CE"/>
    </font>
    <font>
      <b/>
      <sz val="14"/>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
      <sz val="8"/>
      <name val="Arial CE"/>
      <family val="2"/>
    </font>
    <font>
      <sz val="8"/>
      <name val="Arial"/>
      <family val="2"/>
      <charset val="238"/>
    </font>
    <font>
      <sz val="8"/>
      <color rgb="FFFF0000"/>
      <name val="Arial"/>
      <family val="2"/>
      <charset val="238"/>
    </font>
    <font>
      <sz val="10"/>
      <name val="Arial"/>
      <family val="2"/>
      <charset val="238"/>
    </font>
    <font>
      <sz val="8"/>
      <color theme="1"/>
      <name val="Arial"/>
      <family val="2"/>
      <charset val="238"/>
    </font>
    <font>
      <b/>
      <sz val="8"/>
      <name val="Arial"/>
      <family val="2"/>
      <charset val="238"/>
    </font>
    <font>
      <b/>
      <sz val="8"/>
      <color rgb="FFFF0000"/>
      <name val="Arial"/>
      <family val="2"/>
      <charset val="238"/>
    </font>
    <font>
      <b/>
      <sz val="8"/>
      <color theme="1"/>
      <name val="Arial"/>
      <family val="2"/>
      <charset val="238"/>
    </font>
    <font>
      <sz val="8"/>
      <color indexed="8"/>
      <name val="Arial"/>
      <family val="2"/>
      <charset val="238"/>
    </font>
    <font>
      <b/>
      <sz val="8"/>
      <color indexed="8"/>
      <name val="Arial"/>
      <family val="2"/>
      <charset val="238"/>
    </font>
    <font>
      <sz val="8"/>
      <color rgb="FF000000"/>
      <name val="Arial"/>
      <family val="2"/>
      <charset val="238"/>
    </font>
    <font>
      <sz val="8"/>
      <color indexed="10"/>
      <name val="Arial"/>
      <family val="2"/>
      <charset val="238"/>
    </font>
    <font>
      <strike/>
      <sz val="8"/>
      <color theme="1"/>
      <name val="Arial"/>
      <family val="2"/>
      <charset val="238"/>
    </font>
  </fonts>
  <fills count="7">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theme="0"/>
        <bgColor indexed="64"/>
      </patternFill>
    </fill>
    <fill>
      <patternFill patternType="solid">
        <fgColor rgb="FFFFFF00"/>
        <bgColor indexed="64"/>
      </patternFill>
    </fill>
  </fills>
  <borders count="41">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45" fillId="0" borderId="0" applyNumberFormat="0" applyFill="0" applyBorder="0" applyAlignment="0" applyProtection="0"/>
    <xf numFmtId="43" fontId="47" fillId="0" borderId="0" applyFont="0" applyFill="0" applyBorder="0" applyAlignment="0" applyProtection="0"/>
    <xf numFmtId="0" fontId="1" fillId="0" borderId="1"/>
    <xf numFmtId="0" fontId="50" fillId="0" borderId="1"/>
    <xf numFmtId="0" fontId="1" fillId="0" borderId="1"/>
    <xf numFmtId="43" fontId="1" fillId="0" borderId="1" applyFont="0" applyFill="0" applyBorder="0" applyAlignment="0" applyProtection="0"/>
    <xf numFmtId="0" fontId="1" fillId="0" borderId="1"/>
  </cellStyleXfs>
  <cellXfs count="389">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center" vertical="center" wrapText="1"/>
    </xf>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5"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6" fillId="0" borderId="6" xfId="0" applyFont="1" applyBorder="1" applyAlignment="1">
      <alignment horizontal="left" vertical="center"/>
    </xf>
    <xf numFmtId="0" fontId="0" fillId="0" borderId="6" xfId="0" applyBorder="1" applyAlignment="1">
      <alignment vertical="center"/>
    </xf>
    <xf numFmtId="0" fontId="2" fillId="0" borderId="0" xfId="0" applyFont="1" applyAlignment="1">
      <alignment horizontal="right" vertical="center"/>
    </xf>
    <xf numFmtId="0" fontId="2" fillId="0" borderId="4" xfId="0" applyFont="1" applyBorder="1" applyAlignment="1">
      <alignment vertical="center"/>
    </xf>
    <xf numFmtId="0" fontId="0" fillId="3" borderId="0" xfId="0" applyFill="1" applyAlignment="1">
      <alignment vertical="center"/>
    </xf>
    <xf numFmtId="0" fontId="5" fillId="3" borderId="7" xfId="0" applyFont="1" applyFill="1" applyBorder="1" applyAlignment="1">
      <alignment horizontal="left" vertical="center"/>
    </xf>
    <xf numFmtId="0" fontId="0" fillId="3" borderId="8" xfId="0" applyFill="1" applyBorder="1" applyAlignment="1">
      <alignment vertical="center"/>
    </xf>
    <xf numFmtId="0" fontId="5"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0" borderId="4" xfId="0" applyFont="1" applyBorder="1" applyAlignment="1">
      <alignment vertical="center"/>
    </xf>
    <xf numFmtId="0" fontId="4" fillId="0" borderId="4" xfId="0" applyFont="1" applyBorder="1" applyAlignment="1">
      <alignment vertical="center"/>
    </xf>
    <xf numFmtId="0" fontId="4" fillId="0" borderId="0" xfId="0" applyFont="1" applyAlignment="1">
      <alignment horizontal="left" vertical="center"/>
    </xf>
    <xf numFmtId="0" fontId="16" fillId="0" borderId="0" xfId="0" applyFont="1" applyAlignment="1">
      <alignment vertical="center"/>
    </xf>
    <xf numFmtId="165" fontId="3"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9"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0" fillId="4" borderId="9" xfId="0" applyFont="1" applyFill="1" applyBorder="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0" fillId="0" borderId="12" xfId="0" applyBorder="1" applyAlignment="1">
      <alignment vertical="center"/>
    </xf>
    <xf numFmtId="0" fontId="5" fillId="0" borderId="4" xfId="0" applyFont="1"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4" fontId="22" fillId="0" borderId="0" xfId="0" applyNumberFormat="1" applyFont="1" applyAlignment="1">
      <alignment vertical="center"/>
    </xf>
    <xf numFmtId="0" fontId="5" fillId="0" borderId="0" xfId="0" applyFont="1" applyAlignment="1">
      <alignment horizontal="center" vertical="center"/>
    </xf>
    <xf numFmtId="4" fontId="18" fillId="0" borderId="15" xfId="0" applyNumberFormat="1" applyFont="1" applyBorder="1" applyAlignment="1">
      <alignment vertical="center"/>
    </xf>
    <xf numFmtId="4" fontId="18" fillId="0" borderId="0" xfId="0" applyNumberFormat="1" applyFont="1" applyAlignment="1">
      <alignment vertical="center"/>
    </xf>
    <xf numFmtId="166" fontId="18" fillId="0" borderId="0" xfId="0" applyNumberFormat="1" applyFont="1" applyAlignment="1">
      <alignment vertical="center"/>
    </xf>
    <xf numFmtId="4" fontId="18" fillId="0" borderId="16" xfId="0" applyNumberFormat="1" applyFont="1" applyBorder="1" applyAlignment="1">
      <alignment vertical="center"/>
    </xf>
    <xf numFmtId="0" fontId="5" fillId="0" borderId="0" xfId="0" applyFont="1" applyAlignment="1">
      <alignment horizontal="left" vertical="center"/>
    </xf>
    <xf numFmtId="0" fontId="23" fillId="0" borderId="0" xfId="1" applyFont="1" applyAlignment="1">
      <alignment horizontal="center" vertical="center"/>
    </xf>
    <xf numFmtId="0" fontId="6" fillId="0" borderId="4"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4" fillId="0" borderId="0" xfId="0" applyFont="1" applyAlignment="1">
      <alignment horizontal="center" vertical="center"/>
    </xf>
    <xf numFmtId="4" fontId="26" fillId="0" borderId="20" xfId="0" applyNumberFormat="1" applyFont="1" applyBorder="1" applyAlignment="1">
      <alignment vertical="center"/>
    </xf>
    <xf numFmtId="4" fontId="26" fillId="0" borderId="21" xfId="0" applyNumberFormat="1" applyFont="1" applyBorder="1" applyAlignment="1">
      <alignment vertical="center"/>
    </xf>
    <xf numFmtId="166" fontId="26" fillId="0" borderId="21" xfId="0" applyNumberFormat="1" applyFont="1" applyBorder="1" applyAlignment="1">
      <alignment vertical="center"/>
    </xf>
    <xf numFmtId="4" fontId="26" fillId="0" borderId="22" xfId="0" applyNumberFormat="1" applyFont="1" applyBorder="1" applyAlignment="1">
      <alignment vertical="center"/>
    </xf>
    <xf numFmtId="0" fontId="6" fillId="0" borderId="0" xfId="0" applyFont="1" applyAlignment="1">
      <alignment horizontal="left" vertical="center"/>
    </xf>
    <xf numFmtId="0" fontId="27" fillId="0" borderId="0" xfId="0" applyFont="1" applyAlignment="1">
      <alignment horizontal="left" vertical="center"/>
    </xf>
    <xf numFmtId="0" fontId="0" fillId="0" borderId="4" xfId="0" applyBorder="1" applyAlignment="1">
      <alignment vertical="center" wrapText="1"/>
    </xf>
    <xf numFmtId="0" fontId="16" fillId="0" borderId="0" xfId="0" applyFont="1" applyAlignment="1">
      <alignment horizontal="left" vertical="center"/>
    </xf>
    <xf numFmtId="4" fontId="2" fillId="0" borderId="0" xfId="0" applyNumberFormat="1" applyFont="1" applyAlignment="1">
      <alignment vertical="center"/>
    </xf>
    <xf numFmtId="164" fontId="2" fillId="0" borderId="0" xfId="0" applyNumberFormat="1" applyFont="1" applyAlignment="1">
      <alignment horizontal="right" vertical="center"/>
    </xf>
    <xf numFmtId="0" fontId="0" fillId="4" borderId="0" xfId="0" applyFill="1" applyAlignment="1">
      <alignment vertical="center"/>
    </xf>
    <xf numFmtId="0" fontId="5" fillId="4" borderId="7" xfId="0" applyFont="1" applyFill="1" applyBorder="1" applyAlignment="1">
      <alignment horizontal="left" vertical="center"/>
    </xf>
    <xf numFmtId="0" fontId="5" fillId="4" borderId="8" xfId="0" applyFont="1" applyFill="1" applyBorder="1" applyAlignment="1">
      <alignment horizontal="right" vertical="center"/>
    </xf>
    <xf numFmtId="0" fontId="5" fillId="4" borderId="8" xfId="0" applyFont="1" applyFill="1" applyBorder="1" applyAlignment="1">
      <alignment horizontal="center" vertical="center"/>
    </xf>
    <xf numFmtId="4" fontId="5" fillId="4" borderId="8" xfId="0" applyNumberFormat="1" applyFont="1" applyFill="1" applyBorder="1" applyAlignment="1">
      <alignment vertical="center"/>
    </xf>
    <xf numFmtId="0" fontId="0" fillId="4" borderId="9" xfId="0" applyFill="1" applyBorder="1" applyAlignment="1">
      <alignment vertical="center"/>
    </xf>
    <xf numFmtId="0" fontId="20" fillId="4" borderId="0" xfId="0" applyFont="1" applyFill="1" applyAlignment="1">
      <alignment horizontal="left" vertical="center"/>
    </xf>
    <xf numFmtId="0" fontId="20" fillId="4" borderId="0" xfId="0" applyFont="1" applyFill="1" applyAlignment="1">
      <alignment horizontal="right" vertical="center"/>
    </xf>
    <xf numFmtId="0" fontId="28" fillId="0" borderId="0" xfId="0" applyFont="1" applyAlignment="1">
      <alignment horizontal="lef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8" fillId="0" borderId="4" xfId="0" applyFont="1" applyBorder="1" applyAlignment="1">
      <alignment vertical="center"/>
    </xf>
    <xf numFmtId="0" fontId="8" fillId="0" borderId="21" xfId="0" applyFont="1" applyBorder="1" applyAlignment="1">
      <alignment horizontal="left" vertical="center"/>
    </xf>
    <xf numFmtId="0" fontId="8" fillId="0" borderId="21" xfId="0" applyFont="1" applyBorder="1" applyAlignment="1">
      <alignment vertical="center"/>
    </xf>
    <xf numFmtId="4" fontId="8" fillId="0" borderId="21" xfId="0" applyNumberFormat="1" applyFont="1" applyBorder="1" applyAlignment="1">
      <alignment vertical="center"/>
    </xf>
    <xf numFmtId="0" fontId="0" fillId="0" borderId="4" xfId="0" applyBorder="1" applyAlignment="1">
      <alignment horizontal="center" vertical="center" wrapText="1"/>
    </xf>
    <xf numFmtId="0" fontId="20" fillId="4" borderId="1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4" fontId="22" fillId="0" borderId="0" xfId="0" applyNumberFormat="1" applyFont="1"/>
    <xf numFmtId="166" fontId="29" fillId="0" borderId="13" xfId="0" applyNumberFormat="1" applyFont="1" applyBorder="1"/>
    <xf numFmtId="166" fontId="29" fillId="0" borderId="14" xfId="0" applyNumberFormat="1" applyFont="1" applyBorder="1"/>
    <xf numFmtId="4" fontId="30" fillId="0" borderId="0" xfId="0" applyNumberFormat="1" applyFont="1" applyAlignment="1">
      <alignment vertical="center"/>
    </xf>
    <xf numFmtId="0" fontId="9" fillId="0" borderId="4" xfId="0" applyFont="1" applyBorder="1"/>
    <xf numFmtId="0" fontId="9" fillId="0" borderId="0" xfId="0" applyFont="1" applyAlignment="1">
      <alignment horizontal="left"/>
    </xf>
    <xf numFmtId="0" fontId="7" fillId="0" borderId="0" xfId="0" applyFont="1" applyAlignment="1">
      <alignment horizontal="left"/>
    </xf>
    <xf numFmtId="4" fontId="7" fillId="0" borderId="0" xfId="0" applyNumberFormat="1" applyFont="1"/>
    <xf numFmtId="0" fontId="9" fillId="0" borderId="15" xfId="0" applyFont="1" applyBorder="1"/>
    <xf numFmtId="166" fontId="9" fillId="0" borderId="0" xfId="0" applyNumberFormat="1" applyFont="1"/>
    <xf numFmtId="166" fontId="9" fillId="0" borderId="16" xfId="0" applyNumberFormat="1" applyFont="1" applyBorder="1"/>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lignment horizontal="left"/>
    </xf>
    <xf numFmtId="4" fontId="8" fillId="0" borderId="0" xfId="0" applyNumberFormat="1" applyFont="1"/>
    <xf numFmtId="0" fontId="0" fillId="0" borderId="4" xfId="0" applyBorder="1" applyAlignment="1" applyProtection="1">
      <alignment vertical="center"/>
      <protection locked="0"/>
    </xf>
    <xf numFmtId="0" fontId="20" fillId="0" borderId="23" xfId="0" applyFont="1" applyBorder="1" applyAlignment="1" applyProtection="1">
      <alignment horizontal="center" vertical="center"/>
      <protection locked="0"/>
    </xf>
    <xf numFmtId="49" fontId="20" fillId="0" borderId="23" xfId="0" applyNumberFormat="1"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20" fillId="0" borderId="23" xfId="0" applyFont="1" applyBorder="1" applyAlignment="1" applyProtection="1">
      <alignment horizontal="center" vertical="center" wrapText="1"/>
      <protection locked="0"/>
    </xf>
    <xf numFmtId="167" fontId="20" fillId="0" borderId="23" xfId="0" applyNumberFormat="1" applyFont="1" applyBorder="1" applyAlignment="1" applyProtection="1">
      <alignment vertical="center"/>
      <protection locked="0"/>
    </xf>
    <xf numFmtId="4" fontId="20" fillId="0" borderId="23" xfId="0" applyNumberFormat="1" applyFont="1" applyBorder="1" applyAlignment="1" applyProtection="1">
      <alignment vertical="center"/>
      <protection locked="0"/>
    </xf>
    <xf numFmtId="0" fontId="21" fillId="0" borderId="15" xfId="0" applyFont="1" applyBorder="1" applyAlignment="1">
      <alignment horizontal="left" vertical="center"/>
    </xf>
    <xf numFmtId="0" fontId="21" fillId="0" borderId="0" xfId="0" applyFont="1" applyAlignment="1">
      <alignment horizontal="center" vertical="center"/>
    </xf>
    <xf numFmtId="166" fontId="21" fillId="0" borderId="0" xfId="0" applyNumberFormat="1" applyFont="1" applyAlignment="1">
      <alignment vertical="center"/>
    </xf>
    <xf numFmtId="166" fontId="21" fillId="0" borderId="16" xfId="0" applyNumberFormat="1" applyFont="1" applyBorder="1" applyAlignment="1">
      <alignment vertical="center"/>
    </xf>
    <xf numFmtId="0" fontId="20" fillId="0" borderId="0" xfId="0" applyFont="1" applyAlignment="1">
      <alignment horizontal="left" vertical="center"/>
    </xf>
    <xf numFmtId="4" fontId="0" fillId="0" borderId="0" xfId="0" applyNumberFormat="1" applyAlignment="1">
      <alignment vertical="center"/>
    </xf>
    <xf numFmtId="0" fontId="31" fillId="0" borderId="0" xfId="0" applyFont="1" applyAlignment="1">
      <alignment horizontal="left" vertical="center"/>
    </xf>
    <xf numFmtId="0" fontId="32" fillId="0" borderId="0" xfId="1" applyFont="1" applyAlignment="1">
      <alignment vertical="center" wrapText="1"/>
    </xf>
    <xf numFmtId="0" fontId="0" fillId="0" borderId="15" xfId="0" applyBorder="1" applyAlignment="1">
      <alignment vertical="center"/>
    </xf>
    <xf numFmtId="0" fontId="10" fillId="0" borderId="4" xfId="0" applyFont="1" applyBorder="1" applyAlignment="1">
      <alignment vertical="center"/>
    </xf>
    <xf numFmtId="0" fontId="33"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34" fillId="0" borderId="23" xfId="0" applyFont="1" applyBorder="1" applyAlignment="1" applyProtection="1">
      <alignment horizontal="center" vertical="center"/>
      <protection locked="0"/>
    </xf>
    <xf numFmtId="49" fontId="34" fillId="0" borderId="23" xfId="0" applyNumberFormat="1"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0" fontId="34" fillId="0" borderId="23" xfId="0" applyFont="1" applyBorder="1" applyAlignment="1" applyProtection="1">
      <alignment horizontal="center" vertical="center" wrapText="1"/>
      <protection locked="0"/>
    </xf>
    <xf numFmtId="167" fontId="34" fillId="0" borderId="23" xfId="0" applyNumberFormat="1" applyFont="1" applyBorder="1" applyAlignment="1" applyProtection="1">
      <alignment vertical="center"/>
      <protection locked="0"/>
    </xf>
    <xf numFmtId="4" fontId="34" fillId="0" borderId="23" xfId="0" applyNumberFormat="1" applyFont="1" applyBorder="1" applyAlignment="1" applyProtection="1">
      <alignment vertical="center"/>
      <protection locked="0"/>
    </xf>
    <xf numFmtId="0" fontId="35" fillId="0" borderId="4" xfId="0" applyFont="1" applyBorder="1" applyAlignment="1">
      <alignment vertical="center"/>
    </xf>
    <xf numFmtId="0" fontId="34" fillId="0" borderId="15" xfId="0" applyFont="1" applyBorder="1" applyAlignment="1">
      <alignment horizontal="left" vertical="center"/>
    </xf>
    <xf numFmtId="0" fontId="34" fillId="0" borderId="0" xfId="0" applyFont="1" applyAlignment="1">
      <alignment horizontal="center"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5" xfId="0" applyFont="1" applyBorder="1" applyAlignment="1">
      <alignment vertical="center"/>
    </xf>
    <xf numFmtId="0" fontId="12" fillId="0" borderId="16"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vertical="top"/>
    </xf>
    <xf numFmtId="0" fontId="36" fillId="0" borderId="24" xfId="0" applyFont="1" applyBorder="1" applyAlignment="1">
      <alignment vertical="center" wrapText="1"/>
    </xf>
    <xf numFmtId="0" fontId="36" fillId="0" borderId="25"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7" xfId="0" applyFont="1" applyBorder="1" applyAlignment="1">
      <alignment vertical="center" wrapText="1"/>
    </xf>
    <xf numFmtId="0" fontId="36" fillId="0" borderId="28" xfId="0" applyFont="1" applyBorder="1" applyAlignment="1">
      <alignment vertical="center" wrapText="1"/>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xf numFmtId="0" fontId="40" fillId="0" borderId="27" xfId="0" applyFont="1" applyBorder="1" applyAlignment="1">
      <alignment vertical="center" wrapText="1"/>
    </xf>
    <xf numFmtId="0" fontId="39" fillId="0" borderId="1" xfId="0" applyFont="1" applyBorder="1" applyAlignment="1">
      <alignment vertical="center" wrapText="1"/>
    </xf>
    <xf numFmtId="0" fontId="39" fillId="0" borderId="1" xfId="0" applyFont="1" applyBorder="1" applyAlignment="1">
      <alignment horizontal="left" vertical="center"/>
    </xf>
    <xf numFmtId="0" fontId="39" fillId="0" borderId="1" xfId="0" applyFont="1" applyBorder="1" applyAlignment="1">
      <alignment vertical="center"/>
    </xf>
    <xf numFmtId="49" fontId="39" fillId="0" borderId="1" xfId="0" applyNumberFormat="1" applyFont="1" applyBorder="1" applyAlignment="1">
      <alignment vertical="center" wrapText="1"/>
    </xf>
    <xf numFmtId="0" fontId="36" fillId="0" borderId="30" xfId="0" applyFont="1" applyBorder="1" applyAlignment="1">
      <alignment vertical="center" wrapText="1"/>
    </xf>
    <xf numFmtId="0" fontId="41" fillId="0" borderId="29" xfId="0" applyFont="1" applyBorder="1" applyAlignment="1">
      <alignment vertical="center" wrapText="1"/>
    </xf>
    <xf numFmtId="0" fontId="36" fillId="0" borderId="31" xfId="0" applyFont="1" applyBorder="1" applyAlignment="1">
      <alignment vertical="center" wrapText="1"/>
    </xf>
    <xf numFmtId="0" fontId="36" fillId="0" borderId="1" xfId="0" applyFont="1" applyBorder="1" applyAlignment="1">
      <alignment vertical="top"/>
    </xf>
    <xf numFmtId="0" fontId="36" fillId="0" borderId="0" xfId="0" applyFont="1" applyAlignment="1">
      <alignment vertical="top"/>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36" fillId="0" borderId="26" xfId="0" applyFont="1" applyBorder="1" applyAlignment="1">
      <alignment horizontal="left" vertical="center"/>
    </xf>
    <xf numFmtId="0" fontId="36" fillId="0" borderId="27" xfId="0" applyFont="1" applyBorder="1" applyAlignment="1">
      <alignment horizontal="left" vertical="center"/>
    </xf>
    <xf numFmtId="0" fontId="36" fillId="0" borderId="28" xfId="0" applyFont="1" applyBorder="1" applyAlignment="1">
      <alignment horizontal="left" vertical="center"/>
    </xf>
    <xf numFmtId="0" fontId="38" fillId="0" borderId="1" xfId="0" applyFont="1" applyBorder="1" applyAlignment="1">
      <alignment horizontal="left" vertical="center"/>
    </xf>
    <xf numFmtId="0" fontId="42" fillId="0" borderId="0" xfId="0" applyFont="1" applyAlignment="1">
      <alignment horizontal="left" vertical="center"/>
    </xf>
    <xf numFmtId="0" fontId="38" fillId="0" borderId="29" xfId="0" applyFont="1" applyBorder="1" applyAlignment="1">
      <alignment horizontal="left" vertical="center"/>
    </xf>
    <xf numFmtId="0" fontId="38" fillId="0" borderId="29" xfId="0" applyFont="1" applyBorder="1" applyAlignment="1">
      <alignment horizontal="center" vertical="center"/>
    </xf>
    <xf numFmtId="0" fontId="42" fillId="0" borderId="29" xfId="0" applyFont="1" applyBorder="1" applyAlignment="1">
      <alignment horizontal="left" vertical="center"/>
    </xf>
    <xf numFmtId="0" fontId="43" fillId="0" borderId="1" xfId="0" applyFont="1" applyBorder="1" applyAlignment="1">
      <alignment horizontal="left" vertical="center"/>
    </xf>
    <xf numFmtId="0" fontId="40" fillId="0" borderId="0" xfId="0" applyFont="1" applyAlignment="1">
      <alignment horizontal="left" vertical="center"/>
    </xf>
    <xf numFmtId="0" fontId="44" fillId="0" borderId="1" xfId="0" applyFont="1" applyBorder="1" applyAlignment="1">
      <alignment horizontal="left" vertical="center"/>
    </xf>
    <xf numFmtId="0" fontId="39" fillId="0" borderId="1" xfId="0" applyFont="1" applyBorder="1" applyAlignment="1">
      <alignment horizontal="center" vertical="center"/>
    </xf>
    <xf numFmtId="0" fontId="39" fillId="0" borderId="0" xfId="0" applyFont="1" applyAlignment="1">
      <alignment horizontal="left" vertical="center"/>
    </xf>
    <xf numFmtId="0" fontId="40" fillId="0" borderId="27" xfId="0" applyFont="1" applyBorder="1" applyAlignment="1">
      <alignment horizontal="left" vertical="center"/>
    </xf>
    <xf numFmtId="0" fontId="36" fillId="0" borderId="30" xfId="0" applyFont="1" applyBorder="1" applyAlignment="1">
      <alignment horizontal="left" vertical="center"/>
    </xf>
    <xf numFmtId="0" fontId="41" fillId="0" borderId="29" xfId="0" applyFont="1" applyBorder="1" applyAlignment="1">
      <alignment horizontal="left" vertical="center"/>
    </xf>
    <xf numFmtId="0" fontId="36" fillId="0" borderId="31" xfId="0" applyFont="1" applyBorder="1" applyAlignment="1">
      <alignment horizontal="left" vertical="center"/>
    </xf>
    <xf numFmtId="0" fontId="36" fillId="0" borderId="1" xfId="0" applyFont="1" applyBorder="1" applyAlignment="1">
      <alignment horizontal="left" vertical="center"/>
    </xf>
    <xf numFmtId="0" fontId="41" fillId="0" borderId="1" xfId="0" applyFont="1" applyBorder="1" applyAlignment="1">
      <alignment horizontal="left" vertical="center"/>
    </xf>
    <xf numFmtId="0" fontId="42" fillId="0" borderId="1" xfId="0" applyFont="1" applyBorder="1" applyAlignment="1">
      <alignment horizontal="left" vertical="center"/>
    </xf>
    <xf numFmtId="0" fontId="40" fillId="0" borderId="29" xfId="0" applyFont="1" applyBorder="1" applyAlignment="1">
      <alignment horizontal="left" vertical="center"/>
    </xf>
    <xf numFmtId="0" fontId="36"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lignment horizontal="center" vertical="center" wrapText="1"/>
    </xf>
    <xf numFmtId="0" fontId="36" fillId="0" borderId="24" xfId="0" applyFont="1" applyBorder="1" applyAlignment="1">
      <alignment horizontal="left" vertical="center" wrapText="1"/>
    </xf>
    <xf numFmtId="0" fontId="36" fillId="0" borderId="25" xfId="0" applyFont="1" applyBorder="1" applyAlignment="1">
      <alignment horizontal="left" vertical="center" wrapTex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0" fillId="0" borderId="27" xfId="0" applyFont="1" applyBorder="1" applyAlignment="1">
      <alignment horizontal="left" vertical="center" wrapText="1"/>
    </xf>
    <xf numFmtId="0" fontId="40" fillId="0" borderId="1" xfId="0" applyFont="1" applyBorder="1" applyAlignment="1">
      <alignment horizontal="left" vertical="center"/>
    </xf>
    <xf numFmtId="0" fontId="40" fillId="0" borderId="28" xfId="0" applyFont="1" applyBorder="1" applyAlignment="1">
      <alignment horizontal="left" vertical="center" wrapText="1"/>
    </xf>
    <xf numFmtId="0" fontId="40" fillId="0" borderId="28" xfId="0" applyFont="1" applyBorder="1" applyAlignment="1">
      <alignment horizontal="left" vertical="center"/>
    </xf>
    <xf numFmtId="0" fontId="40" fillId="0" borderId="30" xfId="0" applyFont="1" applyBorder="1" applyAlignment="1">
      <alignment horizontal="left" vertical="center" wrapText="1"/>
    </xf>
    <xf numFmtId="0" fontId="40" fillId="0" borderId="29" xfId="0" applyFont="1" applyBorder="1" applyAlignment="1">
      <alignment horizontal="left" vertical="center" wrapText="1"/>
    </xf>
    <xf numFmtId="0" fontId="40" fillId="0" borderId="31" xfId="0" applyFont="1" applyBorder="1" applyAlignment="1">
      <alignment horizontal="left" vertical="center" wrapText="1"/>
    </xf>
    <xf numFmtId="0" fontId="39" fillId="0" borderId="1" xfId="0" applyFont="1" applyBorder="1" applyAlignment="1">
      <alignment horizontal="left" vertical="top"/>
    </xf>
    <xf numFmtId="0" fontId="39" fillId="0" borderId="1" xfId="0" applyFont="1" applyBorder="1" applyAlignment="1">
      <alignment horizontal="center" vertical="top"/>
    </xf>
    <xf numFmtId="0" fontId="40" fillId="0" borderId="30"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center" vertical="center"/>
    </xf>
    <xf numFmtId="0" fontId="42" fillId="0" borderId="0" xfId="0" applyFont="1" applyAlignment="1">
      <alignment vertical="center"/>
    </xf>
    <xf numFmtId="0" fontId="38" fillId="0" borderId="1" xfId="0" applyFont="1" applyBorder="1" applyAlignment="1">
      <alignment vertical="center"/>
    </xf>
    <xf numFmtId="0" fontId="42" fillId="0" borderId="29" xfId="0" applyFont="1" applyBorder="1" applyAlignment="1">
      <alignment vertical="center"/>
    </xf>
    <xf numFmtId="0" fontId="38" fillId="0" borderId="29" xfId="0" applyFont="1" applyBorder="1" applyAlignment="1">
      <alignment vertical="center"/>
    </xf>
    <xf numFmtId="0" fontId="39" fillId="0" borderId="1" xfId="0" applyFont="1" applyBorder="1" applyAlignment="1">
      <alignment vertical="top"/>
    </xf>
    <xf numFmtId="49" fontId="39" fillId="0" borderId="1" xfId="0" applyNumberFormat="1" applyFont="1" applyBorder="1" applyAlignment="1">
      <alignment horizontal="left" vertical="center"/>
    </xf>
    <xf numFmtId="0" fontId="0" fillId="0" borderId="29" xfId="0" applyBorder="1" applyAlignment="1">
      <alignment vertical="top"/>
    </xf>
    <xf numFmtId="0" fontId="38" fillId="0" borderId="29" xfId="0" applyFont="1" applyBorder="1" applyAlignment="1">
      <alignment horizontal="left"/>
    </xf>
    <xf numFmtId="0" fontId="42" fillId="0" borderId="29" xfId="0" applyFont="1" applyBorder="1"/>
    <xf numFmtId="0" fontId="36" fillId="0" borderId="27" xfId="0" applyFont="1" applyBorder="1" applyAlignment="1">
      <alignment vertical="top"/>
    </xf>
    <xf numFmtId="0" fontId="36" fillId="0" borderId="28" xfId="0" applyFont="1" applyBorder="1" applyAlignment="1">
      <alignment vertical="top"/>
    </xf>
    <xf numFmtId="0" fontId="36" fillId="0" borderId="30" xfId="0" applyFont="1" applyBorder="1" applyAlignment="1">
      <alignment vertical="top"/>
    </xf>
    <xf numFmtId="0" fontId="36" fillId="0" borderId="29" xfId="0" applyFont="1" applyBorder="1" applyAlignment="1">
      <alignment vertical="top"/>
    </xf>
    <xf numFmtId="0" fontId="36" fillId="0" borderId="31" xfId="0" applyFont="1" applyBorder="1" applyAlignment="1">
      <alignment vertical="top"/>
    </xf>
    <xf numFmtId="43" fontId="49" fillId="0" borderId="32" xfId="2" applyFont="1" applyBorder="1" applyAlignment="1">
      <alignment horizontal="right" vertical="top" wrapText="1"/>
    </xf>
    <xf numFmtId="0" fontId="48" fillId="0" borderId="33" xfId="0" applyFont="1" applyBorder="1" applyAlignment="1">
      <alignment horizontal="center" vertical="top" wrapText="1"/>
    </xf>
    <xf numFmtId="4" fontId="48" fillId="0" borderId="33" xfId="0" applyNumberFormat="1" applyFont="1" applyBorder="1" applyAlignment="1">
      <alignment horizontal="right" vertical="top" wrapText="1"/>
    </xf>
    <xf numFmtId="0" fontId="48" fillId="0" borderId="35" xfId="4" applyFont="1" applyBorder="1" applyAlignment="1">
      <alignment wrapText="1"/>
    </xf>
    <xf numFmtId="0" fontId="48" fillId="0" borderId="35" xfId="4" applyFont="1" applyBorder="1" applyAlignment="1">
      <alignment horizontal="center" wrapText="1"/>
    </xf>
    <xf numFmtId="0" fontId="48" fillId="0" borderId="35" xfId="4" applyFont="1" applyBorder="1" applyAlignment="1">
      <alignment horizontal="left" wrapText="1"/>
    </xf>
    <xf numFmtId="0" fontId="48" fillId="0" borderId="35" xfId="4" applyFont="1" applyBorder="1" applyAlignment="1">
      <alignment horizontal="center"/>
    </xf>
    <xf numFmtId="0" fontId="48" fillId="0" borderId="35" xfId="4" applyFont="1" applyBorder="1" applyAlignment="1">
      <alignment horizontal="left"/>
    </xf>
    <xf numFmtId="0" fontId="55" fillId="0" borderId="35" xfId="4" applyFont="1" applyBorder="1" applyAlignment="1">
      <alignment wrapText="1"/>
    </xf>
    <xf numFmtId="0" fontId="55" fillId="0" borderId="35" xfId="4" applyFont="1" applyBorder="1" applyAlignment="1">
      <alignment horizontal="center" wrapText="1"/>
    </xf>
    <xf numFmtId="0" fontId="48" fillId="0" borderId="35" xfId="4" applyFont="1" applyBorder="1" applyAlignment="1">
      <alignment vertical="top" wrapText="1"/>
    </xf>
    <xf numFmtId="0" fontId="48" fillId="0" borderId="35" xfId="4" applyFont="1" applyBorder="1" applyAlignment="1">
      <alignment horizontal="right" vertical="top"/>
    </xf>
    <xf numFmtId="0" fontId="48" fillId="0" borderId="35" xfId="4" applyFont="1" applyBorder="1" applyAlignment="1">
      <alignment horizontal="left" vertical="top"/>
    </xf>
    <xf numFmtId="0" fontId="48" fillId="0" borderId="35" xfId="4" applyFont="1" applyBorder="1" applyAlignment="1">
      <alignment horizontal="left" vertical="top" wrapText="1"/>
    </xf>
    <xf numFmtId="0" fontId="49" fillId="0" borderId="35" xfId="4" applyFont="1" applyBorder="1" applyAlignment="1">
      <alignment horizontal="left" vertical="top"/>
    </xf>
    <xf numFmtId="4" fontId="49" fillId="0" borderId="33" xfId="0" applyNumberFormat="1" applyFont="1" applyBorder="1" applyAlignment="1">
      <alignment horizontal="center" vertical="top" wrapText="1"/>
    </xf>
    <xf numFmtId="0" fontId="48" fillId="0" borderId="34" xfId="0" applyFont="1" applyBorder="1" applyAlignment="1">
      <alignment horizontal="center" vertical="top" wrapText="1"/>
    </xf>
    <xf numFmtId="0" fontId="52" fillId="0" borderId="34" xfId="0" applyFont="1" applyBorder="1" applyAlignment="1">
      <alignment horizontal="center" vertical="top" wrapText="1"/>
    </xf>
    <xf numFmtId="0" fontId="48" fillId="0" borderId="34" xfId="0" applyFont="1" applyBorder="1" applyAlignment="1">
      <alignment horizontal="right" vertical="top" wrapText="1"/>
    </xf>
    <xf numFmtId="43" fontId="49" fillId="0" borderId="34" xfId="2" applyFont="1" applyBorder="1" applyAlignment="1">
      <alignment horizontal="right" vertical="top" wrapText="1"/>
    </xf>
    <xf numFmtId="4" fontId="48" fillId="0" borderId="34" xfId="0" applyNumberFormat="1" applyFont="1" applyBorder="1" applyAlignment="1">
      <alignment horizontal="right" vertical="top" wrapText="1"/>
    </xf>
    <xf numFmtId="4" fontId="49" fillId="0" borderId="34" xfId="0" applyNumberFormat="1" applyFont="1" applyBorder="1" applyAlignment="1">
      <alignment horizontal="left" vertical="top" wrapText="1"/>
    </xf>
    <xf numFmtId="0" fontId="48" fillId="0" borderId="35" xfId="0" applyFont="1" applyBorder="1" applyAlignment="1">
      <alignment horizontal="center" vertical="top" wrapText="1"/>
    </xf>
    <xf numFmtId="0" fontId="48" fillId="0" borderId="35" xfId="0" applyFont="1" applyBorder="1" applyAlignment="1">
      <alignment horizontal="right" vertical="top" wrapText="1"/>
    </xf>
    <xf numFmtId="43" fontId="49" fillId="0" borderId="35" xfId="2" applyFont="1" applyBorder="1" applyAlignment="1">
      <alignment horizontal="right" vertical="top" wrapText="1"/>
    </xf>
    <xf numFmtId="4" fontId="48" fillId="0" borderId="35" xfId="0" applyNumberFormat="1" applyFont="1" applyBorder="1" applyAlignment="1">
      <alignment horizontal="right" vertical="top" wrapText="1"/>
    </xf>
    <xf numFmtId="4" fontId="49" fillId="0" borderId="35" xfId="0" applyNumberFormat="1" applyFont="1" applyBorder="1" applyAlignment="1">
      <alignment horizontal="left" vertical="top" wrapText="1"/>
    </xf>
    <xf numFmtId="0" fontId="48" fillId="0" borderId="35" xfId="0" applyFont="1" applyBorder="1" applyAlignment="1">
      <alignment horizontal="center"/>
    </xf>
    <xf numFmtId="0" fontId="54" fillId="0" borderId="35" xfId="0" applyFont="1" applyBorder="1" applyAlignment="1">
      <alignment horizontal="center" wrapText="1"/>
    </xf>
    <xf numFmtId="4" fontId="48" fillId="0" borderId="35" xfId="0" applyNumberFormat="1" applyFont="1" applyBorder="1" applyAlignment="1">
      <alignment horizontal="left"/>
    </xf>
    <xf numFmtId="4" fontId="51" fillId="0" borderId="35" xfId="0" applyNumberFormat="1" applyFont="1" applyBorder="1" applyAlignment="1">
      <alignment horizontal="right" vertical="top" wrapText="1"/>
    </xf>
    <xf numFmtId="0" fontId="51" fillId="0" borderId="0" xfId="0" applyFont="1" applyAlignment="1">
      <alignment horizontal="left" vertical="top" wrapText="1"/>
    </xf>
    <xf numFmtId="0" fontId="48" fillId="0" borderId="35" xfId="0" applyFont="1" applyBorder="1" applyAlignment="1">
      <alignment horizontal="center" wrapText="1"/>
    </xf>
    <xf numFmtId="0" fontId="48" fillId="0" borderId="35" xfId="0" applyFont="1" applyBorder="1" applyAlignment="1">
      <alignment vertical="top" wrapText="1"/>
    </xf>
    <xf numFmtId="4" fontId="51" fillId="0" borderId="35" xfId="0" applyNumberFormat="1" applyFont="1" applyBorder="1" applyAlignment="1">
      <alignment vertical="top" wrapText="1"/>
    </xf>
    <xf numFmtId="0" fontId="48" fillId="0" borderId="35" xfId="0" applyFont="1" applyBorder="1" applyAlignment="1">
      <alignment wrapText="1"/>
    </xf>
    <xf numFmtId="4" fontId="53" fillId="0" borderId="35" xfId="0" applyNumberFormat="1" applyFont="1" applyBorder="1" applyAlignment="1">
      <alignment horizontal="left" vertical="top" wrapText="1"/>
    </xf>
    <xf numFmtId="0" fontId="55" fillId="0" borderId="35" xfId="0" applyFont="1" applyBorder="1" applyAlignment="1">
      <alignment horizontal="center" wrapText="1"/>
    </xf>
    <xf numFmtId="0" fontId="51" fillId="0" borderId="35" xfId="0" applyFont="1" applyBorder="1" applyAlignment="1">
      <alignment wrapText="1"/>
    </xf>
    <xf numFmtId="43" fontId="49" fillId="0" borderId="35" xfId="2" applyFont="1" applyBorder="1" applyAlignment="1">
      <alignment vertical="top" wrapText="1"/>
    </xf>
    <xf numFmtId="0" fontId="49" fillId="0" borderId="35" xfId="0" applyFont="1" applyBorder="1" applyAlignment="1">
      <alignment horizontal="left" vertical="top" wrapText="1"/>
    </xf>
    <xf numFmtId="0" fontId="51" fillId="0" borderId="35" xfId="0" applyFont="1" applyBorder="1" applyAlignment="1">
      <alignment horizontal="center" wrapText="1"/>
    </xf>
    <xf numFmtId="0" fontId="48" fillId="0" borderId="35" xfId="0" applyFont="1" applyBorder="1" applyAlignment="1">
      <alignment horizontal="left" vertical="top" wrapText="1"/>
    </xf>
    <xf numFmtId="43" fontId="49" fillId="0" borderId="35" xfId="2" applyFont="1" applyFill="1" applyBorder="1" applyAlignment="1">
      <alignment horizontal="right" vertical="top" wrapText="1"/>
    </xf>
    <xf numFmtId="43" fontId="49" fillId="0" borderId="35" xfId="2" applyFont="1" applyBorder="1" applyAlignment="1">
      <alignment vertical="top"/>
    </xf>
    <xf numFmtId="43" fontId="49" fillId="0" borderId="35" xfId="2" applyFont="1" applyBorder="1"/>
    <xf numFmtId="0" fontId="51" fillId="0" borderId="35" xfId="0" applyFont="1" applyBorder="1" applyAlignment="1">
      <alignment horizontal="left" wrapText="1"/>
    </xf>
    <xf numFmtId="0" fontId="55" fillId="0" borderId="35" xfId="0" applyFont="1" applyBorder="1" applyAlignment="1">
      <alignment vertical="top" wrapText="1"/>
    </xf>
    <xf numFmtId="0" fontId="48" fillId="0" borderId="35" xfId="0" applyFont="1" applyBorder="1" applyAlignment="1">
      <alignment horizontal="left" wrapText="1"/>
    </xf>
    <xf numFmtId="0" fontId="52" fillId="0" borderId="35" xfId="0" applyFont="1" applyBorder="1" applyAlignment="1">
      <alignment vertical="top" wrapText="1"/>
    </xf>
    <xf numFmtId="0" fontId="51" fillId="0" borderId="35" xfId="0" applyFont="1" applyBorder="1" applyAlignment="1">
      <alignment horizontal="left" vertical="top" wrapText="1"/>
    </xf>
    <xf numFmtId="0" fontId="51" fillId="0" borderId="35" xfId="0" applyFont="1" applyBorder="1" applyAlignment="1">
      <alignment horizontal="right" vertical="top" wrapText="1"/>
    </xf>
    <xf numFmtId="43" fontId="49" fillId="0" borderId="35" xfId="2" applyFont="1" applyFill="1" applyBorder="1" applyAlignment="1">
      <alignment vertical="top" wrapText="1"/>
    </xf>
    <xf numFmtId="4" fontId="49" fillId="0" borderId="35" xfId="0" applyNumberFormat="1" applyFont="1" applyBorder="1" applyAlignment="1">
      <alignment horizontal="left" wrapText="1"/>
    </xf>
    <xf numFmtId="0" fontId="48" fillId="0" borderId="35" xfId="0" applyFont="1" applyBorder="1" applyAlignment="1">
      <alignment horizontal="right" wrapText="1"/>
    </xf>
    <xf numFmtId="43" fontId="51" fillId="0" borderId="35" xfId="2" applyFont="1" applyBorder="1"/>
    <xf numFmtId="0" fontId="49" fillId="0" borderId="35" xfId="0" applyFont="1" applyBorder="1" applyAlignment="1">
      <alignment horizontal="left"/>
    </xf>
    <xf numFmtId="0" fontId="51" fillId="0" borderId="35" xfId="0" applyFont="1" applyBorder="1" applyAlignment="1">
      <alignment horizontal="center"/>
    </xf>
    <xf numFmtId="0" fontId="51" fillId="0" borderId="35" xfId="0" applyFont="1" applyBorder="1" applyAlignment="1">
      <alignment horizontal="left"/>
    </xf>
    <xf numFmtId="4" fontId="49" fillId="0" borderId="35" xfId="0" applyNumberFormat="1" applyFont="1" applyBorder="1" applyAlignment="1">
      <alignment vertical="top" wrapText="1"/>
    </xf>
    <xf numFmtId="43" fontId="51" fillId="0" borderId="35" xfId="2" applyFont="1" applyFill="1" applyBorder="1"/>
    <xf numFmtId="0" fontId="52" fillId="0" borderId="35" xfId="0" applyFont="1" applyBorder="1" applyAlignment="1">
      <alignment horizontal="left" vertical="top" wrapText="1"/>
    </xf>
    <xf numFmtId="43" fontId="49" fillId="0" borderId="35" xfId="2" applyFont="1" applyFill="1" applyBorder="1" applyAlignment="1">
      <alignment horizontal="left" vertical="top" wrapText="1"/>
    </xf>
    <xf numFmtId="0" fontId="48" fillId="0" borderId="35" xfId="0" applyFont="1" applyBorder="1" applyAlignment="1">
      <alignment horizontal="center" vertical="top"/>
    </xf>
    <xf numFmtId="43" fontId="49" fillId="0" borderId="35" xfId="2" applyFont="1" applyBorder="1" applyAlignment="1">
      <alignment horizontal="right" vertical="top"/>
    </xf>
    <xf numFmtId="0" fontId="51" fillId="0" borderId="35" xfId="0" applyFont="1" applyBorder="1"/>
    <xf numFmtId="0" fontId="48" fillId="0" borderId="35" xfId="0" applyFont="1" applyBorder="1" applyAlignment="1">
      <alignment horizontal="left" vertical="top"/>
    </xf>
    <xf numFmtId="43" fontId="49" fillId="5" borderId="35" xfId="2" applyFont="1" applyFill="1" applyBorder="1" applyAlignment="1">
      <alignment horizontal="right" vertical="top"/>
    </xf>
    <xf numFmtId="4" fontId="51" fillId="0" borderId="35" xfId="0" applyNumberFormat="1" applyFont="1" applyBorder="1"/>
    <xf numFmtId="0" fontId="52" fillId="0" borderId="35" xfId="0" applyFont="1" applyBorder="1" applyAlignment="1">
      <alignment horizontal="left" vertical="top"/>
    </xf>
    <xf numFmtId="1" fontId="48" fillId="0" borderId="35" xfId="0" applyNumberFormat="1" applyFont="1" applyBorder="1" applyAlignment="1">
      <alignment horizontal="center" vertical="top" wrapText="1"/>
    </xf>
    <xf numFmtId="0" fontId="49" fillId="0" borderId="35" xfId="0" applyFont="1" applyBorder="1" applyAlignment="1">
      <alignment horizontal="left" vertical="top"/>
    </xf>
    <xf numFmtId="1" fontId="48" fillId="0" borderId="35" xfId="0" applyNumberFormat="1" applyFont="1" applyBorder="1" applyAlignment="1">
      <alignment horizontal="center" vertical="top"/>
    </xf>
    <xf numFmtId="9" fontId="51" fillId="0" borderId="35" xfId="0" applyNumberFormat="1" applyFont="1" applyBorder="1" applyAlignment="1">
      <alignment horizontal="center" vertical="top" wrapText="1"/>
    </xf>
    <xf numFmtId="0" fontId="52" fillId="0" borderId="35" xfId="0" applyFont="1" applyBorder="1" applyAlignment="1">
      <alignment vertical="top"/>
    </xf>
    <xf numFmtId="0" fontId="48" fillId="0" borderId="35" xfId="0" applyFont="1" applyBorder="1" applyAlignment="1">
      <alignment vertical="top"/>
    </xf>
    <xf numFmtId="0" fontId="54" fillId="0" borderId="35" xfId="0" applyFont="1" applyBorder="1"/>
    <xf numFmtId="0" fontId="49" fillId="0" borderId="35" xfId="0" applyFont="1" applyBorder="1" applyAlignment="1">
      <alignment horizontal="right" vertical="top"/>
    </xf>
    <xf numFmtId="0" fontId="48" fillId="0" borderId="35" xfId="0" applyFont="1" applyBorder="1"/>
    <xf numFmtId="4" fontId="48" fillId="0" borderId="35" xfId="0" applyNumberFormat="1" applyFont="1" applyBorder="1" applyAlignment="1">
      <alignment horizontal="left" vertical="top" wrapText="1"/>
    </xf>
    <xf numFmtId="0" fontId="57" fillId="0" borderId="35" xfId="0" applyFont="1" applyBorder="1" applyAlignment="1">
      <alignment wrapText="1"/>
    </xf>
    <xf numFmtId="0" fontId="49" fillId="0" borderId="36" xfId="0" applyFont="1" applyBorder="1" applyAlignment="1">
      <alignment horizontal="left" vertical="top" wrapText="1"/>
    </xf>
    <xf numFmtId="0" fontId="49" fillId="0" borderId="36" xfId="0" applyFont="1" applyBorder="1" applyAlignment="1">
      <alignment horizontal="right" vertical="top"/>
    </xf>
    <xf numFmtId="0" fontId="49" fillId="0" borderId="36" xfId="0" applyFont="1" applyBorder="1" applyAlignment="1">
      <alignment horizontal="left" vertical="top"/>
    </xf>
    <xf numFmtId="43" fontId="49" fillId="0" borderId="36" xfId="2" applyFont="1" applyFill="1" applyBorder="1" applyAlignment="1">
      <alignment horizontal="right" vertical="top" wrapText="1"/>
    </xf>
    <xf numFmtId="4" fontId="51" fillId="0" borderId="36" xfId="0" applyNumberFormat="1" applyFont="1" applyBorder="1" applyAlignment="1">
      <alignment vertical="top" wrapText="1"/>
    </xf>
    <xf numFmtId="0" fontId="52" fillId="0" borderId="37" xfId="0" applyFont="1" applyBorder="1" applyAlignment="1">
      <alignment vertical="top" wrapText="1"/>
    </xf>
    <xf numFmtId="0" fontId="51" fillId="0" borderId="39" xfId="0" applyFont="1" applyBorder="1"/>
    <xf numFmtId="43" fontId="51" fillId="0" borderId="39" xfId="2" applyFont="1" applyBorder="1"/>
    <xf numFmtId="4" fontId="51" fillId="0" borderId="40" xfId="0" applyNumberFormat="1" applyFont="1" applyBorder="1"/>
    <xf numFmtId="0" fontId="51" fillId="0" borderId="38" xfId="0" applyFont="1" applyBorder="1" applyAlignment="1">
      <alignment horizontal="left"/>
    </xf>
    <xf numFmtId="0" fontId="51" fillId="0" borderId="34" xfId="0" applyFont="1" applyBorder="1" applyAlignment="1">
      <alignment wrapText="1"/>
    </xf>
    <xf numFmtId="0" fontId="51" fillId="0" borderId="34" xfId="0" applyFont="1" applyBorder="1"/>
    <xf numFmtId="43" fontId="51" fillId="0" borderId="34" xfId="2" applyFont="1" applyBorder="1"/>
    <xf numFmtId="4" fontId="51" fillId="0" borderId="34" xfId="0" applyNumberFormat="1" applyFont="1" applyBorder="1"/>
    <xf numFmtId="0" fontId="51" fillId="0" borderId="0" xfId="0" applyFont="1"/>
    <xf numFmtId="0" fontId="51" fillId="0" borderId="0" xfId="0" applyFont="1" applyAlignment="1">
      <alignment wrapText="1"/>
    </xf>
    <xf numFmtId="43" fontId="51" fillId="0" borderId="0" xfId="2" applyFont="1"/>
    <xf numFmtId="4" fontId="51" fillId="0" borderId="0" xfId="0" applyNumberFormat="1" applyFont="1"/>
    <xf numFmtId="0" fontId="51" fillId="0" borderId="0" xfId="0" applyFont="1" applyAlignment="1">
      <alignment horizontal="left"/>
    </xf>
    <xf numFmtId="0" fontId="3" fillId="0" borderId="0" xfId="0" applyFont="1" applyAlignment="1">
      <alignment horizontal="left" vertical="center"/>
    </xf>
    <xf numFmtId="0" fontId="0" fillId="0" borderId="0" xfId="0"/>
    <xf numFmtId="0" fontId="4" fillId="0" borderId="0" xfId="0" applyFont="1" applyAlignment="1">
      <alignment horizontal="left" vertical="top" wrapText="1"/>
    </xf>
    <xf numFmtId="0" fontId="3" fillId="0" borderId="0" xfId="0" applyFont="1" applyAlignment="1">
      <alignment horizontal="left" vertical="center" wrapText="1"/>
    </xf>
    <xf numFmtId="4" fontId="16" fillId="0" borderId="6" xfId="0" applyNumberFormat="1" applyFont="1" applyBorder="1" applyAlignment="1">
      <alignment vertical="center"/>
    </xf>
    <xf numFmtId="0" fontId="0" fillId="0" borderId="6" xfId="0" applyBorder="1" applyAlignment="1">
      <alignment vertical="center"/>
    </xf>
    <xf numFmtId="0" fontId="2" fillId="0" borderId="0" xfId="0" applyFont="1" applyAlignment="1">
      <alignment horizontal="right" vertical="center"/>
    </xf>
    <xf numFmtId="4" fontId="17" fillId="0" borderId="0" xfId="0" applyNumberFormat="1" applyFont="1" applyAlignment="1">
      <alignment vertical="center"/>
    </xf>
    <xf numFmtId="0" fontId="2" fillId="0" borderId="0" xfId="0" applyFont="1" applyAlignment="1">
      <alignment vertical="center"/>
    </xf>
    <xf numFmtId="164" fontId="2" fillId="0" borderId="0" xfId="0" applyNumberFormat="1" applyFont="1" applyAlignment="1">
      <alignment horizontal="left" vertical="center"/>
    </xf>
    <xf numFmtId="0" fontId="5" fillId="3" borderId="8" xfId="0" applyFont="1" applyFill="1" applyBorder="1" applyAlignment="1">
      <alignment horizontal="left" vertical="center"/>
    </xf>
    <xf numFmtId="0" fontId="0" fillId="3" borderId="8" xfId="0" applyFill="1" applyBorder="1" applyAlignment="1">
      <alignment vertical="center"/>
    </xf>
    <xf numFmtId="4" fontId="5" fillId="3" borderId="8" xfId="0" applyNumberFormat="1" applyFont="1" applyFill="1" applyBorder="1" applyAlignment="1">
      <alignment vertical="center"/>
    </xf>
    <xf numFmtId="0" fontId="0" fillId="3" borderId="9" xfId="0" applyFill="1" applyBorder="1" applyAlignment="1">
      <alignment vertical="center"/>
    </xf>
    <xf numFmtId="4" fontId="25" fillId="0" borderId="0" xfId="0" applyNumberFormat="1" applyFont="1" applyAlignment="1">
      <alignment vertical="center"/>
    </xf>
    <xf numFmtId="0" fontId="25" fillId="0" borderId="0" xfId="0" applyFont="1" applyAlignment="1">
      <alignment vertical="center"/>
    </xf>
    <xf numFmtId="0" fontId="24" fillId="0" borderId="0" xfId="0" applyFont="1" applyAlignment="1">
      <alignment horizontal="left" vertical="center" wrapText="1"/>
    </xf>
    <xf numFmtId="4" fontId="22" fillId="0" borderId="0" xfId="0" applyNumberFormat="1" applyFont="1" applyAlignment="1">
      <alignment horizontal="right" vertical="center"/>
    </xf>
    <xf numFmtId="4" fontId="22" fillId="0" borderId="0" xfId="0" applyNumberFormat="1" applyFont="1" applyAlignment="1">
      <alignment vertical="center"/>
    </xf>
    <xf numFmtId="0" fontId="14" fillId="2" borderId="0" xfId="0" applyFont="1" applyFill="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left" vertical="center"/>
    </xf>
    <xf numFmtId="0" fontId="20" fillId="4" borderId="8" xfId="0" applyFont="1" applyFill="1" applyBorder="1" applyAlignment="1">
      <alignment horizontal="center" vertical="center"/>
    </xf>
    <xf numFmtId="0" fontId="20" fillId="4" borderId="8" xfId="0" applyFont="1" applyFill="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vertical="center"/>
    </xf>
    <xf numFmtId="165" fontId="3"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18" fillId="0" borderId="12" xfId="0" applyFont="1" applyBorder="1" applyAlignment="1">
      <alignment horizontal="center" vertical="center"/>
    </xf>
    <xf numFmtId="0" fontId="18" fillId="0" borderId="13"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vertical="center"/>
    </xf>
    <xf numFmtId="0" fontId="0" fillId="0" borderId="0" xfId="0" applyAlignment="1">
      <alignment vertical="center"/>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8" fillId="0" borderId="29" xfId="0" applyFont="1" applyBorder="1" applyAlignment="1">
      <alignment horizontal="left"/>
    </xf>
    <xf numFmtId="0" fontId="39" fillId="0" borderId="1" xfId="0" applyFont="1" applyBorder="1" applyAlignment="1">
      <alignment horizontal="left" vertical="center"/>
    </xf>
    <xf numFmtId="0" fontId="39" fillId="0" borderId="1" xfId="0" applyFont="1" applyBorder="1" applyAlignment="1">
      <alignment horizontal="left" vertical="top"/>
    </xf>
    <xf numFmtId="0" fontId="39" fillId="0" borderId="1" xfId="0" applyFont="1" applyBorder="1" applyAlignment="1">
      <alignment horizontal="left" vertical="center" wrapText="1"/>
    </xf>
    <xf numFmtId="0" fontId="38" fillId="0" borderId="29" xfId="0" applyFont="1" applyBorder="1" applyAlignment="1">
      <alignment horizontal="left" wrapText="1"/>
    </xf>
    <xf numFmtId="49" fontId="39" fillId="0" borderId="1" xfId="0" applyNumberFormat="1" applyFont="1" applyBorder="1" applyAlignment="1">
      <alignment horizontal="left" vertical="center" wrapText="1"/>
    </xf>
    <xf numFmtId="0" fontId="48" fillId="6" borderId="35" xfId="0" applyFont="1" applyFill="1" applyBorder="1" applyAlignment="1">
      <alignment horizontal="center" vertical="top" wrapText="1"/>
    </xf>
    <xf numFmtId="0" fontId="48" fillId="6" borderId="35" xfId="0" applyFont="1" applyFill="1" applyBorder="1" applyAlignment="1">
      <alignment horizontal="center" wrapText="1"/>
    </xf>
    <xf numFmtId="0" fontId="48" fillId="6" borderId="35" xfId="0" applyFont="1" applyFill="1" applyBorder="1" applyAlignment="1">
      <alignment horizontal="center"/>
    </xf>
    <xf numFmtId="0" fontId="48" fillId="6" borderId="35" xfId="4" applyFont="1" applyFill="1" applyBorder="1" applyAlignment="1">
      <alignment horizontal="center"/>
    </xf>
  </cellXfs>
  <cellStyles count="8">
    <cellStyle name="Čárka" xfId="2" builtinId="3"/>
    <cellStyle name="Čárka 2" xfId="6" xr:uid="{02988108-501B-4944-9547-E1192A3011B0}"/>
    <cellStyle name="Hypertextový odkaz" xfId="1" builtinId="8"/>
    <cellStyle name="Normální" xfId="0" builtinId="0" customBuiltin="1"/>
    <cellStyle name="normální 2" xfId="4" xr:uid="{DB18AD51-E35C-46BC-9009-CE520D7E6EEF}"/>
    <cellStyle name="Normální 3" xfId="3" xr:uid="{C7451AC8-D450-4EE9-BD14-8C88F5FA25F0}"/>
    <cellStyle name="Normální 4" xfId="7" xr:uid="{E1F5E6A3-F666-4A7E-98C3-0B7087764E6F}"/>
    <cellStyle name="Normální 5" xfId="5" xr:uid="{87700D98-C147-47D2-A019-C82AD93C6D5B}"/>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3" Type="http://schemas.openxmlformats.org/officeDocument/2006/relationships/hyperlink" Target="https://podminky.urs.cz/item/CS_URS_2023_01/997013511" TargetMode="External"/><Relationship Id="rId18" Type="http://schemas.openxmlformats.org/officeDocument/2006/relationships/hyperlink" Target="https://podminky.urs.cz/item/CS_URS_2023_01/998725102" TargetMode="External"/><Relationship Id="rId26" Type="http://schemas.openxmlformats.org/officeDocument/2006/relationships/hyperlink" Target="https://podminky.urs.cz/item/CS_URS_2023_01/741130003" TargetMode="External"/><Relationship Id="rId39" Type="http://schemas.openxmlformats.org/officeDocument/2006/relationships/hyperlink" Target="https://podminky.urs.cz/item/CS_URS_2023_01/741810002" TargetMode="External"/><Relationship Id="rId21" Type="http://schemas.openxmlformats.org/officeDocument/2006/relationships/hyperlink" Target="https://podminky.urs.cz/item/CS_URS_2023_01/741120001" TargetMode="External"/><Relationship Id="rId34" Type="http://schemas.openxmlformats.org/officeDocument/2006/relationships/hyperlink" Target="https://podminky.urs.cz/item/CS_URS_2023_01/741320172" TargetMode="External"/><Relationship Id="rId42" Type="http://schemas.openxmlformats.org/officeDocument/2006/relationships/hyperlink" Target="https://podminky.urs.cz/item/CS_URS_2023_01/998763302" TargetMode="External"/><Relationship Id="rId47" Type="http://schemas.openxmlformats.org/officeDocument/2006/relationships/hyperlink" Target="https://podminky.urs.cz/item/CS_URS_2023_01/771591112" TargetMode="External"/><Relationship Id="rId50" Type="http://schemas.openxmlformats.org/officeDocument/2006/relationships/hyperlink" Target="https://podminky.urs.cz/item/CS_URS_2023_01/781131112" TargetMode="External"/><Relationship Id="rId55" Type="http://schemas.openxmlformats.org/officeDocument/2006/relationships/hyperlink" Target="https://podminky.urs.cz/item/CS_URS_2023_01/998781102" TargetMode="External"/><Relationship Id="rId63" Type="http://schemas.openxmlformats.org/officeDocument/2006/relationships/drawing" Target="../drawings/drawing2.xml"/><Relationship Id="rId7" Type="http://schemas.openxmlformats.org/officeDocument/2006/relationships/hyperlink" Target="https://podminky.urs.cz/item/CS_URS_2023_01/977132112" TargetMode="External"/><Relationship Id="rId2" Type="http://schemas.openxmlformats.org/officeDocument/2006/relationships/hyperlink" Target="https://podminky.urs.cz/item/CS_URS_2023_01/965046111" TargetMode="External"/><Relationship Id="rId16" Type="http://schemas.openxmlformats.org/officeDocument/2006/relationships/hyperlink" Target="https://podminky.urs.cz/item/CS_URS_2023_01/725813112" TargetMode="External"/><Relationship Id="rId29" Type="http://schemas.openxmlformats.org/officeDocument/2006/relationships/hyperlink" Target="https://podminky.urs.cz/item/CS_URS_2023_01/741311021" TargetMode="External"/><Relationship Id="rId11" Type="http://schemas.openxmlformats.org/officeDocument/2006/relationships/hyperlink" Target="https://podminky.urs.cz/item/CS_URS_2023_01/997013212" TargetMode="External"/><Relationship Id="rId24" Type="http://schemas.openxmlformats.org/officeDocument/2006/relationships/hyperlink" Target="https://podminky.urs.cz/item/CS_URS_2023_01/741122232" TargetMode="External"/><Relationship Id="rId32" Type="http://schemas.openxmlformats.org/officeDocument/2006/relationships/hyperlink" Target="https://podminky.urs.cz/item/CS_URS_2023_01/741320102" TargetMode="External"/><Relationship Id="rId37" Type="http://schemas.openxmlformats.org/officeDocument/2006/relationships/hyperlink" Target="https://podminky.urs.cz/item/CS_URS_2023_01/741371823" TargetMode="External"/><Relationship Id="rId40" Type="http://schemas.openxmlformats.org/officeDocument/2006/relationships/hyperlink" Target="https://podminky.urs.cz/item/CS_URS_2023_01/998741102" TargetMode="External"/><Relationship Id="rId45" Type="http://schemas.openxmlformats.org/officeDocument/2006/relationships/hyperlink" Target="https://podminky.urs.cz/item/CS_URS_2023_01/771151022" TargetMode="External"/><Relationship Id="rId53" Type="http://schemas.openxmlformats.org/officeDocument/2006/relationships/hyperlink" Target="https://podminky.urs.cz/item/CS_URS_2023_01/781495142" TargetMode="External"/><Relationship Id="rId58" Type="http://schemas.openxmlformats.org/officeDocument/2006/relationships/hyperlink" Target="https://podminky.urs.cz/item/CS_URS_2023_01/784171111" TargetMode="External"/><Relationship Id="rId5" Type="http://schemas.openxmlformats.org/officeDocument/2006/relationships/hyperlink" Target="https://podminky.urs.cz/item/CS_URS_2023_01/972054341" TargetMode="External"/><Relationship Id="rId61" Type="http://schemas.openxmlformats.org/officeDocument/2006/relationships/hyperlink" Target="https://podminky.urs.cz/item/CS_URS_2023_01/030001000" TargetMode="External"/><Relationship Id="rId19" Type="http://schemas.openxmlformats.org/officeDocument/2006/relationships/hyperlink" Target="https://podminky.urs.cz/item/CS_URS_2023_01/741123236" TargetMode="External"/><Relationship Id="rId14" Type="http://schemas.openxmlformats.org/officeDocument/2006/relationships/hyperlink" Target="https://podminky.urs.cz/item/CS_URS_2023_01/997013631" TargetMode="External"/><Relationship Id="rId22" Type="http://schemas.openxmlformats.org/officeDocument/2006/relationships/hyperlink" Target="https://podminky.urs.cz/item/CS_URS_2023_01/741122211" TargetMode="External"/><Relationship Id="rId27" Type="http://schemas.openxmlformats.org/officeDocument/2006/relationships/hyperlink" Target="https://podminky.urs.cz/item/CS_URS_2023_01/741130004" TargetMode="External"/><Relationship Id="rId30" Type="http://schemas.openxmlformats.org/officeDocument/2006/relationships/hyperlink" Target="https://podminky.urs.cz/item/CS_URS_2023_01/741313033" TargetMode="External"/><Relationship Id="rId35" Type="http://schemas.openxmlformats.org/officeDocument/2006/relationships/hyperlink" Target="https://podminky.urs.cz/item/CS_URS_2023_01/741321012" TargetMode="External"/><Relationship Id="rId43" Type="http://schemas.openxmlformats.org/officeDocument/2006/relationships/hyperlink" Target="https://podminky.urs.cz/item/CS_URS_2023_01/771111011" TargetMode="External"/><Relationship Id="rId48" Type="http://schemas.openxmlformats.org/officeDocument/2006/relationships/hyperlink" Target="https://podminky.urs.cz/item/CS_URS_2023_01/998771102" TargetMode="External"/><Relationship Id="rId56" Type="http://schemas.openxmlformats.org/officeDocument/2006/relationships/hyperlink" Target="https://podminky.urs.cz/item/CS_URS_2023_01/784111001" TargetMode="External"/><Relationship Id="rId8" Type="http://schemas.openxmlformats.org/officeDocument/2006/relationships/hyperlink" Target="https://podminky.urs.cz/item/CS_URS_2023_01/977311112" TargetMode="External"/><Relationship Id="rId51" Type="http://schemas.openxmlformats.org/officeDocument/2006/relationships/hyperlink" Target="https://podminky.urs.cz/item/CS_URS_2023_01/781151031" TargetMode="External"/><Relationship Id="rId3" Type="http://schemas.openxmlformats.org/officeDocument/2006/relationships/hyperlink" Target="https://podminky.urs.cz/item/CS_URS_2023_01/965081213" TargetMode="External"/><Relationship Id="rId12" Type="http://schemas.openxmlformats.org/officeDocument/2006/relationships/hyperlink" Target="https://podminky.urs.cz/item/CS_URS_2023_01/997013501" TargetMode="External"/><Relationship Id="rId17" Type="http://schemas.openxmlformats.org/officeDocument/2006/relationships/hyperlink" Target="https://podminky.urs.cz/item/CS_URS_2023_01/725819401" TargetMode="External"/><Relationship Id="rId25" Type="http://schemas.openxmlformats.org/officeDocument/2006/relationships/hyperlink" Target="https://podminky.urs.cz/item/CS_URS_2023_01/741130001" TargetMode="External"/><Relationship Id="rId33" Type="http://schemas.openxmlformats.org/officeDocument/2006/relationships/hyperlink" Target="https://podminky.urs.cz/item/CS_URS_2023_01/741320162" TargetMode="External"/><Relationship Id="rId38" Type="http://schemas.openxmlformats.org/officeDocument/2006/relationships/hyperlink" Target="https://podminky.urs.cz/item/CS_URS_2023_01/741372112" TargetMode="External"/><Relationship Id="rId46" Type="http://schemas.openxmlformats.org/officeDocument/2006/relationships/hyperlink" Target="https://podminky.urs.cz/item/CS_URS_2023_01/771574261" TargetMode="External"/><Relationship Id="rId59" Type="http://schemas.openxmlformats.org/officeDocument/2006/relationships/hyperlink" Target="https://podminky.urs.cz/item/CS_URS_2023_01/784181101" TargetMode="External"/><Relationship Id="rId20" Type="http://schemas.openxmlformats.org/officeDocument/2006/relationships/hyperlink" Target="https://podminky.urs.cz/item/CS_URS_2023_01/741112001" TargetMode="External"/><Relationship Id="rId41" Type="http://schemas.openxmlformats.org/officeDocument/2006/relationships/hyperlink" Target="https://podminky.urs.cz/item/CS_URS_2023_01/763431001" TargetMode="External"/><Relationship Id="rId54" Type="http://schemas.openxmlformats.org/officeDocument/2006/relationships/hyperlink" Target="https://podminky.urs.cz/item/CS_URS_2023_01/781571121" TargetMode="External"/><Relationship Id="rId62" Type="http://schemas.openxmlformats.org/officeDocument/2006/relationships/hyperlink" Target="https://podminky.urs.cz/item/CS_URS_2023_01/070001000" TargetMode="External"/><Relationship Id="rId1" Type="http://schemas.openxmlformats.org/officeDocument/2006/relationships/hyperlink" Target="https://podminky.urs.cz/item/CS_URS_2023_01/949101111" TargetMode="External"/><Relationship Id="rId6" Type="http://schemas.openxmlformats.org/officeDocument/2006/relationships/hyperlink" Target="https://podminky.urs.cz/item/CS_URS_2023_01/974031123" TargetMode="External"/><Relationship Id="rId15" Type="http://schemas.openxmlformats.org/officeDocument/2006/relationships/hyperlink" Target="https://podminky.urs.cz/item/CS_URS_2023_01/722190901" TargetMode="External"/><Relationship Id="rId23" Type="http://schemas.openxmlformats.org/officeDocument/2006/relationships/hyperlink" Target="https://podminky.urs.cz/item/CS_URS_2023_01/741122231" TargetMode="External"/><Relationship Id="rId28" Type="http://schemas.openxmlformats.org/officeDocument/2006/relationships/hyperlink" Target="https://podminky.urs.cz/item/CS_URS_2023_01/741210002" TargetMode="External"/><Relationship Id="rId36" Type="http://schemas.openxmlformats.org/officeDocument/2006/relationships/hyperlink" Target="https://podminky.urs.cz/item/CS_URS_2023_01/741321032" TargetMode="External"/><Relationship Id="rId49" Type="http://schemas.openxmlformats.org/officeDocument/2006/relationships/hyperlink" Target="https://podminky.urs.cz/item/CS_URS_2023_01/781121011" TargetMode="External"/><Relationship Id="rId57" Type="http://schemas.openxmlformats.org/officeDocument/2006/relationships/hyperlink" Target="https://podminky.urs.cz/item/CS_URS_2023_01/784121001" TargetMode="External"/><Relationship Id="rId10" Type="http://schemas.openxmlformats.org/officeDocument/2006/relationships/hyperlink" Target="https://podminky.urs.cz/item/CS_URS_2023_01/997013112" TargetMode="External"/><Relationship Id="rId31" Type="http://schemas.openxmlformats.org/officeDocument/2006/relationships/hyperlink" Target="https://podminky.urs.cz/item/CS_URS_2023_01/741313052" TargetMode="External"/><Relationship Id="rId44" Type="http://schemas.openxmlformats.org/officeDocument/2006/relationships/hyperlink" Target="https://podminky.urs.cz/item/CS_URS_2023_01/771121011" TargetMode="External"/><Relationship Id="rId52" Type="http://schemas.openxmlformats.org/officeDocument/2006/relationships/hyperlink" Target="https://podminky.urs.cz/item/CS_URS_2023_01/781474111" TargetMode="External"/><Relationship Id="rId60" Type="http://schemas.openxmlformats.org/officeDocument/2006/relationships/hyperlink" Target="https://podminky.urs.cz/item/CS_URS_2023_01/784211101" TargetMode="External"/><Relationship Id="rId4" Type="http://schemas.openxmlformats.org/officeDocument/2006/relationships/hyperlink" Target="https://podminky.urs.cz/item/CS_URS_2023_01/972054321" TargetMode="External"/><Relationship Id="rId9" Type="http://schemas.openxmlformats.org/officeDocument/2006/relationships/hyperlink" Target="https://podminky.urs.cz/item/CS_URS_2023_01/97805954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8"/>
  <sheetViews>
    <sheetView showGridLines="0" topLeftCell="A15" workbookViewId="0">
      <selection activeCell="L44" sqref="L44"/>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6" t="s">
        <v>0</v>
      </c>
      <c r="AZ1" s="16" t="s">
        <v>1</v>
      </c>
      <c r="BA1" s="16" t="s">
        <v>2</v>
      </c>
      <c r="BB1" s="16" t="s">
        <v>3</v>
      </c>
      <c r="BT1" s="16" t="s">
        <v>4</v>
      </c>
      <c r="BU1" s="16" t="s">
        <v>4</v>
      </c>
      <c r="BV1" s="16" t="s">
        <v>5</v>
      </c>
    </row>
    <row r="2" spans="1:74" ht="36.950000000000003" customHeight="1">
      <c r="AR2" s="362" t="s">
        <v>6</v>
      </c>
      <c r="AS2" s="344"/>
      <c r="AT2" s="344"/>
      <c r="AU2" s="344"/>
      <c r="AV2" s="344"/>
      <c r="AW2" s="344"/>
      <c r="AX2" s="344"/>
      <c r="AY2" s="344"/>
      <c r="AZ2" s="344"/>
      <c r="BA2" s="344"/>
      <c r="BB2" s="344"/>
      <c r="BC2" s="344"/>
      <c r="BD2" s="344"/>
      <c r="BE2" s="344"/>
      <c r="BS2" s="17" t="s">
        <v>7</v>
      </c>
      <c r="BT2" s="17" t="s">
        <v>8</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7</v>
      </c>
      <c r="BT3" s="17" t="s">
        <v>9</v>
      </c>
    </row>
    <row r="4" spans="1:74" ht="24.95" customHeight="1">
      <c r="B4" s="20"/>
      <c r="D4" s="21" t="s">
        <v>10</v>
      </c>
      <c r="AR4" s="20"/>
      <c r="AS4" s="22" t="s">
        <v>11</v>
      </c>
      <c r="BS4" s="17" t="s">
        <v>12</v>
      </c>
    </row>
    <row r="5" spans="1:74" ht="12" customHeight="1">
      <c r="B5" s="20"/>
      <c r="D5" s="23" t="s">
        <v>13</v>
      </c>
      <c r="K5" s="343"/>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R5" s="20"/>
      <c r="BS5" s="17" t="s">
        <v>7</v>
      </c>
    </row>
    <row r="6" spans="1:74" ht="36.950000000000003" customHeight="1">
      <c r="B6" s="20"/>
      <c r="D6" s="25" t="s">
        <v>14</v>
      </c>
      <c r="K6" s="345" t="s">
        <v>15</v>
      </c>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R6" s="20"/>
      <c r="BS6" s="17" t="s">
        <v>7</v>
      </c>
    </row>
    <row r="7" spans="1:74" ht="12" customHeight="1">
      <c r="B7" s="20"/>
      <c r="D7" s="26" t="s">
        <v>16</v>
      </c>
      <c r="K7" s="24" t="s">
        <v>3</v>
      </c>
      <c r="AK7" s="26" t="s">
        <v>17</v>
      </c>
      <c r="AN7" s="24" t="s">
        <v>3</v>
      </c>
      <c r="AR7" s="20"/>
      <c r="BS7" s="17" t="s">
        <v>7</v>
      </c>
    </row>
    <row r="8" spans="1:74" ht="12" customHeight="1">
      <c r="B8" s="20"/>
      <c r="D8" s="26" t="s">
        <v>18</v>
      </c>
      <c r="K8" s="24" t="s">
        <v>19</v>
      </c>
      <c r="AK8" s="26" t="s">
        <v>20</v>
      </c>
      <c r="AN8" s="24" t="s">
        <v>21</v>
      </c>
      <c r="AR8" s="20"/>
      <c r="BS8" s="17" t="s">
        <v>7</v>
      </c>
    </row>
    <row r="9" spans="1:74" ht="14.45" customHeight="1">
      <c r="B9" s="20"/>
      <c r="AR9" s="20"/>
      <c r="BS9" s="17" t="s">
        <v>7</v>
      </c>
    </row>
    <row r="10" spans="1:74" ht="12" customHeight="1">
      <c r="B10" s="20"/>
      <c r="D10" s="26" t="s">
        <v>22</v>
      </c>
      <c r="K10" t="s">
        <v>789</v>
      </c>
      <c r="AK10" s="26" t="s">
        <v>23</v>
      </c>
      <c r="AN10" s="24" t="s">
        <v>3</v>
      </c>
      <c r="AR10" s="20"/>
      <c r="BS10" s="17" t="s">
        <v>7</v>
      </c>
    </row>
    <row r="11" spans="1:74" ht="18.399999999999999" customHeight="1">
      <c r="B11" s="20"/>
      <c r="E11" s="24" t="s">
        <v>24</v>
      </c>
      <c r="AK11" s="26" t="s">
        <v>25</v>
      </c>
      <c r="AN11" s="24" t="s">
        <v>3</v>
      </c>
      <c r="AR11" s="20"/>
      <c r="BS11" s="17" t="s">
        <v>7</v>
      </c>
    </row>
    <row r="12" spans="1:74" ht="6.95" customHeight="1">
      <c r="B12" s="20"/>
      <c r="AR12" s="20"/>
      <c r="BS12" s="17" t="s">
        <v>7</v>
      </c>
    </row>
    <row r="13" spans="1:74" ht="12" customHeight="1">
      <c r="B13" s="20"/>
      <c r="D13" s="26" t="s">
        <v>26</v>
      </c>
      <c r="AK13" s="26" t="s">
        <v>23</v>
      </c>
      <c r="AN13" s="24" t="s">
        <v>3</v>
      </c>
      <c r="AR13" s="20"/>
      <c r="BS13" s="17" t="s">
        <v>7</v>
      </c>
    </row>
    <row r="14" spans="1:74" ht="12.75">
      <c r="B14" s="20"/>
      <c r="E14" s="24" t="s">
        <v>24</v>
      </c>
      <c r="AK14" s="26" t="s">
        <v>25</v>
      </c>
      <c r="AN14" s="24" t="s">
        <v>3</v>
      </c>
      <c r="AR14" s="20"/>
      <c r="BS14" s="17" t="s">
        <v>7</v>
      </c>
    </row>
    <row r="15" spans="1:74" ht="6.95" customHeight="1">
      <c r="B15" s="20"/>
      <c r="AR15" s="20"/>
      <c r="BS15" s="17" t="s">
        <v>4</v>
      </c>
    </row>
    <row r="16" spans="1:74" ht="12" customHeight="1">
      <c r="B16" s="20"/>
      <c r="D16" s="26" t="s">
        <v>27</v>
      </c>
      <c r="AK16" s="26" t="s">
        <v>23</v>
      </c>
      <c r="AN16" s="24" t="s">
        <v>3</v>
      </c>
      <c r="AR16" s="20"/>
      <c r="BS16" s="17" t="s">
        <v>4</v>
      </c>
    </row>
    <row r="17" spans="2:71" ht="18.399999999999999" customHeight="1">
      <c r="B17" s="20"/>
      <c r="E17" s="24" t="s">
        <v>24</v>
      </c>
      <c r="AK17" s="26" t="s">
        <v>25</v>
      </c>
      <c r="AN17" s="24" t="s">
        <v>3</v>
      </c>
      <c r="AR17" s="20"/>
      <c r="BS17" s="17" t="s">
        <v>28</v>
      </c>
    </row>
    <row r="18" spans="2:71" ht="6.95" customHeight="1">
      <c r="B18" s="20"/>
      <c r="AR18" s="20"/>
      <c r="BS18" s="17" t="s">
        <v>7</v>
      </c>
    </row>
    <row r="19" spans="2:71" ht="12" customHeight="1">
      <c r="B19" s="20"/>
      <c r="D19" s="26" t="s">
        <v>29</v>
      </c>
      <c r="AK19" s="26" t="s">
        <v>23</v>
      </c>
      <c r="AN19" s="24" t="s">
        <v>3</v>
      </c>
      <c r="AR19" s="20"/>
      <c r="BS19" s="17" t="s">
        <v>7</v>
      </c>
    </row>
    <row r="20" spans="2:71" ht="18.399999999999999" customHeight="1">
      <c r="B20" s="20"/>
      <c r="E20" s="24" t="s">
        <v>24</v>
      </c>
      <c r="AK20" s="26" t="s">
        <v>25</v>
      </c>
      <c r="AN20" s="24" t="s">
        <v>3</v>
      </c>
      <c r="AR20" s="20"/>
      <c r="BS20" s="17" t="s">
        <v>4</v>
      </c>
    </row>
    <row r="21" spans="2:71" ht="6.95" customHeight="1">
      <c r="B21" s="20"/>
      <c r="AR21" s="20"/>
    </row>
    <row r="22" spans="2:71" ht="12" customHeight="1">
      <c r="B22" s="20"/>
      <c r="D22" s="26" t="s">
        <v>30</v>
      </c>
      <c r="AR22" s="20"/>
    </row>
    <row r="23" spans="2:71" ht="47.25" customHeight="1">
      <c r="B23" s="20"/>
      <c r="E23" s="346" t="s">
        <v>31</v>
      </c>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R23" s="20"/>
    </row>
    <row r="24" spans="2:71" ht="6.95" customHeight="1">
      <c r="B24" s="20"/>
      <c r="AR24" s="20"/>
    </row>
    <row r="25" spans="2:71" ht="6.95" customHeight="1">
      <c r="B25" s="20"/>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20"/>
    </row>
    <row r="26" spans="2:71" s="1" customFormat="1" ht="25.9" customHeight="1">
      <c r="B26" s="29"/>
      <c r="D26" s="30" t="s">
        <v>32</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47">
        <f>ROUND(AG54,2)</f>
        <v>0</v>
      </c>
      <c r="AL26" s="348"/>
      <c r="AM26" s="348"/>
      <c r="AN26" s="348"/>
      <c r="AO26" s="348"/>
      <c r="AR26" s="29"/>
    </row>
    <row r="27" spans="2:71" s="1" customFormat="1" ht="6.95" customHeight="1">
      <c r="B27" s="29"/>
      <c r="AR27" s="29"/>
    </row>
    <row r="28" spans="2:71" s="1" customFormat="1" ht="12.75">
      <c r="B28" s="29"/>
      <c r="L28" s="349" t="s">
        <v>33</v>
      </c>
      <c r="M28" s="349"/>
      <c r="N28" s="349"/>
      <c r="O28" s="349"/>
      <c r="P28" s="349"/>
      <c r="W28" s="349" t="s">
        <v>34</v>
      </c>
      <c r="X28" s="349"/>
      <c r="Y28" s="349"/>
      <c r="Z28" s="349"/>
      <c r="AA28" s="349"/>
      <c r="AB28" s="349"/>
      <c r="AC28" s="349"/>
      <c r="AD28" s="349"/>
      <c r="AE28" s="349"/>
      <c r="AK28" s="349" t="s">
        <v>35</v>
      </c>
      <c r="AL28" s="349"/>
      <c r="AM28" s="349"/>
      <c r="AN28" s="349"/>
      <c r="AO28" s="349"/>
      <c r="AR28" s="29"/>
    </row>
    <row r="29" spans="2:71" s="2" customFormat="1" ht="14.45" customHeight="1">
      <c r="B29" s="33"/>
      <c r="D29" s="26" t="s">
        <v>36</v>
      </c>
      <c r="F29" s="26" t="s">
        <v>37</v>
      </c>
      <c r="L29" s="352">
        <v>0.21</v>
      </c>
      <c r="M29" s="351"/>
      <c r="N29" s="351"/>
      <c r="O29" s="351"/>
      <c r="P29" s="351"/>
      <c r="W29" s="350">
        <f>AK26</f>
        <v>0</v>
      </c>
      <c r="X29" s="351"/>
      <c r="Y29" s="351"/>
      <c r="Z29" s="351"/>
      <c r="AA29" s="351"/>
      <c r="AB29" s="351"/>
      <c r="AC29" s="351"/>
      <c r="AD29" s="351"/>
      <c r="AE29" s="351"/>
      <c r="AK29" s="350">
        <f>W29/100*21</f>
        <v>0</v>
      </c>
      <c r="AL29" s="351"/>
      <c r="AM29" s="351"/>
      <c r="AN29" s="351"/>
      <c r="AO29" s="351"/>
      <c r="AR29" s="33"/>
    </row>
    <row r="30" spans="2:71" s="2" customFormat="1" ht="14.45" customHeight="1">
      <c r="B30" s="33"/>
      <c r="F30" s="26" t="s">
        <v>38</v>
      </c>
      <c r="L30" s="352">
        <v>0.15</v>
      </c>
      <c r="M30" s="351"/>
      <c r="N30" s="351"/>
      <c r="O30" s="351"/>
      <c r="P30" s="351"/>
      <c r="W30" s="350">
        <f>ROUND(BA54, 2)</f>
        <v>0</v>
      </c>
      <c r="X30" s="351"/>
      <c r="Y30" s="351"/>
      <c r="Z30" s="351"/>
      <c r="AA30" s="351"/>
      <c r="AB30" s="351"/>
      <c r="AC30" s="351"/>
      <c r="AD30" s="351"/>
      <c r="AE30" s="351"/>
      <c r="AK30" s="350">
        <f>ROUND(AW54, 2)</f>
        <v>0</v>
      </c>
      <c r="AL30" s="351"/>
      <c r="AM30" s="351"/>
      <c r="AN30" s="351"/>
      <c r="AO30" s="351"/>
      <c r="AR30" s="33"/>
    </row>
    <row r="31" spans="2:71" s="2" customFormat="1" ht="14.45" hidden="1" customHeight="1">
      <c r="B31" s="33"/>
      <c r="F31" s="26" t="s">
        <v>39</v>
      </c>
      <c r="L31" s="352">
        <v>0.21</v>
      </c>
      <c r="M31" s="351"/>
      <c r="N31" s="351"/>
      <c r="O31" s="351"/>
      <c r="P31" s="351"/>
      <c r="W31" s="350">
        <f>ROUND(BB54, 2)</f>
        <v>0</v>
      </c>
      <c r="X31" s="351"/>
      <c r="Y31" s="351"/>
      <c r="Z31" s="351"/>
      <c r="AA31" s="351"/>
      <c r="AB31" s="351"/>
      <c r="AC31" s="351"/>
      <c r="AD31" s="351"/>
      <c r="AE31" s="351"/>
      <c r="AK31" s="350">
        <v>0</v>
      </c>
      <c r="AL31" s="351"/>
      <c r="AM31" s="351"/>
      <c r="AN31" s="351"/>
      <c r="AO31" s="351"/>
      <c r="AR31" s="33"/>
    </row>
    <row r="32" spans="2:71" s="2" customFormat="1" ht="14.45" hidden="1" customHeight="1">
      <c r="B32" s="33"/>
      <c r="F32" s="26" t="s">
        <v>40</v>
      </c>
      <c r="L32" s="352">
        <v>0.15</v>
      </c>
      <c r="M32" s="351"/>
      <c r="N32" s="351"/>
      <c r="O32" s="351"/>
      <c r="P32" s="351"/>
      <c r="W32" s="350">
        <f>ROUND(BC54, 2)</f>
        <v>0</v>
      </c>
      <c r="X32" s="351"/>
      <c r="Y32" s="351"/>
      <c r="Z32" s="351"/>
      <c r="AA32" s="351"/>
      <c r="AB32" s="351"/>
      <c r="AC32" s="351"/>
      <c r="AD32" s="351"/>
      <c r="AE32" s="351"/>
      <c r="AK32" s="350">
        <v>0</v>
      </c>
      <c r="AL32" s="351"/>
      <c r="AM32" s="351"/>
      <c r="AN32" s="351"/>
      <c r="AO32" s="351"/>
      <c r="AR32" s="33"/>
    </row>
    <row r="33" spans="2:44" s="2" customFormat="1" ht="14.45" hidden="1" customHeight="1">
      <c r="B33" s="33"/>
      <c r="F33" s="26" t="s">
        <v>41</v>
      </c>
      <c r="L33" s="352">
        <v>0</v>
      </c>
      <c r="M33" s="351"/>
      <c r="N33" s="351"/>
      <c r="O33" s="351"/>
      <c r="P33" s="351"/>
      <c r="W33" s="350">
        <f>ROUND(BD54, 2)</f>
        <v>0</v>
      </c>
      <c r="X33" s="351"/>
      <c r="Y33" s="351"/>
      <c r="Z33" s="351"/>
      <c r="AA33" s="351"/>
      <c r="AB33" s="351"/>
      <c r="AC33" s="351"/>
      <c r="AD33" s="351"/>
      <c r="AE33" s="351"/>
      <c r="AK33" s="350">
        <v>0</v>
      </c>
      <c r="AL33" s="351"/>
      <c r="AM33" s="351"/>
      <c r="AN33" s="351"/>
      <c r="AO33" s="351"/>
      <c r="AR33" s="33"/>
    </row>
    <row r="34" spans="2:44" s="1" customFormat="1" ht="6.95" customHeight="1">
      <c r="B34" s="29"/>
      <c r="AR34" s="29"/>
    </row>
    <row r="35" spans="2:44" s="1" customFormat="1" ht="25.9" customHeight="1">
      <c r="B35" s="29"/>
      <c r="C35" s="34"/>
      <c r="D35" s="35" t="s">
        <v>42</v>
      </c>
      <c r="E35" s="36"/>
      <c r="F35" s="36"/>
      <c r="G35" s="36"/>
      <c r="H35" s="36"/>
      <c r="I35" s="36"/>
      <c r="J35" s="36"/>
      <c r="K35" s="36"/>
      <c r="L35" s="36"/>
      <c r="M35" s="36"/>
      <c r="N35" s="36"/>
      <c r="O35" s="36"/>
      <c r="P35" s="36"/>
      <c r="Q35" s="36"/>
      <c r="R35" s="36"/>
      <c r="S35" s="36"/>
      <c r="T35" s="37" t="s">
        <v>43</v>
      </c>
      <c r="U35" s="36"/>
      <c r="V35" s="36"/>
      <c r="W35" s="36"/>
      <c r="X35" s="353" t="s">
        <v>44</v>
      </c>
      <c r="Y35" s="354"/>
      <c r="Z35" s="354"/>
      <c r="AA35" s="354"/>
      <c r="AB35" s="354"/>
      <c r="AC35" s="36"/>
      <c r="AD35" s="36"/>
      <c r="AE35" s="36"/>
      <c r="AF35" s="36"/>
      <c r="AG35" s="36"/>
      <c r="AH35" s="36"/>
      <c r="AI35" s="36"/>
      <c r="AJ35" s="36"/>
      <c r="AK35" s="355">
        <f>SUM(AK26:AK33)</f>
        <v>0</v>
      </c>
      <c r="AL35" s="354"/>
      <c r="AM35" s="354"/>
      <c r="AN35" s="354"/>
      <c r="AO35" s="356"/>
      <c r="AP35" s="34"/>
      <c r="AQ35" s="34"/>
      <c r="AR35" s="29"/>
    </row>
    <row r="36" spans="2:44" s="1" customFormat="1" ht="6.95" customHeight="1">
      <c r="B36" s="29"/>
      <c r="AR36" s="29"/>
    </row>
    <row r="37" spans="2:44" s="1" customFormat="1" ht="6.95" customHeight="1">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29"/>
    </row>
    <row r="41" spans="2:44" s="1" customFormat="1" ht="6.95" customHeight="1">
      <c r="B41" s="40"/>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29"/>
    </row>
    <row r="42" spans="2:44" s="1" customFormat="1" ht="24.95" customHeight="1">
      <c r="B42" s="29"/>
      <c r="C42" s="21" t="s">
        <v>45</v>
      </c>
      <c r="AR42" s="29"/>
    </row>
    <row r="43" spans="2:44" s="1" customFormat="1" ht="6.95" customHeight="1">
      <c r="B43" s="29"/>
      <c r="AR43" s="29"/>
    </row>
    <row r="44" spans="2:44" s="3" customFormat="1" ht="12" customHeight="1">
      <c r="B44" s="42"/>
      <c r="C44" s="26" t="s">
        <v>13</v>
      </c>
      <c r="AR44" s="42"/>
    </row>
    <row r="45" spans="2:44" s="4" customFormat="1" ht="36.950000000000003" customHeight="1">
      <c r="B45" s="43"/>
      <c r="C45" s="44" t="s">
        <v>14</v>
      </c>
      <c r="L45" s="367" t="str">
        <f>K6</f>
        <v>Kuchyně ZŠ Doksy</v>
      </c>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N45" s="368"/>
      <c r="AO45" s="368"/>
      <c r="AR45" s="43"/>
    </row>
    <row r="46" spans="2:44" s="1" customFormat="1" ht="6.95" customHeight="1">
      <c r="B46" s="29"/>
      <c r="AR46" s="29"/>
    </row>
    <row r="47" spans="2:44" s="1" customFormat="1" ht="12" customHeight="1">
      <c r="B47" s="29"/>
      <c r="C47" s="26" t="s">
        <v>18</v>
      </c>
      <c r="L47" s="45" t="str">
        <f>IF(K8="","",K8)</f>
        <v>Doksy</v>
      </c>
      <c r="AI47" s="26" t="s">
        <v>20</v>
      </c>
      <c r="AM47" s="369" t="str">
        <f>IF(AN8= "","",AN8)</f>
        <v>30. 1. 2023</v>
      </c>
      <c r="AN47" s="369"/>
      <c r="AR47" s="29"/>
    </row>
    <row r="48" spans="2:44" s="1" customFormat="1" ht="6.95" customHeight="1">
      <c r="B48" s="29"/>
      <c r="AR48" s="29"/>
    </row>
    <row r="49" spans="1:90" s="1" customFormat="1" ht="15.2" customHeight="1">
      <c r="B49" s="29"/>
      <c r="C49" s="26" t="s">
        <v>22</v>
      </c>
      <c r="L49" s="3" t="s">
        <v>789</v>
      </c>
      <c r="AI49" s="26" t="s">
        <v>27</v>
      </c>
      <c r="AM49" s="370" t="str">
        <f>IF(E17="","",E17)</f>
        <v xml:space="preserve"> </v>
      </c>
      <c r="AN49" s="371"/>
      <c r="AO49" s="371"/>
      <c r="AP49" s="371"/>
      <c r="AR49" s="29"/>
      <c r="AS49" s="372" t="s">
        <v>46</v>
      </c>
      <c r="AT49" s="373"/>
      <c r="AU49" s="47"/>
      <c r="AV49" s="47"/>
      <c r="AW49" s="47"/>
      <c r="AX49" s="47"/>
      <c r="AY49" s="47"/>
      <c r="AZ49" s="47"/>
      <c r="BA49" s="47"/>
      <c r="BB49" s="47"/>
      <c r="BC49" s="47"/>
      <c r="BD49" s="48"/>
    </row>
    <row r="50" spans="1:90" s="1" customFormat="1" ht="15.2" customHeight="1">
      <c r="B50" s="29"/>
      <c r="C50" s="26" t="s">
        <v>26</v>
      </c>
      <c r="L50" s="3" t="str">
        <f>IF(E14="","",E14)</f>
        <v xml:space="preserve"> </v>
      </c>
      <c r="AI50" s="26" t="s">
        <v>29</v>
      </c>
      <c r="AM50" s="370" t="str">
        <f>IF(E20="","",E20)</f>
        <v xml:space="preserve"> </v>
      </c>
      <c r="AN50" s="371"/>
      <c r="AO50" s="371"/>
      <c r="AP50" s="371"/>
      <c r="AR50" s="29"/>
      <c r="AS50" s="374"/>
      <c r="AT50" s="375"/>
      <c r="BD50" s="50"/>
    </row>
    <row r="51" spans="1:90" s="1" customFormat="1" ht="10.9" customHeight="1">
      <c r="B51" s="29"/>
      <c r="AR51" s="29"/>
      <c r="AS51" s="374"/>
      <c r="AT51" s="375"/>
      <c r="BD51" s="50"/>
    </row>
    <row r="52" spans="1:90" s="1" customFormat="1" ht="29.25" customHeight="1">
      <c r="B52" s="29"/>
      <c r="C52" s="363" t="s">
        <v>47</v>
      </c>
      <c r="D52" s="364"/>
      <c r="E52" s="364"/>
      <c r="F52" s="364"/>
      <c r="G52" s="364"/>
      <c r="H52" s="51"/>
      <c r="I52" s="365" t="s">
        <v>48</v>
      </c>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6" t="s">
        <v>49</v>
      </c>
      <c r="AH52" s="364"/>
      <c r="AI52" s="364"/>
      <c r="AJ52" s="364"/>
      <c r="AK52" s="364"/>
      <c r="AL52" s="364"/>
      <c r="AM52" s="364"/>
      <c r="AN52" s="365" t="s">
        <v>50</v>
      </c>
      <c r="AO52" s="364"/>
      <c r="AP52" s="364"/>
      <c r="AQ52" s="52" t="s">
        <v>51</v>
      </c>
      <c r="AR52" s="29"/>
      <c r="AS52" s="53" t="s">
        <v>52</v>
      </c>
      <c r="AT52" s="54" t="s">
        <v>53</v>
      </c>
      <c r="AU52" s="54" t="s">
        <v>54</v>
      </c>
      <c r="AV52" s="54" t="s">
        <v>55</v>
      </c>
      <c r="AW52" s="54" t="s">
        <v>56</v>
      </c>
      <c r="AX52" s="54" t="s">
        <v>57</v>
      </c>
      <c r="AY52" s="54" t="s">
        <v>58</v>
      </c>
      <c r="AZ52" s="54" t="s">
        <v>59</v>
      </c>
      <c r="BA52" s="54" t="s">
        <v>60</v>
      </c>
      <c r="BB52" s="54" t="s">
        <v>61</v>
      </c>
      <c r="BC52" s="54" t="s">
        <v>62</v>
      </c>
      <c r="BD52" s="55" t="s">
        <v>63</v>
      </c>
    </row>
    <row r="53" spans="1:90" s="1" customFormat="1" ht="10.9" customHeight="1">
      <c r="B53" s="29"/>
      <c r="AR53" s="29"/>
      <c r="AS53" s="56"/>
      <c r="AT53" s="47"/>
      <c r="AU53" s="47"/>
      <c r="AV53" s="47"/>
      <c r="AW53" s="47"/>
      <c r="AX53" s="47"/>
      <c r="AY53" s="47"/>
      <c r="AZ53" s="47"/>
      <c r="BA53" s="47"/>
      <c r="BB53" s="47"/>
      <c r="BC53" s="47"/>
      <c r="BD53" s="48"/>
    </row>
    <row r="54" spans="1:90" s="5" customFormat="1" ht="32.450000000000003" customHeight="1">
      <c r="B54" s="57"/>
      <c r="C54" s="58" t="s">
        <v>64</v>
      </c>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360">
        <f>AG55+AG56</f>
        <v>0</v>
      </c>
      <c r="AH54" s="360"/>
      <c r="AI54" s="360"/>
      <c r="AJ54" s="360"/>
      <c r="AK54" s="360"/>
      <c r="AL54" s="360"/>
      <c r="AM54" s="360"/>
      <c r="AN54" s="361">
        <f>AN55+AN56</f>
        <v>0</v>
      </c>
      <c r="AO54" s="361"/>
      <c r="AP54" s="361"/>
      <c r="AQ54" s="61" t="s">
        <v>3</v>
      </c>
      <c r="AR54" s="57"/>
      <c r="AS54" s="62">
        <f>ROUND(AS56,2)</f>
        <v>0</v>
      </c>
      <c r="AT54" s="63">
        <f>ROUND(SUM(AV54:AW54),2)</f>
        <v>0</v>
      </c>
      <c r="AU54" s="64">
        <f>ROUND(AU56,5)</f>
        <v>419.65701000000001</v>
      </c>
      <c r="AV54" s="63">
        <f>ROUND(AZ54*L29,2)</f>
        <v>0</v>
      </c>
      <c r="AW54" s="63">
        <f>ROUND(BA54*L30,2)</f>
        <v>0</v>
      </c>
      <c r="AX54" s="63">
        <f>ROUND(BB54*L29,2)</f>
        <v>0</v>
      </c>
      <c r="AY54" s="63">
        <f>ROUND(BC54*L30,2)</f>
        <v>0</v>
      </c>
      <c r="AZ54" s="63">
        <f>ROUND(AZ56,2)</f>
        <v>0</v>
      </c>
      <c r="BA54" s="63">
        <f>ROUND(BA56,2)</f>
        <v>0</v>
      </c>
      <c r="BB54" s="63">
        <f>ROUND(BB56,2)</f>
        <v>0</v>
      </c>
      <c r="BC54" s="63">
        <f>ROUND(BC56,2)</f>
        <v>0</v>
      </c>
      <c r="BD54" s="65">
        <f>ROUND(BD56,2)</f>
        <v>0</v>
      </c>
      <c r="BS54" s="66" t="s">
        <v>65</v>
      </c>
      <c r="BT54" s="66" t="s">
        <v>66</v>
      </c>
      <c r="BV54" s="66" t="s">
        <v>67</v>
      </c>
      <c r="BW54" s="66" t="s">
        <v>5</v>
      </c>
      <c r="BX54" s="66" t="s">
        <v>68</v>
      </c>
      <c r="CL54" s="66" t="s">
        <v>3</v>
      </c>
    </row>
    <row r="55" spans="1:90" s="6" customFormat="1" ht="16.5" customHeight="1">
      <c r="A55" s="67" t="s">
        <v>69</v>
      </c>
      <c r="B55" s="68"/>
      <c r="C55" s="69"/>
      <c r="D55" s="359"/>
      <c r="E55" s="359"/>
      <c r="F55" s="359"/>
      <c r="G55" s="359"/>
      <c r="H55" s="359"/>
      <c r="I55" s="70"/>
      <c r="J55" s="359" t="s">
        <v>952</v>
      </c>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7">
        <f>Gastro!F102</f>
        <v>0</v>
      </c>
      <c r="AH55" s="358"/>
      <c r="AI55" s="358"/>
      <c r="AJ55" s="358"/>
      <c r="AK55" s="358"/>
      <c r="AL55" s="358"/>
      <c r="AM55" s="358"/>
      <c r="AN55" s="357">
        <f>AG55*1.21</f>
        <v>0</v>
      </c>
      <c r="AO55" s="358"/>
      <c r="AP55" s="358"/>
      <c r="AQ55" s="71" t="s">
        <v>70</v>
      </c>
      <c r="AR55" s="68"/>
      <c r="AS55" s="72">
        <v>0</v>
      </c>
      <c r="AT55" s="73">
        <f>ROUND(SUM(AV55:AW55),2)</f>
        <v>0</v>
      </c>
      <c r="AU55" s="74" t="str">
        <f>'Stavební práce'!P87</f>
        <v>Nh celkem [h]</v>
      </c>
      <c r="AV55" s="73" t="str">
        <f>'Stavební práce'!J30</f>
        <v>Výše daně</v>
      </c>
      <c r="AW55" s="73">
        <f>'Stavební práce'!J31</f>
        <v>0</v>
      </c>
      <c r="AX55" s="73">
        <f>'Stavební práce'!J32</f>
        <v>0</v>
      </c>
      <c r="AY55" s="73">
        <f>'Stavební práce'!J33</f>
        <v>0</v>
      </c>
      <c r="AZ55" s="73" t="str">
        <f>'Stavební práce'!F30</f>
        <v>Základ daně</v>
      </c>
      <c r="BA55" s="73">
        <f>'Stavební práce'!F31</f>
        <v>0</v>
      </c>
      <c r="BB55" s="73">
        <f>'Stavební práce'!F32</f>
        <v>0</v>
      </c>
      <c r="BC55" s="73">
        <f>'Stavební práce'!F33</f>
        <v>0</v>
      </c>
      <c r="BD55" s="75">
        <f>'Stavební práce'!F34</f>
        <v>0</v>
      </c>
      <c r="BT55" s="76" t="s">
        <v>71</v>
      </c>
      <c r="BU55" s="76" t="s">
        <v>72</v>
      </c>
      <c r="BV55" s="76" t="s">
        <v>67</v>
      </c>
      <c r="BW55" s="76" t="s">
        <v>5</v>
      </c>
      <c r="BX55" s="76" t="s">
        <v>68</v>
      </c>
      <c r="CL55" s="76" t="s">
        <v>3</v>
      </c>
    </row>
    <row r="56" spans="1:90" s="6" customFormat="1" ht="16.5" customHeight="1">
      <c r="A56" s="67" t="s">
        <v>69</v>
      </c>
      <c r="B56" s="68"/>
      <c r="C56" s="69"/>
      <c r="D56" s="359"/>
      <c r="E56" s="359"/>
      <c r="F56" s="359"/>
      <c r="G56" s="359"/>
      <c r="H56" s="359"/>
      <c r="I56" s="70"/>
      <c r="J56" s="359" t="s">
        <v>951</v>
      </c>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7">
        <f>'Stavební práce'!J28</f>
        <v>0</v>
      </c>
      <c r="AH56" s="358"/>
      <c r="AI56" s="358"/>
      <c r="AJ56" s="358"/>
      <c r="AK56" s="358"/>
      <c r="AL56" s="358"/>
      <c r="AM56" s="358"/>
      <c r="AN56" s="357">
        <f>AG56*1.21</f>
        <v>0</v>
      </c>
      <c r="AO56" s="358"/>
      <c r="AP56" s="358"/>
      <c r="AQ56" s="71" t="s">
        <v>70</v>
      </c>
      <c r="AR56" s="68"/>
      <c r="AS56" s="72">
        <v>0</v>
      </c>
      <c r="AT56" s="73">
        <f>ROUND(SUM(AV56:AW56),2)</f>
        <v>0</v>
      </c>
      <c r="AU56" s="74">
        <f>'Stavební práce'!P88</f>
        <v>419.65701100000001</v>
      </c>
      <c r="AV56" s="73">
        <f>'Stavební práce'!J31</f>
        <v>0</v>
      </c>
      <c r="AW56" s="73">
        <f>'Stavební práce'!J32</f>
        <v>0</v>
      </c>
      <c r="AX56" s="73">
        <f>'Stavební práce'!J33</f>
        <v>0</v>
      </c>
      <c r="AY56" s="73">
        <f>'Stavební práce'!J34</f>
        <v>0</v>
      </c>
      <c r="AZ56" s="73">
        <f>'Stavební práce'!F31</f>
        <v>0</v>
      </c>
      <c r="BA56" s="73">
        <f>'Stavební práce'!F32</f>
        <v>0</v>
      </c>
      <c r="BB56" s="73">
        <f>'Stavební práce'!F33</f>
        <v>0</v>
      </c>
      <c r="BC56" s="73">
        <f>'Stavební práce'!F34</f>
        <v>0</v>
      </c>
      <c r="BD56" s="75">
        <f>'Stavební práce'!F35</f>
        <v>0</v>
      </c>
      <c r="BT56" s="76" t="s">
        <v>71</v>
      </c>
      <c r="BU56" s="76" t="s">
        <v>72</v>
      </c>
      <c r="BV56" s="76" t="s">
        <v>67</v>
      </c>
      <c r="BW56" s="76" t="s">
        <v>5</v>
      </c>
      <c r="BX56" s="76" t="s">
        <v>68</v>
      </c>
      <c r="CL56" s="76" t="s">
        <v>3</v>
      </c>
    </row>
    <row r="57" spans="1:90" s="1" customFormat="1" ht="30" customHeight="1">
      <c r="B57" s="29"/>
      <c r="AR57" s="29"/>
    </row>
    <row r="58" spans="1:90" s="1" customFormat="1" ht="6.95" customHeight="1">
      <c r="B58" s="38"/>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29"/>
    </row>
  </sheetData>
  <mergeCells count="44">
    <mergeCell ref="AR2:BE2"/>
    <mergeCell ref="D55:H55"/>
    <mergeCell ref="J55:AF55"/>
    <mergeCell ref="AG55:AM55"/>
    <mergeCell ref="AN55:AP55"/>
    <mergeCell ref="C52:G52"/>
    <mergeCell ref="I52:AF52"/>
    <mergeCell ref="AG52:AM52"/>
    <mergeCell ref="AN52:AP52"/>
    <mergeCell ref="L45:AO45"/>
    <mergeCell ref="AM47:AN47"/>
    <mergeCell ref="AM49:AP49"/>
    <mergeCell ref="AS49:AT51"/>
    <mergeCell ref="AM50:AP50"/>
    <mergeCell ref="W33:AE33"/>
    <mergeCell ref="AK33:AO33"/>
    <mergeCell ref="AN56:AP56"/>
    <mergeCell ref="AG56:AM56"/>
    <mergeCell ref="D56:H56"/>
    <mergeCell ref="J56:AF56"/>
    <mergeCell ref="AG54:AM54"/>
    <mergeCell ref="AN54:AP54"/>
    <mergeCell ref="L33:P33"/>
    <mergeCell ref="X35:AB35"/>
    <mergeCell ref="AK35:AO35"/>
    <mergeCell ref="W31:AE31"/>
    <mergeCell ref="AK31:AO31"/>
    <mergeCell ref="L31:P31"/>
    <mergeCell ref="W32:AE32"/>
    <mergeCell ref="AK32:AO32"/>
    <mergeCell ref="L32:P32"/>
    <mergeCell ref="W29:AE29"/>
    <mergeCell ref="AK29:AO29"/>
    <mergeCell ref="L29:P29"/>
    <mergeCell ref="W30:AE30"/>
    <mergeCell ref="AK30:AO30"/>
    <mergeCell ref="L30:P30"/>
    <mergeCell ref="K5:AO5"/>
    <mergeCell ref="K6:AO6"/>
    <mergeCell ref="E23:AN23"/>
    <mergeCell ref="AK26:AO26"/>
    <mergeCell ref="L28:P28"/>
    <mergeCell ref="W28:AE28"/>
    <mergeCell ref="AK28:AO28"/>
  </mergeCells>
  <hyperlinks>
    <hyperlink ref="A56" location="'230005 - Kuchyně ZŠ Doksy'!C2" display="/" xr:uid="{00000000-0004-0000-0000-000000000000}"/>
    <hyperlink ref="A55" location="'230005 - Kuchyně ZŠ Doksy'!C2" display="/" xr:uid="{419CEE99-08F3-47AA-A925-4A64A6C9ADE9}"/>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276B-D7C8-4049-A4F3-E5AD6A2FC85D}">
  <dimension ref="A1:G103"/>
  <sheetViews>
    <sheetView tabSelected="1" topLeftCell="A55" workbookViewId="0">
      <selection activeCell="B26" sqref="B26"/>
    </sheetView>
  </sheetViews>
  <sheetFormatPr defaultRowHeight="11.25"/>
  <cols>
    <col min="1" max="1" width="7.5" style="338" customWidth="1"/>
    <col min="2" max="2" width="100.6640625" style="339" customWidth="1"/>
    <col min="3" max="3" width="5.33203125" style="338" customWidth="1"/>
    <col min="4" max="4" width="16.33203125" style="338" customWidth="1"/>
    <col min="5" max="5" width="16" style="340" customWidth="1"/>
    <col min="6" max="6" width="17.33203125" style="341" customWidth="1"/>
    <col min="7" max="7" width="15" style="342" customWidth="1"/>
  </cols>
  <sheetData>
    <row r="1" spans="1:7" ht="12" thickBot="1">
      <c r="A1" s="244" t="s">
        <v>790</v>
      </c>
      <c r="B1" s="244" t="s">
        <v>791</v>
      </c>
      <c r="C1" s="244" t="s">
        <v>792</v>
      </c>
      <c r="D1" s="244" t="s">
        <v>793</v>
      </c>
      <c r="E1" s="243" t="s">
        <v>794</v>
      </c>
      <c r="F1" s="245" t="s">
        <v>795</v>
      </c>
      <c r="G1" s="258" t="s">
        <v>796</v>
      </c>
    </row>
    <row r="2" spans="1:7">
      <c r="A2" s="259"/>
      <c r="B2" s="260" t="s">
        <v>797</v>
      </c>
      <c r="C2" s="259"/>
      <c r="D2" s="261"/>
      <c r="E2" s="262"/>
      <c r="F2" s="263"/>
      <c r="G2" s="264"/>
    </row>
    <row r="3" spans="1:7">
      <c r="A3" s="265"/>
      <c r="B3" s="255" t="s">
        <v>798</v>
      </c>
      <c r="C3" s="265"/>
      <c r="D3" s="266"/>
      <c r="E3" s="267"/>
      <c r="F3" s="268"/>
      <c r="G3" s="269"/>
    </row>
    <row r="4" spans="1:7">
      <c r="A4" s="265"/>
      <c r="B4" s="257" t="s">
        <v>799</v>
      </c>
      <c r="C4" s="265"/>
      <c r="D4" s="266"/>
      <c r="E4" s="267"/>
      <c r="F4" s="268"/>
      <c r="G4" s="269"/>
    </row>
    <row r="5" spans="1:7">
      <c r="A5" s="265"/>
      <c r="B5" s="255" t="s">
        <v>800</v>
      </c>
      <c r="C5" s="265"/>
      <c r="D5" s="266"/>
      <c r="E5" s="267"/>
      <c r="F5" s="268"/>
      <c r="G5" s="269"/>
    </row>
    <row r="6" spans="1:7">
      <c r="A6" s="265"/>
      <c r="B6" s="255" t="s">
        <v>801</v>
      </c>
      <c r="C6" s="265"/>
      <c r="D6" s="266"/>
      <c r="E6" s="267"/>
      <c r="F6" s="268"/>
      <c r="G6" s="269"/>
    </row>
    <row r="7" spans="1:7">
      <c r="A7" s="265"/>
      <c r="B7" s="265"/>
      <c r="C7" s="265"/>
      <c r="D7" s="266"/>
      <c r="E7" s="267"/>
      <c r="F7" s="268"/>
      <c r="G7" s="269"/>
    </row>
    <row r="8" spans="1:7">
      <c r="A8" s="270"/>
      <c r="B8" s="271" t="s">
        <v>802</v>
      </c>
      <c r="C8" s="270"/>
      <c r="D8" s="272"/>
      <c r="E8" s="267"/>
      <c r="F8" s="273"/>
      <c r="G8" s="269"/>
    </row>
    <row r="9" spans="1:7" ht="157.5">
      <c r="A9" s="385">
        <v>1</v>
      </c>
      <c r="B9" s="274" t="s">
        <v>803</v>
      </c>
      <c r="C9" s="275">
        <v>1</v>
      </c>
      <c r="D9" s="276" t="s">
        <v>804</v>
      </c>
      <c r="E9" s="267"/>
      <c r="F9" s="277">
        <f t="shared" ref="F9:F16" si="0">E9*C9</f>
        <v>0</v>
      </c>
      <c r="G9" s="269"/>
    </row>
    <row r="10" spans="1:7" ht="57" customHeight="1">
      <c r="A10" s="275">
        <v>2</v>
      </c>
      <c r="B10" s="278" t="s">
        <v>805</v>
      </c>
      <c r="C10" s="275">
        <v>1</v>
      </c>
      <c r="D10" s="278" t="s">
        <v>806</v>
      </c>
      <c r="E10" s="267"/>
      <c r="F10" s="277">
        <f t="shared" si="0"/>
        <v>0</v>
      </c>
      <c r="G10" s="279"/>
    </row>
    <row r="11" spans="1:7" ht="56.25">
      <c r="A11" s="275">
        <v>3</v>
      </c>
      <c r="B11" s="276" t="s">
        <v>807</v>
      </c>
      <c r="C11" s="280">
        <v>1</v>
      </c>
      <c r="D11" s="281" t="s">
        <v>808</v>
      </c>
      <c r="E11" s="282"/>
      <c r="F11" s="277">
        <f t="shared" si="0"/>
        <v>0</v>
      </c>
      <c r="G11" s="283"/>
    </row>
    <row r="12" spans="1:7" ht="67.5">
      <c r="A12" s="284">
        <v>4</v>
      </c>
      <c r="B12" s="276" t="s">
        <v>809</v>
      </c>
      <c r="C12" s="284">
        <v>1</v>
      </c>
      <c r="D12" s="285" t="s">
        <v>810</v>
      </c>
      <c r="E12" s="282"/>
      <c r="F12" s="273">
        <f t="shared" si="0"/>
        <v>0</v>
      </c>
      <c r="G12" s="269"/>
    </row>
    <row r="13" spans="1:7">
      <c r="A13" s="275">
        <v>5</v>
      </c>
      <c r="B13" s="278" t="s">
        <v>811</v>
      </c>
      <c r="C13" s="275">
        <v>1</v>
      </c>
      <c r="D13" s="278" t="s">
        <v>812</v>
      </c>
      <c r="E13" s="267"/>
      <c r="F13" s="277">
        <f t="shared" si="0"/>
        <v>0</v>
      </c>
      <c r="G13" s="279"/>
    </row>
    <row r="14" spans="1:7">
      <c r="A14" s="275">
        <v>6</v>
      </c>
      <c r="B14" s="278" t="s">
        <v>813</v>
      </c>
      <c r="C14" s="275">
        <v>1</v>
      </c>
      <c r="D14" s="278" t="s">
        <v>814</v>
      </c>
      <c r="E14" s="267"/>
      <c r="F14" s="277">
        <f t="shared" si="0"/>
        <v>0</v>
      </c>
      <c r="G14" s="279"/>
    </row>
    <row r="15" spans="1:7" ht="33.75">
      <c r="A15" s="284">
        <v>7</v>
      </c>
      <c r="B15" s="285" t="s">
        <v>815</v>
      </c>
      <c r="C15" s="284">
        <v>1</v>
      </c>
      <c r="D15" s="281" t="s">
        <v>816</v>
      </c>
      <c r="E15" s="267"/>
      <c r="F15" s="277">
        <f t="shared" si="0"/>
        <v>0</v>
      </c>
      <c r="G15" s="279"/>
    </row>
    <row r="16" spans="1:7">
      <c r="A16" s="284">
        <v>8</v>
      </c>
      <c r="B16" s="281" t="s">
        <v>817</v>
      </c>
      <c r="C16" s="284">
        <v>1</v>
      </c>
      <c r="D16" s="281" t="s">
        <v>818</v>
      </c>
      <c r="E16" s="267"/>
      <c r="F16" s="277">
        <f t="shared" si="0"/>
        <v>0</v>
      </c>
      <c r="G16" s="279"/>
    </row>
    <row r="17" spans="1:7">
      <c r="A17" s="275"/>
      <c r="B17" s="278"/>
      <c r="C17" s="275"/>
      <c r="D17" s="278"/>
      <c r="E17" s="286"/>
      <c r="F17" s="273"/>
      <c r="G17" s="283"/>
    </row>
    <row r="18" spans="1:7">
      <c r="A18" s="270"/>
      <c r="B18" s="271" t="s">
        <v>819</v>
      </c>
      <c r="C18" s="270"/>
      <c r="D18" s="272"/>
      <c r="E18" s="286"/>
      <c r="F18" s="273"/>
      <c r="G18" s="283"/>
    </row>
    <row r="19" spans="1:7" ht="67.5">
      <c r="A19" s="275">
        <v>1</v>
      </c>
      <c r="B19" s="276" t="s">
        <v>820</v>
      </c>
      <c r="C19" s="275">
        <v>2</v>
      </c>
      <c r="D19" s="278" t="s">
        <v>821</v>
      </c>
      <c r="E19" s="287"/>
      <c r="F19" s="277">
        <f t="shared" ref="F19:F23" si="1">E19*C19</f>
        <v>0</v>
      </c>
      <c r="G19" s="279"/>
    </row>
    <row r="20" spans="1:7" ht="56.25">
      <c r="A20" s="275">
        <v>2</v>
      </c>
      <c r="B20" s="276" t="s">
        <v>822</v>
      </c>
      <c r="C20" s="275">
        <v>2</v>
      </c>
      <c r="D20" s="278" t="s">
        <v>823</v>
      </c>
      <c r="E20" s="286"/>
      <c r="F20" s="277">
        <f t="shared" si="1"/>
        <v>0</v>
      </c>
      <c r="G20" s="279"/>
    </row>
    <row r="21" spans="1:7">
      <c r="A21" s="275">
        <v>3</v>
      </c>
      <c r="B21" s="278" t="s">
        <v>824</v>
      </c>
      <c r="C21" s="275">
        <v>1</v>
      </c>
      <c r="D21" s="278" t="s">
        <v>825</v>
      </c>
      <c r="E21" s="288"/>
      <c r="F21" s="277">
        <f t="shared" si="1"/>
        <v>0</v>
      </c>
      <c r="G21" s="279"/>
    </row>
    <row r="22" spans="1:7" ht="67.5">
      <c r="A22" s="275">
        <v>4</v>
      </c>
      <c r="B22" s="253" t="s">
        <v>826</v>
      </c>
      <c r="C22" s="275">
        <v>1</v>
      </c>
      <c r="D22" s="278" t="s">
        <v>827</v>
      </c>
      <c r="E22" s="287"/>
      <c r="F22" s="277">
        <f t="shared" si="1"/>
        <v>0</v>
      </c>
      <c r="G22" s="283"/>
    </row>
    <row r="23" spans="1:7">
      <c r="A23" s="275">
        <v>5</v>
      </c>
      <c r="B23" s="246" t="s">
        <v>828</v>
      </c>
      <c r="C23" s="247">
        <v>2</v>
      </c>
      <c r="D23" s="248" t="s">
        <v>829</v>
      </c>
      <c r="E23" s="267"/>
      <c r="F23" s="277">
        <f t="shared" si="1"/>
        <v>0</v>
      </c>
      <c r="G23" s="279"/>
    </row>
    <row r="24" spans="1:7">
      <c r="A24" s="249"/>
      <c r="B24" s="289"/>
      <c r="C24" s="249"/>
      <c r="D24" s="250"/>
      <c r="E24" s="286"/>
      <c r="F24" s="273"/>
      <c r="G24" s="283"/>
    </row>
    <row r="25" spans="1:7">
      <c r="A25" s="270"/>
      <c r="B25" s="271" t="s">
        <v>830</v>
      </c>
      <c r="C25" s="270"/>
      <c r="D25" s="272"/>
      <c r="E25" s="286"/>
      <c r="F25" s="273"/>
      <c r="G25" s="269"/>
    </row>
    <row r="26" spans="1:7" ht="101.25">
      <c r="A26" s="387">
        <v>1</v>
      </c>
      <c r="B26" s="290" t="s">
        <v>831</v>
      </c>
      <c r="C26" s="275">
        <v>1</v>
      </c>
      <c r="D26" s="265" t="s">
        <v>832</v>
      </c>
      <c r="E26" s="282"/>
      <c r="F26" s="277">
        <f>E26*C26</f>
        <v>0</v>
      </c>
      <c r="G26" s="283"/>
    </row>
    <row r="27" spans="1:7">
      <c r="A27" s="270" t="s">
        <v>833</v>
      </c>
      <c r="B27" s="278" t="s">
        <v>834</v>
      </c>
      <c r="C27" s="275">
        <v>1</v>
      </c>
      <c r="D27" s="275" t="s">
        <v>835</v>
      </c>
      <c r="E27" s="282"/>
      <c r="F27" s="277">
        <f t="shared" ref="F27:F30" si="2">E27*C27</f>
        <v>0</v>
      </c>
      <c r="G27" s="283"/>
    </row>
    <row r="28" spans="1:7" ht="303.75">
      <c r="A28" s="275">
        <v>2</v>
      </c>
      <c r="B28" s="253" t="s">
        <v>836</v>
      </c>
      <c r="C28" s="280">
        <v>1</v>
      </c>
      <c r="D28" s="285" t="s">
        <v>837</v>
      </c>
      <c r="E28" s="282"/>
      <c r="F28" s="277">
        <f t="shared" si="2"/>
        <v>0</v>
      </c>
      <c r="G28" s="283"/>
    </row>
    <row r="29" spans="1:7">
      <c r="A29" s="284" t="s">
        <v>838</v>
      </c>
      <c r="B29" s="285" t="s">
        <v>839</v>
      </c>
      <c r="C29" s="280">
        <v>1</v>
      </c>
      <c r="D29" s="291" t="s">
        <v>840</v>
      </c>
      <c r="E29" s="282"/>
      <c r="F29" s="277">
        <f t="shared" si="2"/>
        <v>0</v>
      </c>
      <c r="G29" s="269"/>
    </row>
    <row r="30" spans="1:7" ht="90">
      <c r="A30" s="386">
        <v>3</v>
      </c>
      <c r="B30" s="292" t="s">
        <v>841</v>
      </c>
      <c r="C30" s="284">
        <v>1</v>
      </c>
      <c r="D30" s="293" t="s">
        <v>842</v>
      </c>
      <c r="E30" s="286"/>
      <c r="F30" s="273">
        <f t="shared" si="2"/>
        <v>0</v>
      </c>
      <c r="G30" s="283"/>
    </row>
    <row r="31" spans="1:7" ht="78.75">
      <c r="A31" s="386" t="s">
        <v>843</v>
      </c>
      <c r="B31" s="276" t="s">
        <v>844</v>
      </c>
      <c r="C31" s="284">
        <v>1</v>
      </c>
      <c r="D31" s="293" t="s">
        <v>845</v>
      </c>
      <c r="E31" s="286"/>
      <c r="F31" s="277">
        <f>E31*C31</f>
        <v>0</v>
      </c>
      <c r="G31" s="269"/>
    </row>
    <row r="32" spans="1:7" ht="168.75">
      <c r="A32" s="386">
        <v>4</v>
      </c>
      <c r="B32" s="292" t="s">
        <v>846</v>
      </c>
      <c r="C32" s="280">
        <v>1</v>
      </c>
      <c r="D32" s="254" t="s">
        <v>847</v>
      </c>
      <c r="E32" s="286"/>
      <c r="F32" s="273">
        <f t="shared" ref="F32:F35" si="3">E32*C32</f>
        <v>0</v>
      </c>
      <c r="G32" s="283"/>
    </row>
    <row r="33" spans="1:7" ht="33.75">
      <c r="A33" s="284">
        <v>5</v>
      </c>
      <c r="B33" s="276" t="s">
        <v>848</v>
      </c>
      <c r="C33" s="284">
        <v>1</v>
      </c>
      <c r="D33" s="294" t="s">
        <v>842</v>
      </c>
      <c r="E33" s="282"/>
      <c r="F33" s="273">
        <f t="shared" si="3"/>
        <v>0</v>
      </c>
      <c r="G33" s="283"/>
    </row>
    <row r="34" spans="1:7" ht="45">
      <c r="A34" s="284" t="s">
        <v>849</v>
      </c>
      <c r="B34" s="276" t="s">
        <v>850</v>
      </c>
      <c r="C34" s="284">
        <v>1</v>
      </c>
      <c r="D34" s="294" t="s">
        <v>845</v>
      </c>
      <c r="E34" s="282"/>
      <c r="F34" s="273">
        <f t="shared" si="3"/>
        <v>0</v>
      </c>
      <c r="G34" s="283"/>
    </row>
    <row r="35" spans="1:7">
      <c r="A35" s="284">
        <v>6</v>
      </c>
      <c r="B35" s="281" t="s">
        <v>851</v>
      </c>
      <c r="C35" s="284">
        <v>1</v>
      </c>
      <c r="D35" s="294" t="s">
        <v>852</v>
      </c>
      <c r="E35" s="295"/>
      <c r="F35" s="273">
        <f t="shared" si="3"/>
        <v>0</v>
      </c>
      <c r="G35" s="296"/>
    </row>
    <row r="36" spans="1:7" ht="22.5">
      <c r="A36" s="284">
        <v>7</v>
      </c>
      <c r="B36" s="276" t="s">
        <v>853</v>
      </c>
      <c r="C36" s="284">
        <v>1</v>
      </c>
      <c r="D36" s="293"/>
      <c r="E36" s="282"/>
      <c r="F36" s="277">
        <f>E36*C36</f>
        <v>0</v>
      </c>
      <c r="G36" s="269"/>
    </row>
    <row r="37" spans="1:7">
      <c r="A37" s="284">
        <v>8</v>
      </c>
      <c r="B37" s="278" t="s">
        <v>854</v>
      </c>
      <c r="C37" s="275">
        <v>1</v>
      </c>
      <c r="D37" s="297" t="s">
        <v>855</v>
      </c>
      <c r="E37" s="282"/>
      <c r="F37" s="273">
        <f t="shared" ref="F37:F71" si="4">E37*C37</f>
        <v>0</v>
      </c>
      <c r="G37" s="269"/>
    </row>
    <row r="38" spans="1:7" ht="112.5">
      <c r="A38" s="275">
        <v>9</v>
      </c>
      <c r="B38" s="253" t="s">
        <v>856</v>
      </c>
      <c r="C38" s="275">
        <v>1</v>
      </c>
      <c r="D38" s="294" t="s">
        <v>857</v>
      </c>
      <c r="E38" s="295"/>
      <c r="F38" s="273">
        <f t="shared" si="4"/>
        <v>0</v>
      </c>
      <c r="G38" s="283" t="s">
        <v>858</v>
      </c>
    </row>
    <row r="39" spans="1:7" ht="90">
      <c r="A39" s="246">
        <v>10</v>
      </c>
      <c r="B39" s="276" t="s">
        <v>859</v>
      </c>
      <c r="C39" s="247">
        <v>1</v>
      </c>
      <c r="D39" s="248" t="s">
        <v>860</v>
      </c>
      <c r="E39" s="286"/>
      <c r="F39" s="277">
        <f t="shared" si="4"/>
        <v>0</v>
      </c>
      <c r="G39" s="283"/>
    </row>
    <row r="40" spans="1:7">
      <c r="A40" s="249">
        <v>11</v>
      </c>
      <c r="B40" s="289" t="s">
        <v>861</v>
      </c>
      <c r="C40" s="249">
        <v>1</v>
      </c>
      <c r="D40" s="250" t="s">
        <v>862</v>
      </c>
      <c r="E40" s="267"/>
      <c r="F40" s="277">
        <f t="shared" si="4"/>
        <v>0</v>
      </c>
      <c r="G40" s="296"/>
    </row>
    <row r="41" spans="1:7">
      <c r="A41" s="275">
        <v>12</v>
      </c>
      <c r="B41" s="281" t="s">
        <v>863</v>
      </c>
      <c r="C41" s="284">
        <v>1</v>
      </c>
      <c r="D41" s="281" t="s">
        <v>864</v>
      </c>
      <c r="E41" s="298"/>
      <c r="F41" s="277"/>
      <c r="G41" s="299" t="s">
        <v>865</v>
      </c>
    </row>
    <row r="42" spans="1:7">
      <c r="A42" s="275" t="s">
        <v>866</v>
      </c>
      <c r="B42" s="281" t="s">
        <v>867</v>
      </c>
      <c r="C42" s="284">
        <v>1</v>
      </c>
      <c r="D42" s="250"/>
      <c r="E42" s="298"/>
      <c r="F42" s="277"/>
      <c r="G42" s="299" t="s">
        <v>865</v>
      </c>
    </row>
    <row r="43" spans="1:7">
      <c r="A43" s="275">
        <v>13</v>
      </c>
      <c r="B43" s="278" t="s">
        <v>868</v>
      </c>
      <c r="C43" s="275">
        <v>1</v>
      </c>
      <c r="D43" s="278" t="s">
        <v>869</v>
      </c>
      <c r="E43" s="298"/>
      <c r="F43" s="277"/>
      <c r="G43" s="299" t="s">
        <v>865</v>
      </c>
    </row>
    <row r="44" spans="1:7">
      <c r="A44" s="284">
        <v>14</v>
      </c>
      <c r="B44" s="278" t="s">
        <v>870</v>
      </c>
      <c r="C44" s="275">
        <v>1</v>
      </c>
      <c r="D44" s="278" t="s">
        <v>871</v>
      </c>
      <c r="E44" s="298"/>
      <c r="F44" s="277"/>
      <c r="G44" s="299" t="s">
        <v>865</v>
      </c>
    </row>
    <row r="45" spans="1:7">
      <c r="A45" s="275" t="s">
        <v>872</v>
      </c>
      <c r="B45" s="278" t="s">
        <v>873</v>
      </c>
      <c r="C45" s="275">
        <v>1</v>
      </c>
      <c r="D45" s="278" t="s">
        <v>874</v>
      </c>
      <c r="E45" s="298"/>
      <c r="F45" s="277"/>
      <c r="G45" s="299" t="s">
        <v>865</v>
      </c>
    </row>
    <row r="46" spans="1:7">
      <c r="A46" s="275">
        <v>15</v>
      </c>
      <c r="B46" s="278" t="s">
        <v>875</v>
      </c>
      <c r="C46" s="275">
        <v>1</v>
      </c>
      <c r="D46" s="278" t="s">
        <v>876</v>
      </c>
      <c r="E46" s="298"/>
      <c r="F46" s="277"/>
      <c r="G46" s="299" t="s">
        <v>865</v>
      </c>
    </row>
    <row r="47" spans="1:7">
      <c r="A47" s="284">
        <v>16</v>
      </c>
      <c r="B47" s="278" t="s">
        <v>877</v>
      </c>
      <c r="C47" s="275">
        <v>1</v>
      </c>
      <c r="D47" s="278" t="s">
        <v>864</v>
      </c>
      <c r="E47" s="298"/>
      <c r="F47" s="277"/>
      <c r="G47" s="299" t="s">
        <v>865</v>
      </c>
    </row>
    <row r="48" spans="1:7">
      <c r="A48" s="275">
        <v>17</v>
      </c>
      <c r="B48" s="281" t="s">
        <v>878</v>
      </c>
      <c r="C48" s="284">
        <v>1</v>
      </c>
      <c r="D48" s="281" t="s">
        <v>864</v>
      </c>
      <c r="E48" s="298"/>
      <c r="F48" s="277"/>
      <c r="G48" s="299" t="s">
        <v>865</v>
      </c>
    </row>
    <row r="49" spans="1:7">
      <c r="A49" s="275" t="s">
        <v>879</v>
      </c>
      <c r="B49" s="281" t="s">
        <v>867</v>
      </c>
      <c r="C49" s="284">
        <v>1</v>
      </c>
      <c r="D49" s="250"/>
      <c r="E49" s="298"/>
      <c r="F49" s="277"/>
      <c r="G49" s="299" t="s">
        <v>865</v>
      </c>
    </row>
    <row r="50" spans="1:7">
      <c r="A50" s="275">
        <v>18</v>
      </c>
      <c r="B50" s="246" t="s">
        <v>828</v>
      </c>
      <c r="C50" s="247">
        <v>1</v>
      </c>
      <c r="D50" s="248" t="s">
        <v>880</v>
      </c>
      <c r="E50" s="298"/>
      <c r="F50" s="277"/>
      <c r="G50" s="299" t="s">
        <v>865</v>
      </c>
    </row>
    <row r="51" spans="1:7">
      <c r="A51" s="275">
        <v>19</v>
      </c>
      <c r="B51" s="281" t="s">
        <v>881</v>
      </c>
      <c r="C51" s="300">
        <v>1</v>
      </c>
      <c r="D51" s="301" t="s">
        <v>882</v>
      </c>
      <c r="E51" s="288"/>
      <c r="F51" s="277">
        <f t="shared" si="4"/>
        <v>0</v>
      </c>
      <c r="G51" s="296"/>
    </row>
    <row r="52" spans="1:7" ht="56.25">
      <c r="A52" s="275" t="s">
        <v>883</v>
      </c>
      <c r="B52" s="276" t="s">
        <v>807</v>
      </c>
      <c r="C52" s="280">
        <v>1</v>
      </c>
      <c r="D52" s="281" t="s">
        <v>808</v>
      </c>
      <c r="E52" s="282"/>
      <c r="F52" s="277">
        <f t="shared" si="4"/>
        <v>0</v>
      </c>
      <c r="G52" s="283"/>
    </row>
    <row r="53" spans="1:7">
      <c r="A53" s="275">
        <v>20</v>
      </c>
      <c r="B53" s="246" t="s">
        <v>884</v>
      </c>
      <c r="C53" s="247">
        <v>1</v>
      </c>
      <c r="D53" s="248" t="s">
        <v>885</v>
      </c>
      <c r="E53" s="298"/>
      <c r="F53" s="277"/>
      <c r="G53" s="299" t="s">
        <v>865</v>
      </c>
    </row>
    <row r="54" spans="1:7">
      <c r="A54" s="284">
        <v>21</v>
      </c>
      <c r="B54" s="278" t="s">
        <v>870</v>
      </c>
      <c r="C54" s="275">
        <v>1</v>
      </c>
      <c r="D54" s="278" t="s">
        <v>871</v>
      </c>
      <c r="E54" s="298"/>
      <c r="F54" s="277"/>
      <c r="G54" s="299" t="s">
        <v>865</v>
      </c>
    </row>
    <row r="55" spans="1:7">
      <c r="A55" s="275">
        <v>22</v>
      </c>
      <c r="B55" s="278" t="s">
        <v>886</v>
      </c>
      <c r="C55" s="275">
        <v>1</v>
      </c>
      <c r="D55" s="278" t="s">
        <v>887</v>
      </c>
      <c r="E55" s="298"/>
      <c r="F55" s="277"/>
      <c r="G55" s="299" t="s">
        <v>865</v>
      </c>
    </row>
    <row r="56" spans="1:7">
      <c r="A56" s="275" t="s">
        <v>888</v>
      </c>
      <c r="B56" s="278" t="s">
        <v>889</v>
      </c>
      <c r="C56" s="275">
        <v>1</v>
      </c>
      <c r="D56" s="278" t="s">
        <v>890</v>
      </c>
      <c r="E56" s="298"/>
      <c r="F56" s="277"/>
      <c r="G56" s="299" t="s">
        <v>865</v>
      </c>
    </row>
    <row r="57" spans="1:7" ht="56.25">
      <c r="A57" s="275">
        <v>23</v>
      </c>
      <c r="B57" s="276" t="s">
        <v>891</v>
      </c>
      <c r="C57" s="275">
        <v>1</v>
      </c>
      <c r="D57" s="278" t="s">
        <v>892</v>
      </c>
      <c r="E57" s="287"/>
      <c r="F57" s="277">
        <f t="shared" ref="F57:F61" si="5">E57*C57</f>
        <v>0</v>
      </c>
      <c r="G57" s="269"/>
    </row>
    <row r="58" spans="1:7" ht="33.75">
      <c r="A58" s="247">
        <v>24</v>
      </c>
      <c r="B58" s="285" t="s">
        <v>893</v>
      </c>
      <c r="C58" s="284">
        <v>1</v>
      </c>
      <c r="D58" s="281" t="s">
        <v>894</v>
      </c>
      <c r="E58" s="282"/>
      <c r="F58" s="277">
        <f t="shared" si="5"/>
        <v>0</v>
      </c>
      <c r="G58" s="283"/>
    </row>
    <row r="59" spans="1:7">
      <c r="A59" s="247" t="s">
        <v>895</v>
      </c>
      <c r="B59" s="278" t="s">
        <v>896</v>
      </c>
      <c r="C59" s="284">
        <v>1</v>
      </c>
      <c r="D59" s="281" t="s">
        <v>897</v>
      </c>
      <c r="E59" s="267"/>
      <c r="F59" s="277">
        <f t="shared" si="5"/>
        <v>0</v>
      </c>
      <c r="G59" s="283"/>
    </row>
    <row r="60" spans="1:7" ht="22.5">
      <c r="A60" s="247" t="s">
        <v>898</v>
      </c>
      <c r="B60" s="278" t="s">
        <v>899</v>
      </c>
      <c r="C60" s="284">
        <v>1</v>
      </c>
      <c r="D60" s="278" t="s">
        <v>900</v>
      </c>
      <c r="E60" s="302"/>
      <c r="F60" s="277">
        <f t="shared" si="5"/>
        <v>0</v>
      </c>
      <c r="G60" s="283"/>
    </row>
    <row r="61" spans="1:7">
      <c r="A61" s="247" t="s">
        <v>901</v>
      </c>
      <c r="B61" s="278" t="s">
        <v>902</v>
      </c>
      <c r="C61" s="284">
        <v>1</v>
      </c>
      <c r="D61" s="281" t="s">
        <v>903</v>
      </c>
      <c r="E61" s="267"/>
      <c r="F61" s="277">
        <f t="shared" si="5"/>
        <v>0</v>
      </c>
      <c r="G61" s="283"/>
    </row>
    <row r="62" spans="1:7">
      <c r="A62" s="275">
        <v>25</v>
      </c>
      <c r="B62" s="278" t="s">
        <v>904</v>
      </c>
      <c r="C62" s="275">
        <v>1</v>
      </c>
      <c r="D62" s="278" t="s">
        <v>905</v>
      </c>
      <c r="E62" s="303"/>
      <c r="F62" s="277"/>
      <c r="G62" s="299" t="s">
        <v>865</v>
      </c>
    </row>
    <row r="63" spans="1:7">
      <c r="A63" s="249">
        <v>26</v>
      </c>
      <c r="B63" s="251" t="s">
        <v>906</v>
      </c>
      <c r="C63" s="252">
        <v>1</v>
      </c>
      <c r="D63" s="248" t="s">
        <v>907</v>
      </c>
      <c r="E63" s="298"/>
      <c r="F63" s="277"/>
      <c r="G63" s="299" t="s">
        <v>865</v>
      </c>
    </row>
    <row r="64" spans="1:7">
      <c r="A64" s="388">
        <v>27</v>
      </c>
      <c r="B64" s="276" t="s">
        <v>908</v>
      </c>
      <c r="C64" s="284">
        <v>1</v>
      </c>
      <c r="D64" s="281" t="s">
        <v>909</v>
      </c>
      <c r="E64" s="298"/>
      <c r="F64" s="277"/>
      <c r="G64" s="299" t="s">
        <v>865</v>
      </c>
    </row>
    <row r="65" spans="1:7">
      <c r="A65" s="388">
        <v>28</v>
      </c>
      <c r="B65" s="281" t="s">
        <v>910</v>
      </c>
      <c r="C65" s="284">
        <v>1</v>
      </c>
      <c r="D65" s="278" t="s">
        <v>911</v>
      </c>
      <c r="E65" s="298"/>
      <c r="F65" s="277"/>
      <c r="G65" s="299" t="s">
        <v>865</v>
      </c>
    </row>
    <row r="66" spans="1:7" ht="33.75">
      <c r="A66" s="284">
        <v>29</v>
      </c>
      <c r="B66" s="285" t="s">
        <v>815</v>
      </c>
      <c r="C66" s="284">
        <v>1</v>
      </c>
      <c r="D66" s="281" t="s">
        <v>912</v>
      </c>
      <c r="E66" s="287"/>
      <c r="F66" s="277">
        <f t="shared" si="4"/>
        <v>0</v>
      </c>
      <c r="G66" s="296"/>
    </row>
    <row r="67" spans="1:7" ht="33.75">
      <c r="A67" s="284">
        <v>30</v>
      </c>
      <c r="B67" s="285" t="s">
        <v>815</v>
      </c>
      <c r="C67" s="284">
        <v>1</v>
      </c>
      <c r="D67" s="281" t="s">
        <v>913</v>
      </c>
      <c r="E67" s="287"/>
      <c r="F67" s="277">
        <f t="shared" si="4"/>
        <v>0</v>
      </c>
      <c r="G67" s="296"/>
    </row>
    <row r="68" spans="1:7" ht="33.75">
      <c r="A68" s="284">
        <v>31</v>
      </c>
      <c r="B68" s="285" t="s">
        <v>815</v>
      </c>
      <c r="C68" s="284">
        <v>1</v>
      </c>
      <c r="D68" s="281" t="s">
        <v>914</v>
      </c>
      <c r="E68" s="287"/>
      <c r="F68" s="277">
        <f t="shared" si="4"/>
        <v>0</v>
      </c>
      <c r="G68" s="296"/>
    </row>
    <row r="69" spans="1:7">
      <c r="A69" s="284">
        <v>32</v>
      </c>
      <c r="B69" s="281" t="s">
        <v>915</v>
      </c>
      <c r="C69" s="284">
        <v>1</v>
      </c>
      <c r="D69" s="281" t="s">
        <v>916</v>
      </c>
      <c r="E69" s="287"/>
      <c r="F69" s="277">
        <f t="shared" si="4"/>
        <v>0</v>
      </c>
      <c r="G69" s="296"/>
    </row>
    <row r="70" spans="1:7">
      <c r="A70" s="284">
        <v>33</v>
      </c>
      <c r="B70" s="281" t="s">
        <v>917</v>
      </c>
      <c r="C70" s="284">
        <v>1</v>
      </c>
      <c r="D70" s="281" t="s">
        <v>918</v>
      </c>
      <c r="E70" s="287"/>
      <c r="F70" s="277">
        <f t="shared" si="4"/>
        <v>0</v>
      </c>
      <c r="G70" s="296"/>
    </row>
    <row r="71" spans="1:7">
      <c r="A71" s="275">
        <v>34</v>
      </c>
      <c r="B71" s="246" t="s">
        <v>828</v>
      </c>
      <c r="C71" s="247">
        <v>1</v>
      </c>
      <c r="D71" s="248" t="s">
        <v>919</v>
      </c>
      <c r="E71" s="287"/>
      <c r="F71" s="277">
        <f t="shared" si="4"/>
        <v>0</v>
      </c>
      <c r="G71" s="296"/>
    </row>
    <row r="72" spans="1:7">
      <c r="A72" s="275"/>
      <c r="B72" s="246"/>
      <c r="C72" s="247"/>
      <c r="D72" s="248"/>
      <c r="E72" s="298"/>
      <c r="F72" s="277"/>
      <c r="G72" s="296"/>
    </row>
    <row r="73" spans="1:7">
      <c r="A73" s="275"/>
      <c r="B73" s="304" t="s">
        <v>920</v>
      </c>
      <c r="C73" s="247"/>
      <c r="D73" s="248"/>
      <c r="E73" s="298"/>
      <c r="F73" s="277"/>
      <c r="G73" s="296"/>
    </row>
    <row r="74" spans="1:7" ht="56.25">
      <c r="A74" s="275"/>
      <c r="B74" s="276" t="s">
        <v>921</v>
      </c>
      <c r="C74" s="275">
        <v>2</v>
      </c>
      <c r="D74" s="285" t="s">
        <v>922</v>
      </c>
      <c r="E74" s="305"/>
      <c r="F74" s="277">
        <f t="shared" ref="F74" si="6">E74*C74</f>
        <v>0</v>
      </c>
      <c r="G74" s="283"/>
    </row>
    <row r="75" spans="1:7" ht="56.25">
      <c r="A75" s="249"/>
      <c r="B75" s="285" t="s">
        <v>923</v>
      </c>
      <c r="C75" s="306">
        <v>1</v>
      </c>
      <c r="D75" s="256" t="s">
        <v>924</v>
      </c>
      <c r="E75" s="307"/>
      <c r="F75" s="273">
        <f>E75*C75</f>
        <v>0</v>
      </c>
      <c r="G75" s="283"/>
    </row>
    <row r="76" spans="1:7">
      <c r="A76" s="308"/>
      <c r="B76" s="285" t="s">
        <v>925</v>
      </c>
      <c r="C76" s="306">
        <v>1</v>
      </c>
      <c r="D76" s="309"/>
      <c r="E76" s="310"/>
      <c r="F76" s="273">
        <f>E76*C76</f>
        <v>0</v>
      </c>
      <c r="G76" s="283"/>
    </row>
    <row r="77" spans="1:7">
      <c r="A77" s="308"/>
      <c r="B77" s="281"/>
      <c r="C77" s="308"/>
      <c r="D77" s="308"/>
      <c r="E77" s="298"/>
      <c r="F77" s="311"/>
      <c r="G77" s="301"/>
    </row>
    <row r="78" spans="1:7">
      <c r="A78" s="284"/>
      <c r="B78" s="312" t="s">
        <v>926</v>
      </c>
      <c r="C78" s="313"/>
      <c r="D78" s="293"/>
      <c r="E78" s="287"/>
      <c r="F78" s="277"/>
      <c r="G78" s="314"/>
    </row>
    <row r="79" spans="1:7">
      <c r="A79" s="284"/>
      <c r="B79" s="285" t="s">
        <v>927</v>
      </c>
      <c r="C79" s="315">
        <v>1</v>
      </c>
      <c r="D79" s="316"/>
      <c r="E79" s="287"/>
      <c r="F79" s="277">
        <f t="shared" ref="F79:F86" si="7">E79*C79</f>
        <v>0</v>
      </c>
      <c r="G79" s="314"/>
    </row>
    <row r="80" spans="1:7">
      <c r="A80" s="284"/>
      <c r="B80" s="285" t="s">
        <v>928</v>
      </c>
      <c r="C80" s="313">
        <v>2</v>
      </c>
      <c r="D80" s="316"/>
      <c r="E80" s="287"/>
      <c r="F80" s="277">
        <f t="shared" si="7"/>
        <v>0</v>
      </c>
      <c r="G80" s="314"/>
    </row>
    <row r="81" spans="1:7">
      <c r="A81" s="284"/>
      <c r="B81" s="285" t="s">
        <v>929</v>
      </c>
      <c r="C81" s="313">
        <v>2</v>
      </c>
      <c r="D81" s="316"/>
      <c r="E81" s="287"/>
      <c r="F81" s="277">
        <f t="shared" si="7"/>
        <v>0</v>
      </c>
      <c r="G81" s="314"/>
    </row>
    <row r="82" spans="1:7">
      <c r="A82" s="284"/>
      <c r="B82" s="285" t="s">
        <v>930</v>
      </c>
      <c r="C82" s="313">
        <v>2</v>
      </c>
      <c r="D82" s="316"/>
      <c r="E82" s="287"/>
      <c r="F82" s="277">
        <f t="shared" si="7"/>
        <v>0</v>
      </c>
      <c r="G82" s="314"/>
    </row>
    <row r="83" spans="1:7">
      <c r="A83" s="284"/>
      <c r="B83" s="285" t="s">
        <v>931</v>
      </c>
      <c r="C83" s="313">
        <v>1</v>
      </c>
      <c r="D83" s="316"/>
      <c r="E83" s="287"/>
      <c r="F83" s="277">
        <f t="shared" si="7"/>
        <v>0</v>
      </c>
      <c r="G83" s="314"/>
    </row>
    <row r="84" spans="1:7">
      <c r="A84" s="284"/>
      <c r="B84" s="285" t="s">
        <v>932</v>
      </c>
      <c r="C84" s="313">
        <v>1</v>
      </c>
      <c r="D84" s="316"/>
      <c r="E84" s="287"/>
      <c r="F84" s="277">
        <f t="shared" si="7"/>
        <v>0</v>
      </c>
      <c r="G84" s="314"/>
    </row>
    <row r="85" spans="1:7">
      <c r="A85" s="284"/>
      <c r="B85" s="285" t="s">
        <v>933</v>
      </c>
      <c r="C85" s="313">
        <v>2</v>
      </c>
      <c r="D85" s="316"/>
      <c r="E85" s="287"/>
      <c r="F85" s="277">
        <f t="shared" si="7"/>
        <v>0</v>
      </c>
      <c r="G85" s="314"/>
    </row>
    <row r="86" spans="1:7">
      <c r="A86" s="284"/>
      <c r="B86" s="285" t="s">
        <v>934</v>
      </c>
      <c r="C86" s="313">
        <v>1</v>
      </c>
      <c r="D86" s="316"/>
      <c r="E86" s="287"/>
      <c r="F86" s="277">
        <f t="shared" si="7"/>
        <v>0</v>
      </c>
      <c r="G86" s="314"/>
    </row>
    <row r="87" spans="1:7">
      <c r="A87" s="284"/>
      <c r="B87" s="285"/>
      <c r="C87" s="313"/>
      <c r="D87" s="316"/>
      <c r="E87" s="287"/>
      <c r="F87" s="277"/>
      <c r="G87" s="314"/>
    </row>
    <row r="88" spans="1:7">
      <c r="A88" s="284"/>
      <c r="B88" s="317" t="s">
        <v>935</v>
      </c>
      <c r="C88" s="313"/>
      <c r="D88" s="266"/>
      <c r="E88" s="287"/>
      <c r="F88" s="277"/>
      <c r="G88" s="269"/>
    </row>
    <row r="89" spans="1:7">
      <c r="A89" s="284"/>
      <c r="B89" s="318" t="s">
        <v>936</v>
      </c>
      <c r="C89" s="313"/>
      <c r="D89" s="266"/>
      <c r="E89" s="287"/>
      <c r="F89" s="277"/>
      <c r="G89" s="269"/>
    </row>
    <row r="90" spans="1:7">
      <c r="A90" s="284"/>
      <c r="B90" s="246" t="s">
        <v>937</v>
      </c>
      <c r="C90" s="249">
        <v>1</v>
      </c>
      <c r="D90" s="250" t="s">
        <v>938</v>
      </c>
      <c r="E90" s="286"/>
      <c r="F90" s="277">
        <f t="shared" ref="F90" si="8">E90*C90</f>
        <v>0</v>
      </c>
      <c r="G90" s="269"/>
    </row>
    <row r="91" spans="1:7">
      <c r="A91" s="284"/>
      <c r="B91" s="285" t="s">
        <v>939</v>
      </c>
      <c r="C91" s="313">
        <v>1</v>
      </c>
      <c r="D91" s="293"/>
      <c r="E91" s="282"/>
      <c r="F91" s="277">
        <f>E91*C91</f>
        <v>0</v>
      </c>
      <c r="G91" s="269"/>
    </row>
    <row r="92" spans="1:7">
      <c r="A92" s="308"/>
      <c r="B92" s="281"/>
      <c r="C92" s="308"/>
      <c r="D92" s="308"/>
      <c r="E92" s="298"/>
      <c r="F92" s="311"/>
      <c r="G92" s="301"/>
    </row>
    <row r="93" spans="1:7">
      <c r="A93" s="265"/>
      <c r="B93" s="319" t="s">
        <v>940</v>
      </c>
      <c r="C93" s="313"/>
      <c r="D93" s="266"/>
      <c r="E93" s="307"/>
      <c r="F93" s="320"/>
      <c r="G93" s="314"/>
    </row>
    <row r="94" spans="1:7">
      <c r="A94" s="265"/>
      <c r="B94" s="321" t="s">
        <v>941</v>
      </c>
      <c r="C94" s="313">
        <v>2</v>
      </c>
      <c r="D94" s="266" t="s">
        <v>942</v>
      </c>
      <c r="E94" s="267"/>
      <c r="F94" s="277">
        <f t="shared" ref="F94:F99" si="9">E94*C94</f>
        <v>0</v>
      </c>
      <c r="G94" s="322"/>
    </row>
    <row r="95" spans="1:7">
      <c r="A95" s="265"/>
      <c r="B95" s="321" t="s">
        <v>943</v>
      </c>
      <c r="C95" s="313">
        <v>2</v>
      </c>
      <c r="D95" s="266" t="s">
        <v>944</v>
      </c>
      <c r="E95" s="267"/>
      <c r="F95" s="277">
        <f t="shared" si="9"/>
        <v>0</v>
      </c>
      <c r="G95" s="322"/>
    </row>
    <row r="96" spans="1:7">
      <c r="A96" s="265"/>
      <c r="B96" s="321" t="s">
        <v>945</v>
      </c>
      <c r="C96" s="313">
        <v>3</v>
      </c>
      <c r="D96" s="266"/>
      <c r="E96" s="267"/>
      <c r="F96" s="277">
        <f t="shared" si="9"/>
        <v>0</v>
      </c>
      <c r="G96" s="322"/>
    </row>
    <row r="97" spans="1:7">
      <c r="A97" s="265"/>
      <c r="B97" s="323" t="s">
        <v>946</v>
      </c>
      <c r="C97" s="313">
        <v>1</v>
      </c>
      <c r="D97" s="266"/>
      <c r="E97" s="267"/>
      <c r="F97" s="277">
        <f t="shared" si="9"/>
        <v>0</v>
      </c>
      <c r="G97" s="269"/>
    </row>
    <row r="98" spans="1:7">
      <c r="A98" s="265"/>
      <c r="B98" s="323" t="s">
        <v>947</v>
      </c>
      <c r="C98" s="313">
        <v>1</v>
      </c>
      <c r="D98" s="266"/>
      <c r="E98" s="267"/>
      <c r="F98" s="277">
        <f t="shared" si="9"/>
        <v>0</v>
      </c>
      <c r="G98" s="269"/>
    </row>
    <row r="99" spans="1:7">
      <c r="A99" s="265"/>
      <c r="B99" s="323" t="s">
        <v>948</v>
      </c>
      <c r="C99" s="313">
        <v>1</v>
      </c>
      <c r="D99" s="266"/>
      <c r="E99" s="267"/>
      <c r="F99" s="277">
        <f t="shared" si="9"/>
        <v>0</v>
      </c>
      <c r="G99" s="322"/>
    </row>
    <row r="100" spans="1:7">
      <c r="A100" s="265"/>
      <c r="B100" s="323"/>
      <c r="C100" s="313"/>
      <c r="D100" s="266"/>
      <c r="E100" s="307"/>
      <c r="F100" s="320"/>
      <c r="G100" s="314"/>
    </row>
    <row r="101" spans="1:7" ht="34.5" thickBot="1">
      <c r="A101" s="308"/>
      <c r="B101" s="324" t="s">
        <v>949</v>
      </c>
      <c r="C101" s="325">
        <v>1</v>
      </c>
      <c r="D101" s="326"/>
      <c r="E101" s="327"/>
      <c r="F101" s="328">
        <f t="shared" ref="F101" si="10">E101*C101</f>
        <v>0</v>
      </c>
      <c r="G101" s="314"/>
    </row>
    <row r="102" spans="1:7" ht="12" thickBot="1">
      <c r="A102" s="308"/>
      <c r="B102" s="329" t="s">
        <v>950</v>
      </c>
      <c r="C102" s="330"/>
      <c r="D102" s="330"/>
      <c r="E102" s="331"/>
      <c r="F102" s="332">
        <f>SUM(F9:F101)</f>
        <v>0</v>
      </c>
      <c r="G102" s="333"/>
    </row>
    <row r="103" spans="1:7">
      <c r="A103" s="308"/>
      <c r="B103" s="334"/>
      <c r="C103" s="335"/>
      <c r="D103" s="335"/>
      <c r="E103" s="336"/>
      <c r="F103" s="337"/>
      <c r="G103" s="30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84"/>
  <sheetViews>
    <sheetView showGridLines="0" topLeftCell="A78" workbookViewId="0">
      <selection activeCell="I279" sqref="I279:I28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62" t="s">
        <v>6</v>
      </c>
      <c r="M2" s="344"/>
      <c r="N2" s="344"/>
      <c r="O2" s="344"/>
      <c r="P2" s="344"/>
      <c r="Q2" s="344"/>
      <c r="R2" s="344"/>
      <c r="S2" s="344"/>
      <c r="T2" s="344"/>
      <c r="U2" s="344"/>
      <c r="V2" s="344"/>
      <c r="AT2" s="17" t="s">
        <v>5</v>
      </c>
    </row>
    <row r="3" spans="2:46" ht="6.95" customHeight="1">
      <c r="B3" s="18"/>
      <c r="C3" s="19"/>
      <c r="D3" s="19"/>
      <c r="E3" s="19"/>
      <c r="F3" s="19"/>
      <c r="G3" s="19"/>
      <c r="H3" s="19"/>
      <c r="I3" s="19"/>
      <c r="J3" s="19"/>
      <c r="K3" s="19"/>
      <c r="L3" s="20"/>
      <c r="AT3" s="17" t="s">
        <v>73</v>
      </c>
    </row>
    <row r="4" spans="2:46" ht="24.95" customHeight="1">
      <c r="B4" s="20"/>
      <c r="D4" s="21" t="s">
        <v>74</v>
      </c>
      <c r="L4" s="20"/>
      <c r="M4" s="77" t="s">
        <v>11</v>
      </c>
      <c r="AT4" s="17" t="s">
        <v>4</v>
      </c>
    </row>
    <row r="5" spans="2:46" ht="6.95" customHeight="1">
      <c r="B5" s="20"/>
      <c r="L5" s="20"/>
    </row>
    <row r="6" spans="2:46" s="1" customFormat="1" ht="12" customHeight="1">
      <c r="B6" s="29"/>
      <c r="D6" s="26" t="s">
        <v>14</v>
      </c>
      <c r="L6" s="29"/>
    </row>
    <row r="7" spans="2:46" s="1" customFormat="1" ht="16.5" customHeight="1">
      <c r="B7" s="29"/>
      <c r="E7" s="367" t="s">
        <v>953</v>
      </c>
      <c r="F7" s="376"/>
      <c r="G7" s="376"/>
      <c r="H7" s="376"/>
      <c r="L7" s="29"/>
    </row>
    <row r="8" spans="2:46" s="1" customFormat="1">
      <c r="B8" s="29"/>
      <c r="L8" s="29"/>
    </row>
    <row r="9" spans="2:46" s="1" customFormat="1" ht="12" customHeight="1">
      <c r="B9" s="29"/>
      <c r="D9" s="26" t="s">
        <v>16</v>
      </c>
      <c r="F9" s="24" t="s">
        <v>3</v>
      </c>
      <c r="I9" s="26" t="s">
        <v>17</v>
      </c>
      <c r="J9" s="24" t="s">
        <v>3</v>
      </c>
      <c r="L9" s="29"/>
    </row>
    <row r="10" spans="2:46" s="1" customFormat="1" ht="12" customHeight="1">
      <c r="B10" s="29"/>
      <c r="D10" s="26" t="s">
        <v>18</v>
      </c>
      <c r="F10" s="24" t="s">
        <v>19</v>
      </c>
      <c r="I10" s="26" t="s">
        <v>20</v>
      </c>
      <c r="J10" s="46" t="str">
        <f>'Rekapitulace stavby'!AN8</f>
        <v>30. 1. 2023</v>
      </c>
      <c r="L10" s="29"/>
    </row>
    <row r="11" spans="2:46" s="1" customFormat="1" ht="10.9" customHeight="1">
      <c r="B11" s="29"/>
      <c r="L11" s="29"/>
    </row>
    <row r="12" spans="2:46" s="1" customFormat="1" ht="12" customHeight="1">
      <c r="B12" s="29"/>
      <c r="D12" s="26" t="s">
        <v>22</v>
      </c>
      <c r="I12" s="26" t="s">
        <v>23</v>
      </c>
      <c r="J12" s="24" t="str">
        <f>IF('Rekapitulace stavby'!AN10="","",'Rekapitulace stavby'!AN10)</f>
        <v/>
      </c>
      <c r="L12" s="29"/>
    </row>
    <row r="13" spans="2:46" s="1" customFormat="1" ht="18" customHeight="1">
      <c r="B13" s="29"/>
      <c r="E13" s="24" t="str">
        <f>IF('Rekapitulace stavby'!E11="","",'Rekapitulace stavby'!E11)</f>
        <v xml:space="preserve"> </v>
      </c>
      <c r="I13" s="26" t="s">
        <v>25</v>
      </c>
      <c r="J13" s="24" t="str">
        <f>IF('Rekapitulace stavby'!AN11="","",'Rekapitulace stavby'!AN11)</f>
        <v/>
      </c>
      <c r="L13" s="29"/>
    </row>
    <row r="14" spans="2:46" s="1" customFormat="1" ht="6.95" customHeight="1">
      <c r="B14" s="29"/>
      <c r="L14" s="29"/>
    </row>
    <row r="15" spans="2:46" s="1" customFormat="1" ht="12" customHeight="1">
      <c r="B15" s="29"/>
      <c r="D15" s="26" t="s">
        <v>26</v>
      </c>
      <c r="I15" s="26" t="s">
        <v>23</v>
      </c>
      <c r="J15" s="24" t="str">
        <f>'Rekapitulace stavby'!AN13</f>
        <v/>
      </c>
      <c r="L15" s="29"/>
    </row>
    <row r="16" spans="2:46" s="1" customFormat="1" ht="18" customHeight="1">
      <c r="B16" s="29"/>
      <c r="E16" s="343" t="str">
        <f>'Rekapitulace stavby'!E14</f>
        <v xml:space="preserve"> </v>
      </c>
      <c r="F16" s="343"/>
      <c r="G16" s="343"/>
      <c r="H16" s="343"/>
      <c r="I16" s="26" t="s">
        <v>25</v>
      </c>
      <c r="J16" s="24" t="str">
        <f>'Rekapitulace stavby'!AN14</f>
        <v/>
      </c>
      <c r="L16" s="29"/>
    </row>
    <row r="17" spans="2:12" s="1" customFormat="1" ht="6.95" customHeight="1">
      <c r="B17" s="29"/>
      <c r="L17" s="29"/>
    </row>
    <row r="18" spans="2:12" s="1" customFormat="1" ht="12" customHeight="1">
      <c r="B18" s="29"/>
      <c r="D18" s="26" t="s">
        <v>27</v>
      </c>
      <c r="I18" s="26" t="s">
        <v>23</v>
      </c>
      <c r="J18" s="24" t="str">
        <f>IF('Rekapitulace stavby'!AN16="","",'Rekapitulace stavby'!AN16)</f>
        <v/>
      </c>
      <c r="L18" s="29"/>
    </row>
    <row r="19" spans="2:12" s="1" customFormat="1" ht="18" customHeight="1">
      <c r="B19" s="29"/>
      <c r="E19" s="24" t="str">
        <f>IF('Rekapitulace stavby'!E17="","",'Rekapitulace stavby'!E17)</f>
        <v xml:space="preserve"> </v>
      </c>
      <c r="I19" s="26" t="s">
        <v>25</v>
      </c>
      <c r="J19" s="24" t="str">
        <f>IF('Rekapitulace stavby'!AN17="","",'Rekapitulace stavby'!AN17)</f>
        <v/>
      </c>
      <c r="L19" s="29"/>
    </row>
    <row r="20" spans="2:12" s="1" customFormat="1" ht="6.95" customHeight="1">
      <c r="B20" s="29"/>
      <c r="L20" s="29"/>
    </row>
    <row r="21" spans="2:12" s="1" customFormat="1" ht="12" customHeight="1">
      <c r="B21" s="29"/>
      <c r="D21" s="26" t="s">
        <v>29</v>
      </c>
      <c r="I21" s="26" t="s">
        <v>23</v>
      </c>
      <c r="J21" s="24" t="str">
        <f>IF('Rekapitulace stavby'!AN19="","",'Rekapitulace stavby'!AN19)</f>
        <v/>
      </c>
      <c r="L21" s="29"/>
    </row>
    <row r="22" spans="2:12" s="1" customFormat="1" ht="18" customHeight="1">
      <c r="B22" s="29"/>
      <c r="E22" s="24" t="str">
        <f>IF('Rekapitulace stavby'!E20="","",'Rekapitulace stavby'!E20)</f>
        <v xml:space="preserve"> </v>
      </c>
      <c r="I22" s="26" t="s">
        <v>25</v>
      </c>
      <c r="J22" s="24" t="str">
        <f>IF('Rekapitulace stavby'!AN20="","",'Rekapitulace stavby'!AN20)</f>
        <v/>
      </c>
      <c r="L22" s="29"/>
    </row>
    <row r="23" spans="2:12" s="1" customFormat="1" ht="6.95" customHeight="1">
      <c r="B23" s="29"/>
      <c r="L23" s="29"/>
    </row>
    <row r="24" spans="2:12" s="1" customFormat="1" ht="12" customHeight="1">
      <c r="B24" s="29"/>
      <c r="D24" s="26" t="s">
        <v>30</v>
      </c>
      <c r="L24" s="29"/>
    </row>
    <row r="25" spans="2:12" s="7" customFormat="1" ht="47.25" customHeight="1">
      <c r="B25" s="78"/>
      <c r="E25" s="346" t="s">
        <v>31</v>
      </c>
      <c r="F25" s="346"/>
      <c r="G25" s="346"/>
      <c r="H25" s="346"/>
      <c r="L25" s="78"/>
    </row>
    <row r="26" spans="2:12" s="1" customFormat="1" ht="6.95" customHeight="1">
      <c r="B26" s="29"/>
      <c r="L26" s="29"/>
    </row>
    <row r="27" spans="2:12" s="1" customFormat="1" ht="6.95" customHeight="1">
      <c r="B27" s="29"/>
      <c r="D27" s="47"/>
      <c r="E27" s="47"/>
      <c r="F27" s="47"/>
      <c r="G27" s="47"/>
      <c r="H27" s="47"/>
      <c r="I27" s="47"/>
      <c r="J27" s="47"/>
      <c r="K27" s="47"/>
      <c r="L27" s="29"/>
    </row>
    <row r="28" spans="2:12" s="1" customFormat="1" ht="25.35" customHeight="1">
      <c r="B28" s="29"/>
      <c r="D28" s="79" t="s">
        <v>32</v>
      </c>
      <c r="J28" s="60">
        <f>ROUND(J88, 2)</f>
        <v>0</v>
      </c>
      <c r="L28" s="29"/>
    </row>
    <row r="29" spans="2:12" s="1" customFormat="1" ht="6.95" customHeight="1">
      <c r="B29" s="29"/>
      <c r="D29" s="47"/>
      <c r="E29" s="47"/>
      <c r="F29" s="47"/>
      <c r="G29" s="47"/>
      <c r="H29" s="47"/>
      <c r="I29" s="47"/>
      <c r="J29" s="47"/>
      <c r="K29" s="47"/>
      <c r="L29" s="29"/>
    </row>
    <row r="30" spans="2:12" s="1" customFormat="1" ht="14.45" customHeight="1">
      <c r="B30" s="29"/>
      <c r="F30" s="32" t="s">
        <v>34</v>
      </c>
      <c r="I30" s="32" t="s">
        <v>33</v>
      </c>
      <c r="J30" s="32" t="s">
        <v>35</v>
      </c>
      <c r="L30" s="29"/>
    </row>
    <row r="31" spans="2:12" s="1" customFormat="1" ht="14.45" customHeight="1">
      <c r="B31" s="29"/>
      <c r="D31" s="49" t="s">
        <v>36</v>
      </c>
      <c r="E31" s="26" t="s">
        <v>37</v>
      </c>
      <c r="F31" s="80">
        <f>ROUND((SUM(BE88:BE283)),  2)</f>
        <v>0</v>
      </c>
      <c r="I31" s="81">
        <v>0.21</v>
      </c>
      <c r="J31" s="80">
        <f>ROUND(((SUM(BE88:BE283))*I31),  2)</f>
        <v>0</v>
      </c>
      <c r="L31" s="29"/>
    </row>
    <row r="32" spans="2:12" s="1" customFormat="1" ht="14.45" customHeight="1">
      <c r="B32" s="29"/>
      <c r="E32" s="26" t="s">
        <v>38</v>
      </c>
      <c r="F32" s="80">
        <f>ROUND((SUM(BF88:BF283)),  2)</f>
        <v>0</v>
      </c>
      <c r="I32" s="81">
        <v>0.15</v>
      </c>
      <c r="J32" s="80">
        <f>ROUND(((SUM(BF88:BF283))*I32),  2)</f>
        <v>0</v>
      </c>
      <c r="L32" s="29"/>
    </row>
    <row r="33" spans="2:12" s="1" customFormat="1" ht="14.45" hidden="1" customHeight="1">
      <c r="B33" s="29"/>
      <c r="E33" s="26" t="s">
        <v>39</v>
      </c>
      <c r="F33" s="80">
        <f>ROUND((SUM(BG88:BG283)),  2)</f>
        <v>0</v>
      </c>
      <c r="I33" s="81">
        <v>0.21</v>
      </c>
      <c r="J33" s="80">
        <f>0</f>
        <v>0</v>
      </c>
      <c r="L33" s="29"/>
    </row>
    <row r="34" spans="2:12" s="1" customFormat="1" ht="14.45" hidden="1" customHeight="1">
      <c r="B34" s="29"/>
      <c r="E34" s="26" t="s">
        <v>40</v>
      </c>
      <c r="F34" s="80">
        <f>ROUND((SUM(BH88:BH283)),  2)</f>
        <v>0</v>
      </c>
      <c r="I34" s="81">
        <v>0.15</v>
      </c>
      <c r="J34" s="80">
        <f>0</f>
        <v>0</v>
      </c>
      <c r="L34" s="29"/>
    </row>
    <row r="35" spans="2:12" s="1" customFormat="1" ht="14.45" hidden="1" customHeight="1">
      <c r="B35" s="29"/>
      <c r="E35" s="26" t="s">
        <v>41</v>
      </c>
      <c r="F35" s="80">
        <f>ROUND((SUM(BI88:BI283)),  2)</f>
        <v>0</v>
      </c>
      <c r="I35" s="81">
        <v>0</v>
      </c>
      <c r="J35" s="80">
        <f>0</f>
        <v>0</v>
      </c>
      <c r="L35" s="29"/>
    </row>
    <row r="36" spans="2:12" s="1" customFormat="1" ht="6.95" customHeight="1">
      <c r="B36" s="29"/>
      <c r="L36" s="29"/>
    </row>
    <row r="37" spans="2:12" s="1" customFormat="1" ht="25.35" customHeight="1">
      <c r="B37" s="29"/>
      <c r="C37" s="82"/>
      <c r="D37" s="83" t="s">
        <v>42</v>
      </c>
      <c r="E37" s="51"/>
      <c r="F37" s="51"/>
      <c r="G37" s="84" t="s">
        <v>43</v>
      </c>
      <c r="H37" s="85" t="s">
        <v>44</v>
      </c>
      <c r="I37" s="51"/>
      <c r="J37" s="86">
        <f>SUM(J28:J35)</f>
        <v>0</v>
      </c>
      <c r="K37" s="87"/>
      <c r="L37" s="29"/>
    </row>
    <row r="38" spans="2:12" s="1" customFormat="1" ht="14.45" customHeight="1">
      <c r="B38" s="38"/>
      <c r="C38" s="39"/>
      <c r="D38" s="39"/>
      <c r="E38" s="39"/>
      <c r="F38" s="39"/>
      <c r="G38" s="39"/>
      <c r="H38" s="39"/>
      <c r="I38" s="39"/>
      <c r="J38" s="39"/>
      <c r="K38" s="39"/>
      <c r="L38" s="29"/>
    </row>
    <row r="42" spans="2:12" s="1" customFormat="1" ht="6.95" customHeight="1">
      <c r="B42" s="40"/>
      <c r="C42" s="41"/>
      <c r="D42" s="41"/>
      <c r="E42" s="41"/>
      <c r="F42" s="41"/>
      <c r="G42" s="41"/>
      <c r="H42" s="41"/>
      <c r="I42" s="41"/>
      <c r="J42" s="41"/>
      <c r="K42" s="41"/>
      <c r="L42" s="29"/>
    </row>
    <row r="43" spans="2:12" s="1" customFormat="1" ht="24.95" customHeight="1">
      <c r="B43" s="29"/>
      <c r="C43" s="21" t="s">
        <v>75</v>
      </c>
      <c r="L43" s="29"/>
    </row>
    <row r="44" spans="2:12" s="1" customFormat="1" ht="6.95" customHeight="1">
      <c r="B44" s="29"/>
      <c r="L44" s="29"/>
    </row>
    <row r="45" spans="2:12" s="1" customFormat="1" ht="12" customHeight="1">
      <c r="B45" s="29"/>
      <c r="C45" s="26" t="s">
        <v>14</v>
      </c>
      <c r="L45" s="29"/>
    </row>
    <row r="46" spans="2:12" s="1" customFormat="1" ht="16.5" customHeight="1">
      <c r="B46" s="29"/>
      <c r="E46" s="367" t="str">
        <f>E7</f>
        <v>Kuchyně ZŠ Doksy - stavební práce</v>
      </c>
      <c r="F46" s="376"/>
      <c r="G46" s="376"/>
      <c r="H46" s="376"/>
      <c r="L46" s="29"/>
    </row>
    <row r="47" spans="2:12" s="1" customFormat="1" ht="6.95" customHeight="1">
      <c r="B47" s="29"/>
      <c r="L47" s="29"/>
    </row>
    <row r="48" spans="2:12" s="1" customFormat="1" ht="12" customHeight="1">
      <c r="B48" s="29"/>
      <c r="C48" s="26" t="s">
        <v>18</v>
      </c>
      <c r="F48" s="24" t="str">
        <f>F10</f>
        <v>Doksy</v>
      </c>
      <c r="I48" s="26" t="s">
        <v>20</v>
      </c>
      <c r="J48" s="46" t="str">
        <f>IF(J10="","",J10)</f>
        <v>30. 1. 2023</v>
      </c>
      <c r="L48" s="29"/>
    </row>
    <row r="49" spans="2:47" s="1" customFormat="1" ht="6.95" customHeight="1">
      <c r="B49" s="29"/>
      <c r="L49" s="29"/>
    </row>
    <row r="50" spans="2:47" s="1" customFormat="1" ht="15.2" customHeight="1">
      <c r="B50" s="29"/>
      <c r="C50" s="26" t="s">
        <v>22</v>
      </c>
      <c r="F50" s="24" t="str">
        <f>E13</f>
        <v xml:space="preserve"> </v>
      </c>
      <c r="I50" s="26" t="s">
        <v>27</v>
      </c>
      <c r="J50" s="27" t="str">
        <f>E19</f>
        <v xml:space="preserve"> </v>
      </c>
      <c r="L50" s="29"/>
    </row>
    <row r="51" spans="2:47" s="1" customFormat="1" ht="15.2" customHeight="1">
      <c r="B51" s="29"/>
      <c r="C51" s="26" t="s">
        <v>26</v>
      </c>
      <c r="F51" s="24" t="str">
        <f>IF(E16="","",E16)</f>
        <v xml:space="preserve"> </v>
      </c>
      <c r="I51" s="26" t="s">
        <v>29</v>
      </c>
      <c r="J51" s="27" t="str">
        <f>E22</f>
        <v xml:space="preserve"> </v>
      </c>
      <c r="L51" s="29"/>
    </row>
    <row r="52" spans="2:47" s="1" customFormat="1" ht="10.35" customHeight="1">
      <c r="B52" s="29"/>
      <c r="L52" s="29"/>
    </row>
    <row r="53" spans="2:47" s="1" customFormat="1" ht="29.25" customHeight="1">
      <c r="B53" s="29"/>
      <c r="C53" s="88" t="s">
        <v>76</v>
      </c>
      <c r="D53" s="82"/>
      <c r="E53" s="82"/>
      <c r="F53" s="82"/>
      <c r="G53" s="82"/>
      <c r="H53" s="82"/>
      <c r="I53" s="82"/>
      <c r="J53" s="89" t="s">
        <v>77</v>
      </c>
      <c r="K53" s="82"/>
      <c r="L53" s="29"/>
    </row>
    <row r="54" spans="2:47" s="1" customFormat="1" ht="10.35" customHeight="1">
      <c r="B54" s="29"/>
      <c r="L54" s="29"/>
    </row>
    <row r="55" spans="2:47" s="1" customFormat="1" ht="22.9" customHeight="1">
      <c r="B55" s="29"/>
      <c r="C55" s="90" t="s">
        <v>64</v>
      </c>
      <c r="J55" s="60">
        <f>J88</f>
        <v>0</v>
      </c>
      <c r="L55" s="29"/>
      <c r="AU55" s="17" t="s">
        <v>78</v>
      </c>
    </row>
    <row r="56" spans="2:47" s="8" customFormat="1" ht="24.95" customHeight="1">
      <c r="B56" s="91"/>
      <c r="D56" s="92" t="s">
        <v>79</v>
      </c>
      <c r="E56" s="93"/>
      <c r="F56" s="93"/>
      <c r="G56" s="93"/>
      <c r="H56" s="93"/>
      <c r="I56" s="93"/>
      <c r="J56" s="94">
        <f>J89</f>
        <v>0</v>
      </c>
      <c r="L56" s="91"/>
    </row>
    <row r="57" spans="2:47" s="9" customFormat="1" ht="19.899999999999999" customHeight="1">
      <c r="B57" s="95"/>
      <c r="D57" s="96" t="s">
        <v>80</v>
      </c>
      <c r="E57" s="97"/>
      <c r="F57" s="97"/>
      <c r="G57" s="97"/>
      <c r="H57" s="97"/>
      <c r="I57" s="97"/>
      <c r="J57" s="98">
        <f>J90</f>
        <v>0</v>
      </c>
      <c r="L57" s="95"/>
    </row>
    <row r="58" spans="2:47" s="9" customFormat="1" ht="19.899999999999999" customHeight="1">
      <c r="B58" s="95"/>
      <c r="D58" s="96" t="s">
        <v>81</v>
      </c>
      <c r="E58" s="97"/>
      <c r="F58" s="97"/>
      <c r="G58" s="97"/>
      <c r="H58" s="97"/>
      <c r="I58" s="97"/>
      <c r="J58" s="98">
        <f>J113</f>
        <v>0</v>
      </c>
      <c r="L58" s="95"/>
    </row>
    <row r="59" spans="2:47" s="8" customFormat="1" ht="24.95" customHeight="1">
      <c r="B59" s="91"/>
      <c r="D59" s="92" t="s">
        <v>82</v>
      </c>
      <c r="E59" s="93"/>
      <c r="F59" s="93"/>
      <c r="G59" s="93"/>
      <c r="H59" s="93"/>
      <c r="I59" s="93"/>
      <c r="J59" s="94">
        <f>J126</f>
        <v>0</v>
      </c>
      <c r="L59" s="91"/>
    </row>
    <row r="60" spans="2:47" s="9" customFormat="1" ht="19.899999999999999" customHeight="1">
      <c r="B60" s="95"/>
      <c r="D60" s="96" t="s">
        <v>83</v>
      </c>
      <c r="E60" s="97"/>
      <c r="F60" s="97"/>
      <c r="G60" s="97"/>
      <c r="H60" s="97"/>
      <c r="I60" s="97"/>
      <c r="J60" s="98">
        <f>J127</f>
        <v>0</v>
      </c>
      <c r="L60" s="95"/>
    </row>
    <row r="61" spans="2:47" s="9" customFormat="1" ht="19.899999999999999" customHeight="1">
      <c r="B61" s="95"/>
      <c r="D61" s="96" t="s">
        <v>84</v>
      </c>
      <c r="E61" s="97"/>
      <c r="F61" s="97"/>
      <c r="G61" s="97"/>
      <c r="H61" s="97"/>
      <c r="I61" s="97"/>
      <c r="J61" s="98">
        <f>J129</f>
        <v>0</v>
      </c>
      <c r="L61" s="95"/>
    </row>
    <row r="62" spans="2:47" s="9" customFormat="1" ht="19.899999999999999" customHeight="1">
      <c r="B62" s="95"/>
      <c r="D62" s="96" t="s">
        <v>85</v>
      </c>
      <c r="E62" s="97"/>
      <c r="F62" s="97"/>
      <c r="G62" s="97"/>
      <c r="H62" s="97"/>
      <c r="I62" s="97"/>
      <c r="J62" s="98">
        <f>J133</f>
        <v>0</v>
      </c>
      <c r="L62" s="95"/>
    </row>
    <row r="63" spans="2:47" s="9" customFormat="1" ht="19.899999999999999" customHeight="1">
      <c r="B63" s="95"/>
      <c r="D63" s="96" t="s">
        <v>86</v>
      </c>
      <c r="E63" s="97"/>
      <c r="F63" s="97"/>
      <c r="G63" s="97"/>
      <c r="H63" s="97"/>
      <c r="I63" s="97"/>
      <c r="J63" s="98">
        <f>J141</f>
        <v>0</v>
      </c>
      <c r="L63" s="95"/>
    </row>
    <row r="64" spans="2:47" s="9" customFormat="1" ht="19.899999999999999" customHeight="1">
      <c r="B64" s="95"/>
      <c r="D64" s="96" t="s">
        <v>87</v>
      </c>
      <c r="E64" s="97"/>
      <c r="F64" s="97"/>
      <c r="G64" s="97"/>
      <c r="H64" s="97"/>
      <c r="I64" s="97"/>
      <c r="J64" s="98">
        <f>J215</f>
        <v>0</v>
      </c>
      <c r="L64" s="95"/>
    </row>
    <row r="65" spans="2:12" s="9" customFormat="1" ht="19.899999999999999" customHeight="1">
      <c r="B65" s="95"/>
      <c r="D65" s="96" t="s">
        <v>88</v>
      </c>
      <c r="E65" s="97"/>
      <c r="F65" s="97"/>
      <c r="G65" s="97"/>
      <c r="H65" s="97"/>
      <c r="I65" s="97"/>
      <c r="J65" s="98">
        <f>J222</f>
        <v>0</v>
      </c>
      <c r="L65" s="95"/>
    </row>
    <row r="66" spans="2:12" s="9" customFormat="1" ht="19.899999999999999" customHeight="1">
      <c r="B66" s="95"/>
      <c r="D66" s="96" t="s">
        <v>89</v>
      </c>
      <c r="E66" s="97"/>
      <c r="F66" s="97"/>
      <c r="G66" s="97"/>
      <c r="H66" s="97"/>
      <c r="I66" s="97"/>
      <c r="J66" s="98">
        <f>J237</f>
        <v>0</v>
      </c>
      <c r="L66" s="95"/>
    </row>
    <row r="67" spans="2:12" s="9" customFormat="1" ht="19.899999999999999" customHeight="1">
      <c r="B67" s="95"/>
      <c r="D67" s="96" t="s">
        <v>90</v>
      </c>
      <c r="E67" s="97"/>
      <c r="F67" s="97"/>
      <c r="G67" s="97"/>
      <c r="H67" s="97"/>
      <c r="I67" s="97"/>
      <c r="J67" s="98">
        <f>J259</f>
        <v>0</v>
      </c>
      <c r="L67" s="95"/>
    </row>
    <row r="68" spans="2:12" s="8" customFormat="1" ht="24.95" customHeight="1">
      <c r="B68" s="91"/>
      <c r="D68" s="92" t="s">
        <v>91</v>
      </c>
      <c r="E68" s="93"/>
      <c r="F68" s="93"/>
      <c r="G68" s="93"/>
      <c r="H68" s="93"/>
      <c r="I68" s="93"/>
      <c r="J68" s="94">
        <f>J277</f>
        <v>0</v>
      </c>
      <c r="L68" s="91"/>
    </row>
    <row r="69" spans="2:12" s="9" customFormat="1" ht="19.899999999999999" customHeight="1">
      <c r="B69" s="95"/>
      <c r="D69" s="96" t="s">
        <v>92</v>
      </c>
      <c r="E69" s="97"/>
      <c r="F69" s="97"/>
      <c r="G69" s="97"/>
      <c r="H69" s="97"/>
      <c r="I69" s="97"/>
      <c r="J69" s="98">
        <f>J278</f>
        <v>0</v>
      </c>
      <c r="L69" s="95"/>
    </row>
    <row r="70" spans="2:12" s="9" customFormat="1" ht="19.899999999999999" customHeight="1">
      <c r="B70" s="95"/>
      <c r="D70" s="96" t="s">
        <v>93</v>
      </c>
      <c r="E70" s="97"/>
      <c r="F70" s="97"/>
      <c r="G70" s="97"/>
      <c r="H70" s="97"/>
      <c r="I70" s="97"/>
      <c r="J70" s="98">
        <f>J281</f>
        <v>0</v>
      </c>
      <c r="L70" s="95"/>
    </row>
    <row r="71" spans="2:12" s="1" customFormat="1" ht="21.75" customHeight="1">
      <c r="B71" s="29"/>
      <c r="L71" s="29"/>
    </row>
    <row r="72" spans="2:12" s="1" customFormat="1" ht="6.95" customHeight="1">
      <c r="B72" s="38"/>
      <c r="C72" s="39"/>
      <c r="D72" s="39"/>
      <c r="E72" s="39"/>
      <c r="F72" s="39"/>
      <c r="G72" s="39"/>
      <c r="H72" s="39"/>
      <c r="I72" s="39"/>
      <c r="J72" s="39"/>
      <c r="K72" s="39"/>
      <c r="L72" s="29"/>
    </row>
    <row r="76" spans="2:12" s="1" customFormat="1" ht="6.95" customHeight="1">
      <c r="B76" s="40"/>
      <c r="C76" s="41"/>
      <c r="D76" s="41"/>
      <c r="E76" s="41"/>
      <c r="F76" s="41"/>
      <c r="G76" s="41"/>
      <c r="H76" s="41"/>
      <c r="I76" s="41"/>
      <c r="J76" s="41"/>
      <c r="K76" s="41"/>
      <c r="L76" s="29"/>
    </row>
    <row r="77" spans="2:12" s="1" customFormat="1" ht="24.95" customHeight="1">
      <c r="B77" s="29"/>
      <c r="C77" s="21" t="s">
        <v>94</v>
      </c>
      <c r="L77" s="29"/>
    </row>
    <row r="78" spans="2:12" s="1" customFormat="1" ht="6.95" customHeight="1">
      <c r="B78" s="29"/>
      <c r="L78" s="29"/>
    </row>
    <row r="79" spans="2:12" s="1" customFormat="1" ht="12" customHeight="1">
      <c r="B79" s="29"/>
      <c r="C79" s="26" t="s">
        <v>14</v>
      </c>
      <c r="L79" s="29"/>
    </row>
    <row r="80" spans="2:12" s="1" customFormat="1" ht="16.5" customHeight="1">
      <c r="B80" s="29"/>
      <c r="E80" s="367" t="str">
        <f>E7</f>
        <v>Kuchyně ZŠ Doksy - stavební práce</v>
      </c>
      <c r="F80" s="376"/>
      <c r="G80" s="376"/>
      <c r="H80" s="376"/>
      <c r="L80" s="29"/>
    </row>
    <row r="81" spans="2:65" s="1" customFormat="1" ht="6.95" customHeight="1">
      <c r="B81" s="29"/>
      <c r="L81" s="29"/>
    </row>
    <row r="82" spans="2:65" s="1" customFormat="1" ht="12" customHeight="1">
      <c r="B82" s="29"/>
      <c r="C82" s="26" t="s">
        <v>18</v>
      </c>
      <c r="F82" s="24" t="str">
        <f>F10</f>
        <v>Doksy</v>
      </c>
      <c r="I82" s="26" t="s">
        <v>20</v>
      </c>
      <c r="J82" s="46" t="str">
        <f>IF(J10="","",J10)</f>
        <v>30. 1. 2023</v>
      </c>
      <c r="L82" s="29"/>
    </row>
    <row r="83" spans="2:65" s="1" customFormat="1" ht="6.95" customHeight="1">
      <c r="B83" s="29"/>
      <c r="L83" s="29"/>
    </row>
    <row r="84" spans="2:65" s="1" customFormat="1" ht="15.2" customHeight="1">
      <c r="B84" s="29"/>
      <c r="C84" s="26" t="s">
        <v>22</v>
      </c>
      <c r="F84" s="24" t="str">
        <f>E13</f>
        <v xml:space="preserve"> </v>
      </c>
      <c r="I84" s="26" t="s">
        <v>27</v>
      </c>
      <c r="J84" s="27" t="str">
        <f>E19</f>
        <v xml:space="preserve"> </v>
      </c>
      <c r="L84" s="29"/>
    </row>
    <row r="85" spans="2:65" s="1" customFormat="1" ht="15.2" customHeight="1">
      <c r="B85" s="29"/>
      <c r="C85" s="26" t="s">
        <v>26</v>
      </c>
      <c r="F85" s="24" t="str">
        <f>IF(E16="","",E16)</f>
        <v xml:space="preserve"> </v>
      </c>
      <c r="I85" s="26" t="s">
        <v>29</v>
      </c>
      <c r="J85" s="27" t="str">
        <f>E22</f>
        <v xml:space="preserve"> </v>
      </c>
      <c r="L85" s="29"/>
    </row>
    <row r="86" spans="2:65" s="1" customFormat="1" ht="10.35" customHeight="1">
      <c r="B86" s="29"/>
      <c r="L86" s="29"/>
    </row>
    <row r="87" spans="2:65" s="10" customFormat="1" ht="29.25" customHeight="1">
      <c r="B87" s="99"/>
      <c r="C87" s="100" t="s">
        <v>95</v>
      </c>
      <c r="D87" s="101" t="s">
        <v>51</v>
      </c>
      <c r="E87" s="101" t="s">
        <v>47</v>
      </c>
      <c r="F87" s="101" t="s">
        <v>48</v>
      </c>
      <c r="G87" s="101" t="s">
        <v>96</v>
      </c>
      <c r="H87" s="101" t="s">
        <v>97</v>
      </c>
      <c r="I87" s="101" t="s">
        <v>98</v>
      </c>
      <c r="J87" s="101" t="s">
        <v>77</v>
      </c>
      <c r="K87" s="102" t="s">
        <v>99</v>
      </c>
      <c r="L87" s="99"/>
      <c r="M87" s="53" t="s">
        <v>3</v>
      </c>
      <c r="N87" s="54" t="s">
        <v>36</v>
      </c>
      <c r="O87" s="54" t="s">
        <v>100</v>
      </c>
      <c r="P87" s="54" t="s">
        <v>101</v>
      </c>
      <c r="Q87" s="54" t="s">
        <v>102</v>
      </c>
      <c r="R87" s="54" t="s">
        <v>103</v>
      </c>
      <c r="S87" s="54" t="s">
        <v>104</v>
      </c>
      <c r="T87" s="55" t="s">
        <v>105</v>
      </c>
    </row>
    <row r="88" spans="2:65" s="1" customFormat="1" ht="22.9" customHeight="1">
      <c r="B88" s="29"/>
      <c r="C88" s="58" t="s">
        <v>106</v>
      </c>
      <c r="J88" s="103">
        <f>BK88</f>
        <v>0</v>
      </c>
      <c r="L88" s="29"/>
      <c r="M88" s="56"/>
      <c r="N88" s="47"/>
      <c r="O88" s="47"/>
      <c r="P88" s="104">
        <f>P89+P126+P277</f>
        <v>419.65701100000001</v>
      </c>
      <c r="Q88" s="47"/>
      <c r="R88" s="104">
        <f>R89+R126+R277</f>
        <v>3.0535132400000005</v>
      </c>
      <c r="S88" s="47"/>
      <c r="T88" s="105">
        <f>T89+T126+T277</f>
        <v>6.8254437599999997</v>
      </c>
      <c r="AT88" s="17" t="s">
        <v>65</v>
      </c>
      <c r="AU88" s="17" t="s">
        <v>78</v>
      </c>
      <c r="BK88" s="106">
        <f>BK89+BK126+BK277</f>
        <v>0</v>
      </c>
    </row>
    <row r="89" spans="2:65" s="11" customFormat="1" ht="25.9" customHeight="1">
      <c r="B89" s="107"/>
      <c r="D89" s="108" t="s">
        <v>65</v>
      </c>
      <c r="E89" s="109" t="s">
        <v>107</v>
      </c>
      <c r="F89" s="109" t="s">
        <v>108</v>
      </c>
      <c r="J89" s="110">
        <f>BK89</f>
        <v>0</v>
      </c>
      <c r="L89" s="107"/>
      <c r="M89" s="111"/>
      <c r="P89" s="112">
        <f>P90+P113</f>
        <v>139.99668500000001</v>
      </c>
      <c r="R89" s="112">
        <f>R90+R113</f>
        <v>4.6384E-3</v>
      </c>
      <c r="T89" s="113">
        <f>T90+T113</f>
        <v>6.8071359999999999</v>
      </c>
      <c r="AR89" s="108" t="s">
        <v>71</v>
      </c>
      <c r="AT89" s="114" t="s">
        <v>65</v>
      </c>
      <c r="AU89" s="114" t="s">
        <v>66</v>
      </c>
      <c r="AY89" s="108" t="s">
        <v>109</v>
      </c>
      <c r="BK89" s="115">
        <f>BK90+BK113</f>
        <v>0</v>
      </c>
    </row>
    <row r="90" spans="2:65" s="11" customFormat="1" ht="22.9" customHeight="1">
      <c r="B90" s="107"/>
      <c r="D90" s="108" t="s">
        <v>65</v>
      </c>
      <c r="E90" s="116" t="s">
        <v>110</v>
      </c>
      <c r="F90" s="116" t="s">
        <v>111</v>
      </c>
      <c r="J90" s="117">
        <f>BK90</f>
        <v>0</v>
      </c>
      <c r="L90" s="107"/>
      <c r="M90" s="111"/>
      <c r="P90" s="112">
        <f>SUM(P91:P112)</f>
        <v>65.860640000000004</v>
      </c>
      <c r="R90" s="112">
        <f>SUM(R91:R112)</f>
        <v>4.6384E-3</v>
      </c>
      <c r="T90" s="113">
        <f>SUM(T91:T112)</f>
        <v>6.8071359999999999</v>
      </c>
      <c r="AR90" s="108" t="s">
        <v>71</v>
      </c>
      <c r="AT90" s="114" t="s">
        <v>65</v>
      </c>
      <c r="AU90" s="114" t="s">
        <v>71</v>
      </c>
      <c r="AY90" s="108" t="s">
        <v>109</v>
      </c>
      <c r="BK90" s="115">
        <f>SUM(BK91:BK112)</f>
        <v>0</v>
      </c>
    </row>
    <row r="91" spans="2:65" s="1" customFormat="1" ht="24.2" customHeight="1">
      <c r="B91" s="118"/>
      <c r="C91" s="119" t="s">
        <v>112</v>
      </c>
      <c r="D91" s="119" t="s">
        <v>113</v>
      </c>
      <c r="E91" s="120" t="s">
        <v>114</v>
      </c>
      <c r="F91" s="121" t="s">
        <v>115</v>
      </c>
      <c r="G91" s="122" t="s">
        <v>116</v>
      </c>
      <c r="H91" s="123">
        <v>35.68</v>
      </c>
      <c r="I91" s="124"/>
      <c r="J91" s="124">
        <f>ROUND(I91*H91,2)</f>
        <v>0</v>
      </c>
      <c r="K91" s="121" t="s">
        <v>117</v>
      </c>
      <c r="L91" s="29"/>
      <c r="M91" s="125" t="s">
        <v>3</v>
      </c>
      <c r="N91" s="126" t="s">
        <v>37</v>
      </c>
      <c r="O91" s="127">
        <v>0.105</v>
      </c>
      <c r="P91" s="127">
        <f>O91*H91</f>
        <v>3.7464</v>
      </c>
      <c r="Q91" s="127">
        <v>1.2999999999999999E-4</v>
      </c>
      <c r="R91" s="127">
        <f>Q91*H91</f>
        <v>4.6384E-3</v>
      </c>
      <c r="S91" s="127">
        <v>0</v>
      </c>
      <c r="T91" s="128">
        <f>S91*H91</f>
        <v>0</v>
      </c>
      <c r="AR91" s="129" t="s">
        <v>118</v>
      </c>
      <c r="AT91" s="129" t="s">
        <v>113</v>
      </c>
      <c r="AU91" s="129" t="s">
        <v>73</v>
      </c>
      <c r="AY91" s="17" t="s">
        <v>109</v>
      </c>
      <c r="BE91" s="130">
        <f>IF(N91="základní",J91,0)</f>
        <v>0</v>
      </c>
      <c r="BF91" s="130">
        <f>IF(N91="snížená",J91,0)</f>
        <v>0</v>
      </c>
      <c r="BG91" s="130">
        <f>IF(N91="zákl. přenesená",J91,0)</f>
        <v>0</v>
      </c>
      <c r="BH91" s="130">
        <f>IF(N91="sníž. přenesená",J91,0)</f>
        <v>0</v>
      </c>
      <c r="BI91" s="130">
        <f>IF(N91="nulová",J91,0)</f>
        <v>0</v>
      </c>
      <c r="BJ91" s="17" t="s">
        <v>71</v>
      </c>
      <c r="BK91" s="130">
        <f>ROUND(I91*H91,2)</f>
        <v>0</v>
      </c>
      <c r="BL91" s="17" t="s">
        <v>118</v>
      </c>
      <c r="BM91" s="129" t="s">
        <v>119</v>
      </c>
    </row>
    <row r="92" spans="2:65" s="1" customFormat="1">
      <c r="B92" s="29"/>
      <c r="D92" s="131" t="s">
        <v>120</v>
      </c>
      <c r="F92" s="132" t="s">
        <v>121</v>
      </c>
      <c r="L92" s="29"/>
      <c r="M92" s="133"/>
      <c r="T92" s="50"/>
      <c r="AT92" s="17" t="s">
        <v>120</v>
      </c>
      <c r="AU92" s="17" t="s">
        <v>73</v>
      </c>
    </row>
    <row r="93" spans="2:65" s="12" customFormat="1">
      <c r="B93" s="134"/>
      <c r="D93" s="135" t="s">
        <v>122</v>
      </c>
      <c r="E93" s="136" t="s">
        <v>3</v>
      </c>
      <c r="F93" s="137" t="s">
        <v>123</v>
      </c>
      <c r="H93" s="138">
        <v>35.68</v>
      </c>
      <c r="L93" s="134"/>
      <c r="M93" s="139"/>
      <c r="T93" s="140"/>
      <c r="AT93" s="136" t="s">
        <v>122</v>
      </c>
      <c r="AU93" s="136" t="s">
        <v>73</v>
      </c>
      <c r="AV93" s="12" t="s">
        <v>73</v>
      </c>
      <c r="AW93" s="12" t="s">
        <v>28</v>
      </c>
      <c r="AX93" s="12" t="s">
        <v>66</v>
      </c>
      <c r="AY93" s="136" t="s">
        <v>109</v>
      </c>
    </row>
    <row r="94" spans="2:65" s="13" customFormat="1">
      <c r="B94" s="141"/>
      <c r="D94" s="135" t="s">
        <v>122</v>
      </c>
      <c r="E94" s="142" t="s">
        <v>3</v>
      </c>
      <c r="F94" s="143" t="s">
        <v>124</v>
      </c>
      <c r="H94" s="144">
        <v>35.68</v>
      </c>
      <c r="L94" s="141"/>
      <c r="M94" s="145"/>
      <c r="T94" s="146"/>
      <c r="AT94" s="142" t="s">
        <v>122</v>
      </c>
      <c r="AU94" s="142" t="s">
        <v>73</v>
      </c>
      <c r="AV94" s="13" t="s">
        <v>118</v>
      </c>
      <c r="AW94" s="13" t="s">
        <v>28</v>
      </c>
      <c r="AX94" s="13" t="s">
        <v>71</v>
      </c>
      <c r="AY94" s="142" t="s">
        <v>109</v>
      </c>
    </row>
    <row r="95" spans="2:65" s="1" customFormat="1" ht="16.5" customHeight="1">
      <c r="B95" s="118"/>
      <c r="C95" s="119" t="s">
        <v>125</v>
      </c>
      <c r="D95" s="119" t="s">
        <v>113</v>
      </c>
      <c r="E95" s="120" t="s">
        <v>126</v>
      </c>
      <c r="F95" s="121" t="s">
        <v>127</v>
      </c>
      <c r="G95" s="122" t="s">
        <v>116</v>
      </c>
      <c r="H95" s="123">
        <v>40.98</v>
      </c>
      <c r="I95" s="124"/>
      <c r="J95" s="124">
        <f>ROUND(I95*H95,2)</f>
        <v>0</v>
      </c>
      <c r="K95" s="121" t="s">
        <v>117</v>
      </c>
      <c r="L95" s="29"/>
      <c r="M95" s="125" t="s">
        <v>3</v>
      </c>
      <c r="N95" s="126" t="s">
        <v>37</v>
      </c>
      <c r="O95" s="127">
        <v>0.30599999999999999</v>
      </c>
      <c r="P95" s="127">
        <f>O95*H95</f>
        <v>12.539879999999998</v>
      </c>
      <c r="Q95" s="127">
        <v>0</v>
      </c>
      <c r="R95" s="127">
        <f>Q95*H95</f>
        <v>0</v>
      </c>
      <c r="S95" s="127">
        <v>0</v>
      </c>
      <c r="T95" s="128">
        <f>S95*H95</f>
        <v>0</v>
      </c>
      <c r="AR95" s="129" t="s">
        <v>118</v>
      </c>
      <c r="AT95" s="129" t="s">
        <v>113</v>
      </c>
      <c r="AU95" s="129" t="s">
        <v>73</v>
      </c>
      <c r="AY95" s="17" t="s">
        <v>109</v>
      </c>
      <c r="BE95" s="130">
        <f>IF(N95="základní",J95,0)</f>
        <v>0</v>
      </c>
      <c r="BF95" s="130">
        <f>IF(N95="snížená",J95,0)</f>
        <v>0</v>
      </c>
      <c r="BG95" s="130">
        <f>IF(N95="zákl. přenesená",J95,0)</f>
        <v>0</v>
      </c>
      <c r="BH95" s="130">
        <f>IF(N95="sníž. přenesená",J95,0)</f>
        <v>0</v>
      </c>
      <c r="BI95" s="130">
        <f>IF(N95="nulová",J95,0)</f>
        <v>0</v>
      </c>
      <c r="BJ95" s="17" t="s">
        <v>71</v>
      </c>
      <c r="BK95" s="130">
        <f>ROUND(I95*H95,2)</f>
        <v>0</v>
      </c>
      <c r="BL95" s="17" t="s">
        <v>118</v>
      </c>
      <c r="BM95" s="129" t="s">
        <v>128</v>
      </c>
    </row>
    <row r="96" spans="2:65" s="1" customFormat="1">
      <c r="B96" s="29"/>
      <c r="D96" s="131" t="s">
        <v>120</v>
      </c>
      <c r="F96" s="132" t="s">
        <v>129</v>
      </c>
      <c r="L96" s="29"/>
      <c r="M96" s="133"/>
      <c r="T96" s="50"/>
      <c r="AT96" s="17" t="s">
        <v>120</v>
      </c>
      <c r="AU96" s="17" t="s">
        <v>73</v>
      </c>
    </row>
    <row r="97" spans="2:65" s="1" customFormat="1" ht="24.2" customHeight="1">
      <c r="B97" s="118"/>
      <c r="C97" s="119" t="s">
        <v>110</v>
      </c>
      <c r="D97" s="119" t="s">
        <v>113</v>
      </c>
      <c r="E97" s="120" t="s">
        <v>130</v>
      </c>
      <c r="F97" s="121" t="s">
        <v>131</v>
      </c>
      <c r="G97" s="122" t="s">
        <v>116</v>
      </c>
      <c r="H97" s="123">
        <v>40.98</v>
      </c>
      <c r="I97" s="124"/>
      <c r="J97" s="124">
        <f>ROUND(I97*H97,2)</f>
        <v>0</v>
      </c>
      <c r="K97" s="121" t="s">
        <v>117</v>
      </c>
      <c r="L97" s="29"/>
      <c r="M97" s="125" t="s">
        <v>3</v>
      </c>
      <c r="N97" s="126" t="s">
        <v>37</v>
      </c>
      <c r="O97" s="127">
        <v>0.16200000000000001</v>
      </c>
      <c r="P97" s="127">
        <f>O97*H97</f>
        <v>6.6387599999999996</v>
      </c>
      <c r="Q97" s="127">
        <v>0</v>
      </c>
      <c r="R97" s="127">
        <f>Q97*H97</f>
        <v>0</v>
      </c>
      <c r="S97" s="127">
        <v>3.5000000000000003E-2</v>
      </c>
      <c r="T97" s="128">
        <f>S97*H97</f>
        <v>1.4343000000000001</v>
      </c>
      <c r="AR97" s="129" t="s">
        <v>118</v>
      </c>
      <c r="AT97" s="129" t="s">
        <v>113</v>
      </c>
      <c r="AU97" s="129" t="s">
        <v>73</v>
      </c>
      <c r="AY97" s="17" t="s">
        <v>109</v>
      </c>
      <c r="BE97" s="130">
        <f>IF(N97="základní",J97,0)</f>
        <v>0</v>
      </c>
      <c r="BF97" s="130">
        <f>IF(N97="snížená",J97,0)</f>
        <v>0</v>
      </c>
      <c r="BG97" s="130">
        <f>IF(N97="zákl. přenesená",J97,0)</f>
        <v>0</v>
      </c>
      <c r="BH97" s="130">
        <f>IF(N97="sníž. přenesená",J97,0)</f>
        <v>0</v>
      </c>
      <c r="BI97" s="130">
        <f>IF(N97="nulová",J97,0)</f>
        <v>0</v>
      </c>
      <c r="BJ97" s="17" t="s">
        <v>71</v>
      </c>
      <c r="BK97" s="130">
        <f>ROUND(I97*H97,2)</f>
        <v>0</v>
      </c>
      <c r="BL97" s="17" t="s">
        <v>118</v>
      </c>
      <c r="BM97" s="129" t="s">
        <v>132</v>
      </c>
    </row>
    <row r="98" spans="2:65" s="1" customFormat="1">
      <c r="B98" s="29"/>
      <c r="D98" s="131" t="s">
        <v>120</v>
      </c>
      <c r="F98" s="132" t="s">
        <v>133</v>
      </c>
      <c r="L98" s="29"/>
      <c r="M98" s="133"/>
      <c r="T98" s="50"/>
      <c r="AT98" s="17" t="s">
        <v>120</v>
      </c>
      <c r="AU98" s="17" t="s">
        <v>73</v>
      </c>
    </row>
    <row r="99" spans="2:65" s="12" customFormat="1">
      <c r="B99" s="134"/>
      <c r="D99" s="135" t="s">
        <v>122</v>
      </c>
      <c r="E99" s="136" t="s">
        <v>3</v>
      </c>
      <c r="F99" s="137" t="s">
        <v>134</v>
      </c>
      <c r="H99" s="138">
        <v>40.98</v>
      </c>
      <c r="L99" s="134"/>
      <c r="M99" s="139"/>
      <c r="T99" s="140"/>
      <c r="AT99" s="136" t="s">
        <v>122</v>
      </c>
      <c r="AU99" s="136" t="s">
        <v>73</v>
      </c>
      <c r="AV99" s="12" t="s">
        <v>73</v>
      </c>
      <c r="AW99" s="12" t="s">
        <v>28</v>
      </c>
      <c r="AX99" s="12" t="s">
        <v>66</v>
      </c>
      <c r="AY99" s="136" t="s">
        <v>109</v>
      </c>
    </row>
    <row r="100" spans="2:65" s="13" customFormat="1">
      <c r="B100" s="141"/>
      <c r="D100" s="135" t="s">
        <v>122</v>
      </c>
      <c r="E100" s="142" t="s">
        <v>3</v>
      </c>
      <c r="F100" s="143" t="s">
        <v>124</v>
      </c>
      <c r="H100" s="144">
        <v>40.98</v>
      </c>
      <c r="L100" s="141"/>
      <c r="M100" s="145"/>
      <c r="T100" s="146"/>
      <c r="AT100" s="142" t="s">
        <v>122</v>
      </c>
      <c r="AU100" s="142" t="s">
        <v>73</v>
      </c>
      <c r="AV100" s="13" t="s">
        <v>118</v>
      </c>
      <c r="AW100" s="13" t="s">
        <v>28</v>
      </c>
      <c r="AX100" s="13" t="s">
        <v>71</v>
      </c>
      <c r="AY100" s="142" t="s">
        <v>109</v>
      </c>
    </row>
    <row r="101" spans="2:65" s="1" customFormat="1" ht="24.2" customHeight="1">
      <c r="B101" s="118"/>
      <c r="C101" s="119" t="s">
        <v>135</v>
      </c>
      <c r="D101" s="119" t="s">
        <v>113</v>
      </c>
      <c r="E101" s="120" t="s">
        <v>136</v>
      </c>
      <c r="F101" s="121" t="s">
        <v>137</v>
      </c>
      <c r="G101" s="122" t="s">
        <v>138</v>
      </c>
      <c r="H101" s="123">
        <v>4</v>
      </c>
      <c r="I101" s="124"/>
      <c r="J101" s="124">
        <f>ROUND(I101*H101,2)</f>
        <v>0</v>
      </c>
      <c r="K101" s="121" t="s">
        <v>117</v>
      </c>
      <c r="L101" s="29"/>
      <c r="M101" s="125" t="s">
        <v>3</v>
      </c>
      <c r="N101" s="126" t="s">
        <v>37</v>
      </c>
      <c r="O101" s="127">
        <v>0.74199999999999999</v>
      </c>
      <c r="P101" s="127">
        <f>O101*H101</f>
        <v>2.968</v>
      </c>
      <c r="Q101" s="127">
        <v>0</v>
      </c>
      <c r="R101" s="127">
        <f>Q101*H101</f>
        <v>0</v>
      </c>
      <c r="S101" s="127">
        <v>0.06</v>
      </c>
      <c r="T101" s="128">
        <f>S101*H101</f>
        <v>0.24</v>
      </c>
      <c r="AR101" s="129" t="s">
        <v>118</v>
      </c>
      <c r="AT101" s="129" t="s">
        <v>113</v>
      </c>
      <c r="AU101" s="129" t="s">
        <v>73</v>
      </c>
      <c r="AY101" s="17" t="s">
        <v>109</v>
      </c>
      <c r="BE101" s="130">
        <f>IF(N101="základní",J101,0)</f>
        <v>0</v>
      </c>
      <c r="BF101" s="130">
        <f>IF(N101="snížená",J101,0)</f>
        <v>0</v>
      </c>
      <c r="BG101" s="130">
        <f>IF(N101="zákl. přenesená",J101,0)</f>
        <v>0</v>
      </c>
      <c r="BH101" s="130">
        <f>IF(N101="sníž. přenesená",J101,0)</f>
        <v>0</v>
      </c>
      <c r="BI101" s="130">
        <f>IF(N101="nulová",J101,0)</f>
        <v>0</v>
      </c>
      <c r="BJ101" s="17" t="s">
        <v>71</v>
      </c>
      <c r="BK101" s="130">
        <f>ROUND(I101*H101,2)</f>
        <v>0</v>
      </c>
      <c r="BL101" s="17" t="s">
        <v>118</v>
      </c>
      <c r="BM101" s="129" t="s">
        <v>139</v>
      </c>
    </row>
    <row r="102" spans="2:65" s="1" customFormat="1">
      <c r="B102" s="29"/>
      <c r="D102" s="131" t="s">
        <v>120</v>
      </c>
      <c r="F102" s="132" t="s">
        <v>140</v>
      </c>
      <c r="L102" s="29"/>
      <c r="M102" s="133"/>
      <c r="T102" s="50"/>
      <c r="AT102" s="17" t="s">
        <v>120</v>
      </c>
      <c r="AU102" s="17" t="s">
        <v>73</v>
      </c>
    </row>
    <row r="103" spans="2:65" s="1" customFormat="1" ht="24.2" customHeight="1">
      <c r="B103" s="118"/>
      <c r="C103" s="119" t="s">
        <v>141</v>
      </c>
      <c r="D103" s="119" t="s">
        <v>113</v>
      </c>
      <c r="E103" s="120" t="s">
        <v>142</v>
      </c>
      <c r="F103" s="121" t="s">
        <v>143</v>
      </c>
      <c r="G103" s="122" t="s">
        <v>138</v>
      </c>
      <c r="H103" s="123">
        <v>5</v>
      </c>
      <c r="I103" s="124"/>
      <c r="J103" s="124">
        <f>ROUND(I103*H103,2)</f>
        <v>0</v>
      </c>
      <c r="K103" s="121" t="s">
        <v>117</v>
      </c>
      <c r="L103" s="29"/>
      <c r="M103" s="125" t="s">
        <v>3</v>
      </c>
      <c r="N103" s="126" t="s">
        <v>37</v>
      </c>
      <c r="O103" s="127">
        <v>1.2549999999999999</v>
      </c>
      <c r="P103" s="127">
        <f>O103*H103</f>
        <v>6.2749999999999995</v>
      </c>
      <c r="Q103" s="127">
        <v>0</v>
      </c>
      <c r="R103" s="127">
        <f>Q103*H103</f>
        <v>0</v>
      </c>
      <c r="S103" s="127">
        <v>0.09</v>
      </c>
      <c r="T103" s="128">
        <f>S103*H103</f>
        <v>0.44999999999999996</v>
      </c>
      <c r="AR103" s="129" t="s">
        <v>118</v>
      </c>
      <c r="AT103" s="129" t="s">
        <v>113</v>
      </c>
      <c r="AU103" s="129" t="s">
        <v>73</v>
      </c>
      <c r="AY103" s="17" t="s">
        <v>109</v>
      </c>
      <c r="BE103" s="130">
        <f>IF(N103="základní",J103,0)</f>
        <v>0</v>
      </c>
      <c r="BF103" s="130">
        <f>IF(N103="snížená",J103,0)</f>
        <v>0</v>
      </c>
      <c r="BG103" s="130">
        <f>IF(N103="zákl. přenesená",J103,0)</f>
        <v>0</v>
      </c>
      <c r="BH103" s="130">
        <f>IF(N103="sníž. přenesená",J103,0)</f>
        <v>0</v>
      </c>
      <c r="BI103" s="130">
        <f>IF(N103="nulová",J103,0)</f>
        <v>0</v>
      </c>
      <c r="BJ103" s="17" t="s">
        <v>71</v>
      </c>
      <c r="BK103" s="130">
        <f>ROUND(I103*H103,2)</f>
        <v>0</v>
      </c>
      <c r="BL103" s="17" t="s">
        <v>118</v>
      </c>
      <c r="BM103" s="129" t="s">
        <v>144</v>
      </c>
    </row>
    <row r="104" spans="2:65" s="1" customFormat="1">
      <c r="B104" s="29"/>
      <c r="D104" s="131" t="s">
        <v>120</v>
      </c>
      <c r="F104" s="132" t="s">
        <v>145</v>
      </c>
      <c r="L104" s="29"/>
      <c r="M104" s="133"/>
      <c r="T104" s="50"/>
      <c r="AT104" s="17" t="s">
        <v>120</v>
      </c>
      <c r="AU104" s="17" t="s">
        <v>73</v>
      </c>
    </row>
    <row r="105" spans="2:65" s="1" customFormat="1" ht="21.75" customHeight="1">
      <c r="B105" s="118"/>
      <c r="C105" s="119" t="s">
        <v>9</v>
      </c>
      <c r="D105" s="119" t="s">
        <v>113</v>
      </c>
      <c r="E105" s="120" t="s">
        <v>146</v>
      </c>
      <c r="F105" s="121" t="s">
        <v>147</v>
      </c>
      <c r="G105" s="122" t="s">
        <v>148</v>
      </c>
      <c r="H105" s="123">
        <v>28.1</v>
      </c>
      <c r="I105" s="124"/>
      <c r="J105" s="124">
        <f>ROUND(I105*H105,2)</f>
        <v>0</v>
      </c>
      <c r="K105" s="121" t="s">
        <v>117</v>
      </c>
      <c r="L105" s="29"/>
      <c r="M105" s="125" t="s">
        <v>3</v>
      </c>
      <c r="N105" s="126" t="s">
        <v>37</v>
      </c>
      <c r="O105" s="127">
        <v>0.245</v>
      </c>
      <c r="P105" s="127">
        <f>O105*H105</f>
        <v>6.8845000000000001</v>
      </c>
      <c r="Q105" s="127">
        <v>0</v>
      </c>
      <c r="R105" s="127">
        <f>Q105*H105</f>
        <v>0</v>
      </c>
      <c r="S105" s="127">
        <v>5.0000000000000001E-3</v>
      </c>
      <c r="T105" s="128">
        <f>S105*H105</f>
        <v>0.14050000000000001</v>
      </c>
      <c r="AR105" s="129" t="s">
        <v>118</v>
      </c>
      <c r="AT105" s="129" t="s">
        <v>113</v>
      </c>
      <c r="AU105" s="129" t="s">
        <v>73</v>
      </c>
      <c r="AY105" s="17" t="s">
        <v>109</v>
      </c>
      <c r="BE105" s="130">
        <f>IF(N105="základní",J105,0)</f>
        <v>0</v>
      </c>
      <c r="BF105" s="130">
        <f>IF(N105="snížená",J105,0)</f>
        <v>0</v>
      </c>
      <c r="BG105" s="130">
        <f>IF(N105="zákl. přenesená",J105,0)</f>
        <v>0</v>
      </c>
      <c r="BH105" s="130">
        <f>IF(N105="sníž. přenesená",J105,0)</f>
        <v>0</v>
      </c>
      <c r="BI105" s="130">
        <f>IF(N105="nulová",J105,0)</f>
        <v>0</v>
      </c>
      <c r="BJ105" s="17" t="s">
        <v>71</v>
      </c>
      <c r="BK105" s="130">
        <f>ROUND(I105*H105,2)</f>
        <v>0</v>
      </c>
      <c r="BL105" s="17" t="s">
        <v>118</v>
      </c>
      <c r="BM105" s="129" t="s">
        <v>149</v>
      </c>
    </row>
    <row r="106" spans="2:65" s="1" customFormat="1">
      <c r="B106" s="29"/>
      <c r="D106" s="131" t="s">
        <v>120</v>
      </c>
      <c r="F106" s="132" t="s">
        <v>150</v>
      </c>
      <c r="L106" s="29"/>
      <c r="M106" s="133"/>
      <c r="T106" s="50"/>
      <c r="AT106" s="17" t="s">
        <v>120</v>
      </c>
      <c r="AU106" s="17" t="s">
        <v>73</v>
      </c>
    </row>
    <row r="107" spans="2:65" s="1" customFormat="1" ht="16.5" customHeight="1">
      <c r="B107" s="118"/>
      <c r="C107" s="119" t="s">
        <v>151</v>
      </c>
      <c r="D107" s="119" t="s">
        <v>113</v>
      </c>
      <c r="E107" s="120" t="s">
        <v>152</v>
      </c>
      <c r="F107" s="121" t="s">
        <v>153</v>
      </c>
      <c r="G107" s="122" t="s">
        <v>138</v>
      </c>
      <c r="H107" s="123">
        <v>31</v>
      </c>
      <c r="I107" s="124"/>
      <c r="J107" s="124">
        <f>ROUND(I107*H107,2)</f>
        <v>0</v>
      </c>
      <c r="K107" s="121" t="s">
        <v>117</v>
      </c>
      <c r="L107" s="29"/>
      <c r="M107" s="125" t="s">
        <v>3</v>
      </c>
      <c r="N107" s="126" t="s">
        <v>37</v>
      </c>
      <c r="O107" s="127">
        <v>8.7999999999999995E-2</v>
      </c>
      <c r="P107" s="127">
        <f>O107*H107</f>
        <v>2.7279999999999998</v>
      </c>
      <c r="Q107" s="127">
        <v>0</v>
      </c>
      <c r="R107" s="127">
        <f>Q107*H107</f>
        <v>0</v>
      </c>
      <c r="S107" s="127">
        <v>8.5999999999999998E-4</v>
      </c>
      <c r="T107" s="128">
        <f>S107*H107</f>
        <v>2.666E-2</v>
      </c>
      <c r="AR107" s="129" t="s">
        <v>118</v>
      </c>
      <c r="AT107" s="129" t="s">
        <v>113</v>
      </c>
      <c r="AU107" s="129" t="s">
        <v>73</v>
      </c>
      <c r="AY107" s="17" t="s">
        <v>109</v>
      </c>
      <c r="BE107" s="130">
        <f>IF(N107="základní",J107,0)</f>
        <v>0</v>
      </c>
      <c r="BF107" s="130">
        <f>IF(N107="snížená",J107,0)</f>
        <v>0</v>
      </c>
      <c r="BG107" s="130">
        <f>IF(N107="zákl. přenesená",J107,0)</f>
        <v>0</v>
      </c>
      <c r="BH107" s="130">
        <f>IF(N107="sníž. přenesená",J107,0)</f>
        <v>0</v>
      </c>
      <c r="BI107" s="130">
        <f>IF(N107="nulová",J107,0)</f>
        <v>0</v>
      </c>
      <c r="BJ107" s="17" t="s">
        <v>71</v>
      </c>
      <c r="BK107" s="130">
        <f>ROUND(I107*H107,2)</f>
        <v>0</v>
      </c>
      <c r="BL107" s="17" t="s">
        <v>118</v>
      </c>
      <c r="BM107" s="129" t="s">
        <v>154</v>
      </c>
    </row>
    <row r="108" spans="2:65" s="1" customFormat="1">
      <c r="B108" s="29"/>
      <c r="D108" s="131" t="s">
        <v>120</v>
      </c>
      <c r="F108" s="132" t="s">
        <v>155</v>
      </c>
      <c r="L108" s="29"/>
      <c r="M108" s="133"/>
      <c r="T108" s="50"/>
      <c r="AT108" s="17" t="s">
        <v>120</v>
      </c>
      <c r="AU108" s="17" t="s">
        <v>73</v>
      </c>
    </row>
    <row r="109" spans="2:65" s="1" customFormat="1" ht="16.5" customHeight="1">
      <c r="B109" s="118"/>
      <c r="C109" s="119" t="s">
        <v>156</v>
      </c>
      <c r="D109" s="119" t="s">
        <v>113</v>
      </c>
      <c r="E109" s="120" t="s">
        <v>157</v>
      </c>
      <c r="F109" s="121" t="s">
        <v>158</v>
      </c>
      <c r="G109" s="122" t="s">
        <v>148</v>
      </c>
      <c r="H109" s="123">
        <v>11</v>
      </c>
      <c r="I109" s="124"/>
      <c r="J109" s="124">
        <f>ROUND(I109*H109,2)</f>
        <v>0</v>
      </c>
      <c r="K109" s="121" t="s">
        <v>117</v>
      </c>
      <c r="L109" s="29"/>
      <c r="M109" s="125" t="s">
        <v>3</v>
      </c>
      <c r="N109" s="126" t="s">
        <v>37</v>
      </c>
      <c r="O109" s="127">
        <v>0.378</v>
      </c>
      <c r="P109" s="127">
        <f>O109*H109</f>
        <v>4.1580000000000004</v>
      </c>
      <c r="Q109" s="127">
        <v>0</v>
      </c>
      <c r="R109" s="127">
        <f>Q109*H109</f>
        <v>0</v>
      </c>
      <c r="S109" s="127">
        <v>0</v>
      </c>
      <c r="T109" s="128">
        <f>S109*H109</f>
        <v>0</v>
      </c>
      <c r="AR109" s="129" t="s">
        <v>118</v>
      </c>
      <c r="AT109" s="129" t="s">
        <v>113</v>
      </c>
      <c r="AU109" s="129" t="s">
        <v>73</v>
      </c>
      <c r="AY109" s="17" t="s">
        <v>109</v>
      </c>
      <c r="BE109" s="130">
        <f>IF(N109="základní",J109,0)</f>
        <v>0</v>
      </c>
      <c r="BF109" s="130">
        <f>IF(N109="snížená",J109,0)</f>
        <v>0</v>
      </c>
      <c r="BG109" s="130">
        <f>IF(N109="zákl. přenesená",J109,0)</f>
        <v>0</v>
      </c>
      <c r="BH109" s="130">
        <f>IF(N109="sníž. přenesená",J109,0)</f>
        <v>0</v>
      </c>
      <c r="BI109" s="130">
        <f>IF(N109="nulová",J109,0)</f>
        <v>0</v>
      </c>
      <c r="BJ109" s="17" t="s">
        <v>71</v>
      </c>
      <c r="BK109" s="130">
        <f>ROUND(I109*H109,2)</f>
        <v>0</v>
      </c>
      <c r="BL109" s="17" t="s">
        <v>118</v>
      </c>
      <c r="BM109" s="129" t="s">
        <v>159</v>
      </c>
    </row>
    <row r="110" spans="2:65" s="1" customFormat="1">
      <c r="B110" s="29"/>
      <c r="D110" s="131" t="s">
        <v>120</v>
      </c>
      <c r="F110" s="132" t="s">
        <v>160</v>
      </c>
      <c r="L110" s="29"/>
      <c r="M110" s="133"/>
      <c r="T110" s="50"/>
      <c r="AT110" s="17" t="s">
        <v>120</v>
      </c>
      <c r="AU110" s="17" t="s">
        <v>73</v>
      </c>
    </row>
    <row r="111" spans="2:65" s="1" customFormat="1" ht="24.2" customHeight="1">
      <c r="B111" s="118"/>
      <c r="C111" s="119" t="s">
        <v>161</v>
      </c>
      <c r="D111" s="119" t="s">
        <v>113</v>
      </c>
      <c r="E111" s="120" t="s">
        <v>162</v>
      </c>
      <c r="F111" s="121" t="s">
        <v>163</v>
      </c>
      <c r="G111" s="122" t="s">
        <v>116</v>
      </c>
      <c r="H111" s="123">
        <v>66.406999999999996</v>
      </c>
      <c r="I111" s="124"/>
      <c r="J111" s="124">
        <f>ROUND(I111*H111,2)</f>
        <v>0</v>
      </c>
      <c r="K111" s="121" t="s">
        <v>117</v>
      </c>
      <c r="L111" s="29"/>
      <c r="M111" s="125" t="s">
        <v>3</v>
      </c>
      <c r="N111" s="126" t="s">
        <v>37</v>
      </c>
      <c r="O111" s="127">
        <v>0.3</v>
      </c>
      <c r="P111" s="127">
        <f>O111*H111</f>
        <v>19.922099999999997</v>
      </c>
      <c r="Q111" s="127">
        <v>0</v>
      </c>
      <c r="R111" s="127">
        <f>Q111*H111</f>
        <v>0</v>
      </c>
      <c r="S111" s="127">
        <v>6.8000000000000005E-2</v>
      </c>
      <c r="T111" s="128">
        <f>S111*H111</f>
        <v>4.515676</v>
      </c>
      <c r="AR111" s="129" t="s">
        <v>118</v>
      </c>
      <c r="AT111" s="129" t="s">
        <v>113</v>
      </c>
      <c r="AU111" s="129" t="s">
        <v>73</v>
      </c>
      <c r="AY111" s="17" t="s">
        <v>109</v>
      </c>
      <c r="BE111" s="130">
        <f>IF(N111="základní",J111,0)</f>
        <v>0</v>
      </c>
      <c r="BF111" s="130">
        <f>IF(N111="snížená",J111,0)</f>
        <v>0</v>
      </c>
      <c r="BG111" s="130">
        <f>IF(N111="zákl. přenesená",J111,0)</f>
        <v>0</v>
      </c>
      <c r="BH111" s="130">
        <f>IF(N111="sníž. přenesená",J111,0)</f>
        <v>0</v>
      </c>
      <c r="BI111" s="130">
        <f>IF(N111="nulová",J111,0)</f>
        <v>0</v>
      </c>
      <c r="BJ111" s="17" t="s">
        <v>71</v>
      </c>
      <c r="BK111" s="130">
        <f>ROUND(I111*H111,2)</f>
        <v>0</v>
      </c>
      <c r="BL111" s="17" t="s">
        <v>118</v>
      </c>
      <c r="BM111" s="129" t="s">
        <v>164</v>
      </c>
    </row>
    <row r="112" spans="2:65" s="1" customFormat="1">
      <c r="B112" s="29"/>
      <c r="D112" s="131" t="s">
        <v>120</v>
      </c>
      <c r="F112" s="132" t="s">
        <v>165</v>
      </c>
      <c r="L112" s="29"/>
      <c r="M112" s="133"/>
      <c r="T112" s="50"/>
      <c r="AT112" s="17" t="s">
        <v>120</v>
      </c>
      <c r="AU112" s="17" t="s">
        <v>73</v>
      </c>
    </row>
    <row r="113" spans="2:65" s="11" customFormat="1" ht="22.9" customHeight="1">
      <c r="B113" s="107"/>
      <c r="D113" s="108" t="s">
        <v>65</v>
      </c>
      <c r="E113" s="116" t="s">
        <v>166</v>
      </c>
      <c r="F113" s="116" t="s">
        <v>167</v>
      </c>
      <c r="J113" s="117">
        <f>BK113</f>
        <v>0</v>
      </c>
      <c r="L113" s="107"/>
      <c r="M113" s="111"/>
      <c r="P113" s="112">
        <f>SUM(P114:P125)</f>
        <v>74.136044999999996</v>
      </c>
      <c r="R113" s="112">
        <f>SUM(R114:R125)</f>
        <v>0</v>
      </c>
      <c r="T113" s="113">
        <f>SUM(T114:T125)</f>
        <v>0</v>
      </c>
      <c r="AR113" s="108" t="s">
        <v>71</v>
      </c>
      <c r="AT113" s="114" t="s">
        <v>65</v>
      </c>
      <c r="AU113" s="114" t="s">
        <v>71</v>
      </c>
      <c r="AY113" s="108" t="s">
        <v>109</v>
      </c>
      <c r="BK113" s="115">
        <f>SUM(BK114:BK125)</f>
        <v>0</v>
      </c>
    </row>
    <row r="114" spans="2:65" s="1" customFormat="1" ht="24.2" customHeight="1">
      <c r="B114" s="118"/>
      <c r="C114" s="119" t="s">
        <v>168</v>
      </c>
      <c r="D114" s="119" t="s">
        <v>113</v>
      </c>
      <c r="E114" s="120" t="s">
        <v>169</v>
      </c>
      <c r="F114" s="121" t="s">
        <v>170</v>
      </c>
      <c r="G114" s="122" t="s">
        <v>171</v>
      </c>
      <c r="H114" s="123">
        <v>6.8250000000000002</v>
      </c>
      <c r="I114" s="124"/>
      <c r="J114" s="124">
        <f>ROUND(I114*H114,2)</f>
        <v>0</v>
      </c>
      <c r="K114" s="121" t="s">
        <v>117</v>
      </c>
      <c r="L114" s="29"/>
      <c r="M114" s="125" t="s">
        <v>3</v>
      </c>
      <c r="N114" s="126" t="s">
        <v>37</v>
      </c>
      <c r="O114" s="127">
        <v>1.411</v>
      </c>
      <c r="P114" s="127">
        <f>O114*H114</f>
        <v>9.6300749999999997</v>
      </c>
      <c r="Q114" s="127">
        <v>0</v>
      </c>
      <c r="R114" s="127">
        <f>Q114*H114</f>
        <v>0</v>
      </c>
      <c r="S114" s="127">
        <v>0</v>
      </c>
      <c r="T114" s="128">
        <f>S114*H114</f>
        <v>0</v>
      </c>
      <c r="AR114" s="129" t="s">
        <v>118</v>
      </c>
      <c r="AT114" s="129" t="s">
        <v>113</v>
      </c>
      <c r="AU114" s="129" t="s">
        <v>73</v>
      </c>
      <c r="AY114" s="17" t="s">
        <v>109</v>
      </c>
      <c r="BE114" s="130">
        <f>IF(N114="základní",J114,0)</f>
        <v>0</v>
      </c>
      <c r="BF114" s="130">
        <f>IF(N114="snížená",J114,0)</f>
        <v>0</v>
      </c>
      <c r="BG114" s="130">
        <f>IF(N114="zákl. přenesená",J114,0)</f>
        <v>0</v>
      </c>
      <c r="BH114" s="130">
        <f>IF(N114="sníž. přenesená",J114,0)</f>
        <v>0</v>
      </c>
      <c r="BI114" s="130">
        <f>IF(N114="nulová",J114,0)</f>
        <v>0</v>
      </c>
      <c r="BJ114" s="17" t="s">
        <v>71</v>
      </c>
      <c r="BK114" s="130">
        <f>ROUND(I114*H114,2)</f>
        <v>0</v>
      </c>
      <c r="BL114" s="17" t="s">
        <v>118</v>
      </c>
      <c r="BM114" s="129" t="s">
        <v>172</v>
      </c>
    </row>
    <row r="115" spans="2:65" s="1" customFormat="1">
      <c r="B115" s="29"/>
      <c r="D115" s="131" t="s">
        <v>120</v>
      </c>
      <c r="F115" s="132" t="s">
        <v>173</v>
      </c>
      <c r="L115" s="29"/>
      <c r="M115" s="133"/>
      <c r="T115" s="50"/>
      <c r="AT115" s="17" t="s">
        <v>120</v>
      </c>
      <c r="AU115" s="17" t="s">
        <v>73</v>
      </c>
    </row>
    <row r="116" spans="2:65" s="1" customFormat="1" ht="24.2" customHeight="1">
      <c r="B116" s="118"/>
      <c r="C116" s="119" t="s">
        <v>8</v>
      </c>
      <c r="D116" s="119" t="s">
        <v>113</v>
      </c>
      <c r="E116" s="120" t="s">
        <v>174</v>
      </c>
      <c r="F116" s="121" t="s">
        <v>175</v>
      </c>
      <c r="G116" s="122" t="s">
        <v>171</v>
      </c>
      <c r="H116" s="123">
        <v>6.8250000000000002</v>
      </c>
      <c r="I116" s="124"/>
      <c r="J116" s="124">
        <f>ROUND(I116*H116,2)</f>
        <v>0</v>
      </c>
      <c r="K116" s="121" t="s">
        <v>117</v>
      </c>
      <c r="L116" s="29"/>
      <c r="M116" s="125" t="s">
        <v>3</v>
      </c>
      <c r="N116" s="126" t="s">
        <v>37</v>
      </c>
      <c r="O116" s="127">
        <v>4.25</v>
      </c>
      <c r="P116" s="127">
        <f>O116*H116</f>
        <v>29.006250000000001</v>
      </c>
      <c r="Q116" s="127">
        <v>0</v>
      </c>
      <c r="R116" s="127">
        <f>Q116*H116</f>
        <v>0</v>
      </c>
      <c r="S116" s="127">
        <v>0</v>
      </c>
      <c r="T116" s="128">
        <f>S116*H116</f>
        <v>0</v>
      </c>
      <c r="AR116" s="129" t="s">
        <v>118</v>
      </c>
      <c r="AT116" s="129" t="s">
        <v>113</v>
      </c>
      <c r="AU116" s="129" t="s">
        <v>73</v>
      </c>
      <c r="AY116" s="17" t="s">
        <v>109</v>
      </c>
      <c r="BE116" s="130">
        <f>IF(N116="základní",J116,0)</f>
        <v>0</v>
      </c>
      <c r="BF116" s="130">
        <f>IF(N116="snížená",J116,0)</f>
        <v>0</v>
      </c>
      <c r="BG116" s="130">
        <f>IF(N116="zákl. přenesená",J116,0)</f>
        <v>0</v>
      </c>
      <c r="BH116" s="130">
        <f>IF(N116="sníž. přenesená",J116,0)</f>
        <v>0</v>
      </c>
      <c r="BI116" s="130">
        <f>IF(N116="nulová",J116,0)</f>
        <v>0</v>
      </c>
      <c r="BJ116" s="17" t="s">
        <v>71</v>
      </c>
      <c r="BK116" s="130">
        <f>ROUND(I116*H116,2)</f>
        <v>0</v>
      </c>
      <c r="BL116" s="17" t="s">
        <v>118</v>
      </c>
      <c r="BM116" s="129" t="s">
        <v>176</v>
      </c>
    </row>
    <row r="117" spans="2:65" s="1" customFormat="1">
      <c r="B117" s="29"/>
      <c r="D117" s="131" t="s">
        <v>120</v>
      </c>
      <c r="F117" s="132" t="s">
        <v>177</v>
      </c>
      <c r="L117" s="29"/>
      <c r="M117" s="133"/>
      <c r="T117" s="50"/>
      <c r="AT117" s="17" t="s">
        <v>120</v>
      </c>
      <c r="AU117" s="17" t="s">
        <v>73</v>
      </c>
    </row>
    <row r="118" spans="2:65" s="1" customFormat="1" ht="21.75" customHeight="1">
      <c r="B118" s="118"/>
      <c r="C118" s="119" t="s">
        <v>178</v>
      </c>
      <c r="D118" s="119" t="s">
        <v>113</v>
      </c>
      <c r="E118" s="120" t="s">
        <v>179</v>
      </c>
      <c r="F118" s="121" t="s">
        <v>180</v>
      </c>
      <c r="G118" s="122" t="s">
        <v>171</v>
      </c>
      <c r="H118" s="123">
        <v>6.8250000000000002</v>
      </c>
      <c r="I118" s="124"/>
      <c r="J118" s="124">
        <f>ROUND(I118*H118,2)</f>
        <v>0</v>
      </c>
      <c r="K118" s="121" t="s">
        <v>117</v>
      </c>
      <c r="L118" s="29"/>
      <c r="M118" s="125" t="s">
        <v>3</v>
      </c>
      <c r="N118" s="126" t="s">
        <v>37</v>
      </c>
      <c r="O118" s="127">
        <v>0.125</v>
      </c>
      <c r="P118" s="127">
        <f>O118*H118</f>
        <v>0.85312500000000002</v>
      </c>
      <c r="Q118" s="127">
        <v>0</v>
      </c>
      <c r="R118" s="127">
        <f>Q118*H118</f>
        <v>0</v>
      </c>
      <c r="S118" s="127">
        <v>0</v>
      </c>
      <c r="T118" s="128">
        <f>S118*H118</f>
        <v>0</v>
      </c>
      <c r="AR118" s="129" t="s">
        <v>118</v>
      </c>
      <c r="AT118" s="129" t="s">
        <v>113</v>
      </c>
      <c r="AU118" s="129" t="s">
        <v>73</v>
      </c>
      <c r="AY118" s="17" t="s">
        <v>109</v>
      </c>
      <c r="BE118" s="130">
        <f>IF(N118="základní",J118,0)</f>
        <v>0</v>
      </c>
      <c r="BF118" s="130">
        <f>IF(N118="snížená",J118,0)</f>
        <v>0</v>
      </c>
      <c r="BG118" s="130">
        <f>IF(N118="zákl. přenesená",J118,0)</f>
        <v>0</v>
      </c>
      <c r="BH118" s="130">
        <f>IF(N118="sníž. přenesená",J118,0)</f>
        <v>0</v>
      </c>
      <c r="BI118" s="130">
        <f>IF(N118="nulová",J118,0)</f>
        <v>0</v>
      </c>
      <c r="BJ118" s="17" t="s">
        <v>71</v>
      </c>
      <c r="BK118" s="130">
        <f>ROUND(I118*H118,2)</f>
        <v>0</v>
      </c>
      <c r="BL118" s="17" t="s">
        <v>118</v>
      </c>
      <c r="BM118" s="129" t="s">
        <v>181</v>
      </c>
    </row>
    <row r="119" spans="2:65" s="1" customFormat="1">
      <c r="B119" s="29"/>
      <c r="D119" s="131" t="s">
        <v>120</v>
      </c>
      <c r="F119" s="132" t="s">
        <v>182</v>
      </c>
      <c r="L119" s="29"/>
      <c r="M119" s="133"/>
      <c r="T119" s="50"/>
      <c r="AT119" s="17" t="s">
        <v>120</v>
      </c>
      <c r="AU119" s="17" t="s">
        <v>73</v>
      </c>
    </row>
    <row r="120" spans="2:65" s="1" customFormat="1" ht="21.75" customHeight="1">
      <c r="B120" s="118"/>
      <c r="C120" s="119" t="s">
        <v>183</v>
      </c>
      <c r="D120" s="119" t="s">
        <v>113</v>
      </c>
      <c r="E120" s="120" t="s">
        <v>184</v>
      </c>
      <c r="F120" s="121" t="s">
        <v>185</v>
      </c>
      <c r="G120" s="122" t="s">
        <v>171</v>
      </c>
      <c r="H120" s="123">
        <v>135.869</v>
      </c>
      <c r="I120" s="124"/>
      <c r="J120" s="124">
        <f>ROUND(I120*H120,2)</f>
        <v>0</v>
      </c>
      <c r="K120" s="121" t="s">
        <v>117</v>
      </c>
      <c r="L120" s="29"/>
      <c r="M120" s="125" t="s">
        <v>3</v>
      </c>
      <c r="N120" s="126" t="s">
        <v>37</v>
      </c>
      <c r="O120" s="127">
        <v>0.255</v>
      </c>
      <c r="P120" s="127">
        <f>O120*H120</f>
        <v>34.646594999999998</v>
      </c>
      <c r="Q120" s="127">
        <v>0</v>
      </c>
      <c r="R120" s="127">
        <f>Q120*H120</f>
        <v>0</v>
      </c>
      <c r="S120" s="127">
        <v>0</v>
      </c>
      <c r="T120" s="128">
        <f>S120*H120</f>
        <v>0</v>
      </c>
      <c r="AR120" s="129" t="s">
        <v>118</v>
      </c>
      <c r="AT120" s="129" t="s">
        <v>113</v>
      </c>
      <c r="AU120" s="129" t="s">
        <v>73</v>
      </c>
      <c r="AY120" s="17" t="s">
        <v>109</v>
      </c>
      <c r="BE120" s="130">
        <f>IF(N120="základní",J120,0)</f>
        <v>0</v>
      </c>
      <c r="BF120" s="130">
        <f>IF(N120="snížená",J120,0)</f>
        <v>0</v>
      </c>
      <c r="BG120" s="130">
        <f>IF(N120="zákl. přenesená",J120,0)</f>
        <v>0</v>
      </c>
      <c r="BH120" s="130">
        <f>IF(N120="sníž. přenesená",J120,0)</f>
        <v>0</v>
      </c>
      <c r="BI120" s="130">
        <f>IF(N120="nulová",J120,0)</f>
        <v>0</v>
      </c>
      <c r="BJ120" s="17" t="s">
        <v>71</v>
      </c>
      <c r="BK120" s="130">
        <f>ROUND(I120*H120,2)</f>
        <v>0</v>
      </c>
      <c r="BL120" s="17" t="s">
        <v>118</v>
      </c>
      <c r="BM120" s="129" t="s">
        <v>186</v>
      </c>
    </row>
    <row r="121" spans="2:65" s="1" customFormat="1">
      <c r="B121" s="29"/>
      <c r="D121" s="131" t="s">
        <v>120</v>
      </c>
      <c r="F121" s="132" t="s">
        <v>187</v>
      </c>
      <c r="L121" s="29"/>
      <c r="M121" s="133"/>
      <c r="T121" s="50"/>
      <c r="AT121" s="17" t="s">
        <v>120</v>
      </c>
      <c r="AU121" s="17" t="s">
        <v>73</v>
      </c>
    </row>
    <row r="122" spans="2:65" s="12" customFormat="1">
      <c r="B122" s="134"/>
      <c r="D122" s="135" t="s">
        <v>122</v>
      </c>
      <c r="E122" s="136" t="s">
        <v>3</v>
      </c>
      <c r="F122" s="137" t="s">
        <v>188</v>
      </c>
      <c r="H122" s="138">
        <v>135.869</v>
      </c>
      <c r="L122" s="134"/>
      <c r="M122" s="139"/>
      <c r="T122" s="140"/>
      <c r="AT122" s="136" t="s">
        <v>122</v>
      </c>
      <c r="AU122" s="136" t="s">
        <v>73</v>
      </c>
      <c r="AV122" s="12" t="s">
        <v>73</v>
      </c>
      <c r="AW122" s="12" t="s">
        <v>28</v>
      </c>
      <c r="AX122" s="12" t="s">
        <v>66</v>
      </c>
      <c r="AY122" s="136" t="s">
        <v>109</v>
      </c>
    </row>
    <row r="123" spans="2:65" s="13" customFormat="1">
      <c r="B123" s="141"/>
      <c r="D123" s="135" t="s">
        <v>122</v>
      </c>
      <c r="E123" s="142" t="s">
        <v>3</v>
      </c>
      <c r="F123" s="143" t="s">
        <v>124</v>
      </c>
      <c r="H123" s="144">
        <v>135.869</v>
      </c>
      <c r="L123" s="141"/>
      <c r="M123" s="145"/>
      <c r="T123" s="146"/>
      <c r="AT123" s="142" t="s">
        <v>122</v>
      </c>
      <c r="AU123" s="142" t="s">
        <v>73</v>
      </c>
      <c r="AV123" s="13" t="s">
        <v>118</v>
      </c>
      <c r="AW123" s="13" t="s">
        <v>28</v>
      </c>
      <c r="AX123" s="13" t="s">
        <v>71</v>
      </c>
      <c r="AY123" s="142" t="s">
        <v>109</v>
      </c>
    </row>
    <row r="124" spans="2:65" s="1" customFormat="1" ht="24.2" customHeight="1">
      <c r="B124" s="118"/>
      <c r="C124" s="119" t="s">
        <v>189</v>
      </c>
      <c r="D124" s="119" t="s">
        <v>113</v>
      </c>
      <c r="E124" s="120" t="s">
        <v>190</v>
      </c>
      <c r="F124" s="121" t="s">
        <v>191</v>
      </c>
      <c r="G124" s="122" t="s">
        <v>171</v>
      </c>
      <c r="H124" s="123">
        <v>7.1509999999999998</v>
      </c>
      <c r="I124" s="124"/>
      <c r="J124" s="124">
        <f>ROUND(I124*H124,2)</f>
        <v>0</v>
      </c>
      <c r="K124" s="121" t="s">
        <v>117</v>
      </c>
      <c r="L124" s="29"/>
      <c r="M124" s="125" t="s">
        <v>3</v>
      </c>
      <c r="N124" s="126" t="s">
        <v>37</v>
      </c>
      <c r="O124" s="127">
        <v>0</v>
      </c>
      <c r="P124" s="127">
        <f>O124*H124</f>
        <v>0</v>
      </c>
      <c r="Q124" s="127">
        <v>0</v>
      </c>
      <c r="R124" s="127">
        <f>Q124*H124</f>
        <v>0</v>
      </c>
      <c r="S124" s="127">
        <v>0</v>
      </c>
      <c r="T124" s="128">
        <f>S124*H124</f>
        <v>0</v>
      </c>
      <c r="AR124" s="129" t="s">
        <v>118</v>
      </c>
      <c r="AT124" s="129" t="s">
        <v>113</v>
      </c>
      <c r="AU124" s="129" t="s">
        <v>73</v>
      </c>
      <c r="AY124" s="17" t="s">
        <v>109</v>
      </c>
      <c r="BE124" s="130">
        <f>IF(N124="základní",J124,0)</f>
        <v>0</v>
      </c>
      <c r="BF124" s="130">
        <f>IF(N124="snížená",J124,0)</f>
        <v>0</v>
      </c>
      <c r="BG124" s="130">
        <f>IF(N124="zákl. přenesená",J124,0)</f>
        <v>0</v>
      </c>
      <c r="BH124" s="130">
        <f>IF(N124="sníž. přenesená",J124,0)</f>
        <v>0</v>
      </c>
      <c r="BI124" s="130">
        <f>IF(N124="nulová",J124,0)</f>
        <v>0</v>
      </c>
      <c r="BJ124" s="17" t="s">
        <v>71</v>
      </c>
      <c r="BK124" s="130">
        <f>ROUND(I124*H124,2)</f>
        <v>0</v>
      </c>
      <c r="BL124" s="17" t="s">
        <v>118</v>
      </c>
      <c r="BM124" s="129" t="s">
        <v>192</v>
      </c>
    </row>
    <row r="125" spans="2:65" s="1" customFormat="1">
      <c r="B125" s="29"/>
      <c r="D125" s="131" t="s">
        <v>120</v>
      </c>
      <c r="F125" s="132" t="s">
        <v>193</v>
      </c>
      <c r="L125" s="29"/>
      <c r="M125" s="133"/>
      <c r="T125" s="50"/>
      <c r="AT125" s="17" t="s">
        <v>120</v>
      </c>
      <c r="AU125" s="17" t="s">
        <v>73</v>
      </c>
    </row>
    <row r="126" spans="2:65" s="11" customFormat="1" ht="25.9" customHeight="1">
      <c r="B126" s="107"/>
      <c r="D126" s="108" t="s">
        <v>65</v>
      </c>
      <c r="E126" s="109" t="s">
        <v>194</v>
      </c>
      <c r="F126" s="109" t="s">
        <v>195</v>
      </c>
      <c r="J126" s="110">
        <f>BK126</f>
        <v>0</v>
      </c>
      <c r="L126" s="107"/>
      <c r="M126" s="111"/>
      <c r="P126" s="112">
        <f>P127+P129+P133+P141+P215+P222+P237+P259</f>
        <v>279.660326</v>
      </c>
      <c r="R126" s="112">
        <f>R127+R129+R133+R141+R215+R222+R237+R259</f>
        <v>3.0488748400000003</v>
      </c>
      <c r="T126" s="113">
        <f>T127+T129+T133+T141+T215+T222+T237+T259</f>
        <v>1.8307759999999999E-2</v>
      </c>
      <c r="AR126" s="108" t="s">
        <v>73</v>
      </c>
      <c r="AT126" s="114" t="s">
        <v>65</v>
      </c>
      <c r="AU126" s="114" t="s">
        <v>66</v>
      </c>
      <c r="AY126" s="108" t="s">
        <v>109</v>
      </c>
      <c r="BK126" s="115">
        <f>BK127+BK129+BK133+BK141+BK215+BK222+BK237+BK259</f>
        <v>0</v>
      </c>
    </row>
    <row r="127" spans="2:65" s="11" customFormat="1" ht="22.9" customHeight="1">
      <c r="B127" s="107"/>
      <c r="D127" s="108" t="s">
        <v>65</v>
      </c>
      <c r="E127" s="116" t="s">
        <v>196</v>
      </c>
      <c r="F127" s="116" t="s">
        <v>197</v>
      </c>
      <c r="J127" s="117">
        <f>BK127</f>
        <v>0</v>
      </c>
      <c r="L127" s="107"/>
      <c r="M127" s="111"/>
      <c r="P127" s="112">
        <f>P128</f>
        <v>2.1000000000000001E-2</v>
      </c>
      <c r="R127" s="112">
        <f>R128</f>
        <v>0</v>
      </c>
      <c r="T127" s="113">
        <f>T128</f>
        <v>0</v>
      </c>
      <c r="AR127" s="108" t="s">
        <v>73</v>
      </c>
      <c r="AT127" s="114" t="s">
        <v>65</v>
      </c>
      <c r="AU127" s="114" t="s">
        <v>71</v>
      </c>
      <c r="AY127" s="108" t="s">
        <v>109</v>
      </c>
      <c r="BK127" s="115">
        <f>BK128</f>
        <v>0</v>
      </c>
    </row>
    <row r="128" spans="2:65" s="1" customFormat="1" ht="16.5" customHeight="1">
      <c r="B128" s="118"/>
      <c r="C128" s="119" t="s">
        <v>198</v>
      </c>
      <c r="D128" s="119" t="s">
        <v>113</v>
      </c>
      <c r="E128" s="120" t="s">
        <v>199</v>
      </c>
      <c r="F128" s="121" t="s">
        <v>200</v>
      </c>
      <c r="G128" s="122" t="s">
        <v>201</v>
      </c>
      <c r="H128" s="123">
        <v>1</v>
      </c>
      <c r="I128" s="124"/>
      <c r="J128" s="124">
        <f>ROUND(I128*H128,2)</f>
        <v>0</v>
      </c>
      <c r="K128" s="121" t="s">
        <v>3</v>
      </c>
      <c r="L128" s="29"/>
      <c r="M128" s="125" t="s">
        <v>3</v>
      </c>
      <c r="N128" s="126" t="s">
        <v>37</v>
      </c>
      <c r="O128" s="127">
        <v>2.1000000000000001E-2</v>
      </c>
      <c r="P128" s="127">
        <f>O128*H128</f>
        <v>2.1000000000000001E-2</v>
      </c>
      <c r="Q128" s="127">
        <v>0</v>
      </c>
      <c r="R128" s="127">
        <f>Q128*H128</f>
        <v>0</v>
      </c>
      <c r="S128" s="127">
        <v>0</v>
      </c>
      <c r="T128" s="128">
        <f>S128*H128</f>
        <v>0</v>
      </c>
      <c r="AR128" s="129" t="s">
        <v>151</v>
      </c>
      <c r="AT128" s="129" t="s">
        <v>113</v>
      </c>
      <c r="AU128" s="129" t="s">
        <v>73</v>
      </c>
      <c r="AY128" s="17" t="s">
        <v>109</v>
      </c>
      <c r="BE128" s="130">
        <f>IF(N128="základní",J128,0)</f>
        <v>0</v>
      </c>
      <c r="BF128" s="130">
        <f>IF(N128="snížená",J128,0)</f>
        <v>0</v>
      </c>
      <c r="BG128" s="130">
        <f>IF(N128="zákl. přenesená",J128,0)</f>
        <v>0</v>
      </c>
      <c r="BH128" s="130">
        <f>IF(N128="sníž. přenesená",J128,0)</f>
        <v>0</v>
      </c>
      <c r="BI128" s="130">
        <f>IF(N128="nulová",J128,0)</f>
        <v>0</v>
      </c>
      <c r="BJ128" s="17" t="s">
        <v>71</v>
      </c>
      <c r="BK128" s="130">
        <f>ROUND(I128*H128,2)</f>
        <v>0</v>
      </c>
      <c r="BL128" s="17" t="s">
        <v>151</v>
      </c>
      <c r="BM128" s="129" t="s">
        <v>202</v>
      </c>
    </row>
    <row r="129" spans="2:65" s="11" customFormat="1" ht="22.9" customHeight="1">
      <c r="B129" s="107"/>
      <c r="D129" s="108" t="s">
        <v>65</v>
      </c>
      <c r="E129" s="116" t="s">
        <v>203</v>
      </c>
      <c r="F129" s="116" t="s">
        <v>204</v>
      </c>
      <c r="J129" s="117">
        <f>BK129</f>
        <v>0</v>
      </c>
      <c r="L129" s="107"/>
      <c r="M129" s="111"/>
      <c r="P129" s="112">
        <f>SUM(P130:P132)</f>
        <v>0.184</v>
      </c>
      <c r="R129" s="112">
        <f>SUM(R130:R132)</f>
        <v>0</v>
      </c>
      <c r="T129" s="113">
        <f>SUM(T130:T132)</f>
        <v>0</v>
      </c>
      <c r="AR129" s="108" t="s">
        <v>73</v>
      </c>
      <c r="AT129" s="114" t="s">
        <v>65</v>
      </c>
      <c r="AU129" s="114" t="s">
        <v>71</v>
      </c>
      <c r="AY129" s="108" t="s">
        <v>109</v>
      </c>
      <c r="BK129" s="115">
        <f>SUM(BK130:BK132)</f>
        <v>0</v>
      </c>
    </row>
    <row r="130" spans="2:65" s="1" customFormat="1" ht="16.5" customHeight="1">
      <c r="B130" s="118"/>
      <c r="C130" s="119" t="s">
        <v>205</v>
      </c>
      <c r="D130" s="119" t="s">
        <v>113</v>
      </c>
      <c r="E130" s="120" t="s">
        <v>206</v>
      </c>
      <c r="F130" s="121" t="s">
        <v>207</v>
      </c>
      <c r="G130" s="122" t="s">
        <v>201</v>
      </c>
      <c r="H130" s="123">
        <v>1</v>
      </c>
      <c r="I130" s="124"/>
      <c r="J130" s="124">
        <f>ROUND(I130*H130,2)</f>
        <v>0</v>
      </c>
      <c r="K130" s="121" t="s">
        <v>3</v>
      </c>
      <c r="L130" s="29"/>
      <c r="M130" s="125" t="s">
        <v>3</v>
      </c>
      <c r="N130" s="126" t="s">
        <v>37</v>
      </c>
      <c r="O130" s="127">
        <v>1.9E-2</v>
      </c>
      <c r="P130" s="127">
        <f>O130*H130</f>
        <v>1.9E-2</v>
      </c>
      <c r="Q130" s="127">
        <v>0</v>
      </c>
      <c r="R130" s="127">
        <f>Q130*H130</f>
        <v>0</v>
      </c>
      <c r="S130" s="127">
        <v>0</v>
      </c>
      <c r="T130" s="128">
        <f>S130*H130</f>
        <v>0</v>
      </c>
      <c r="AR130" s="129" t="s">
        <v>151</v>
      </c>
      <c r="AT130" s="129" t="s">
        <v>113</v>
      </c>
      <c r="AU130" s="129" t="s">
        <v>73</v>
      </c>
      <c r="AY130" s="17" t="s">
        <v>109</v>
      </c>
      <c r="BE130" s="130">
        <f>IF(N130="základní",J130,0)</f>
        <v>0</v>
      </c>
      <c r="BF130" s="130">
        <f>IF(N130="snížená",J130,0)</f>
        <v>0</v>
      </c>
      <c r="BG130" s="130">
        <f>IF(N130="zákl. přenesená",J130,0)</f>
        <v>0</v>
      </c>
      <c r="BH130" s="130">
        <f>IF(N130="sníž. přenesená",J130,0)</f>
        <v>0</v>
      </c>
      <c r="BI130" s="130">
        <f>IF(N130="nulová",J130,0)</f>
        <v>0</v>
      </c>
      <c r="BJ130" s="17" t="s">
        <v>71</v>
      </c>
      <c r="BK130" s="130">
        <f>ROUND(I130*H130,2)</f>
        <v>0</v>
      </c>
      <c r="BL130" s="17" t="s">
        <v>151</v>
      </c>
      <c r="BM130" s="129" t="s">
        <v>208</v>
      </c>
    </row>
    <row r="131" spans="2:65" s="1" customFormat="1" ht="21.75" customHeight="1">
      <c r="B131" s="118"/>
      <c r="C131" s="119" t="s">
        <v>209</v>
      </c>
      <c r="D131" s="119" t="s">
        <v>113</v>
      </c>
      <c r="E131" s="120" t="s">
        <v>210</v>
      </c>
      <c r="F131" s="121" t="s">
        <v>211</v>
      </c>
      <c r="G131" s="122" t="s">
        <v>138</v>
      </c>
      <c r="H131" s="123">
        <v>1</v>
      </c>
      <c r="I131" s="124"/>
      <c r="J131" s="124">
        <f>ROUND(I131*H131,2)</f>
        <v>0</v>
      </c>
      <c r="K131" s="121" t="s">
        <v>117</v>
      </c>
      <c r="L131" s="29"/>
      <c r="M131" s="125" t="s">
        <v>3</v>
      </c>
      <c r="N131" s="126" t="s">
        <v>37</v>
      </c>
      <c r="O131" s="127">
        <v>0.16500000000000001</v>
      </c>
      <c r="P131" s="127">
        <f>O131*H131</f>
        <v>0.16500000000000001</v>
      </c>
      <c r="Q131" s="127">
        <v>0</v>
      </c>
      <c r="R131" s="127">
        <f>Q131*H131</f>
        <v>0</v>
      </c>
      <c r="S131" s="127">
        <v>0</v>
      </c>
      <c r="T131" s="128">
        <f>S131*H131</f>
        <v>0</v>
      </c>
      <c r="AR131" s="129" t="s">
        <v>151</v>
      </c>
      <c r="AT131" s="129" t="s">
        <v>113</v>
      </c>
      <c r="AU131" s="129" t="s">
        <v>73</v>
      </c>
      <c r="AY131" s="17" t="s">
        <v>109</v>
      </c>
      <c r="BE131" s="130">
        <f>IF(N131="základní",J131,0)</f>
        <v>0</v>
      </c>
      <c r="BF131" s="130">
        <f>IF(N131="snížená",J131,0)</f>
        <v>0</v>
      </c>
      <c r="BG131" s="130">
        <f>IF(N131="zákl. přenesená",J131,0)</f>
        <v>0</v>
      </c>
      <c r="BH131" s="130">
        <f>IF(N131="sníž. přenesená",J131,0)</f>
        <v>0</v>
      </c>
      <c r="BI131" s="130">
        <f>IF(N131="nulová",J131,0)</f>
        <v>0</v>
      </c>
      <c r="BJ131" s="17" t="s">
        <v>71</v>
      </c>
      <c r="BK131" s="130">
        <f>ROUND(I131*H131,2)</f>
        <v>0</v>
      </c>
      <c r="BL131" s="17" t="s">
        <v>151</v>
      </c>
      <c r="BM131" s="129" t="s">
        <v>212</v>
      </c>
    </row>
    <row r="132" spans="2:65" s="1" customFormat="1">
      <c r="B132" s="29"/>
      <c r="D132" s="131" t="s">
        <v>120</v>
      </c>
      <c r="F132" s="132" t="s">
        <v>213</v>
      </c>
      <c r="L132" s="29"/>
      <c r="M132" s="133"/>
      <c r="T132" s="50"/>
      <c r="AT132" s="17" t="s">
        <v>120</v>
      </c>
      <c r="AU132" s="17" t="s">
        <v>73</v>
      </c>
    </row>
    <row r="133" spans="2:65" s="11" customFormat="1" ht="22.9" customHeight="1">
      <c r="B133" s="107"/>
      <c r="D133" s="108" t="s">
        <v>65</v>
      </c>
      <c r="E133" s="116" t="s">
        <v>214</v>
      </c>
      <c r="F133" s="116" t="s">
        <v>215</v>
      </c>
      <c r="J133" s="117">
        <f>BK133</f>
        <v>0</v>
      </c>
      <c r="L133" s="107"/>
      <c r="M133" s="111"/>
      <c r="P133" s="112">
        <f>SUM(P134:P140)</f>
        <v>5.3093029999999999</v>
      </c>
      <c r="R133" s="112">
        <f>SUM(R134:R140)</f>
        <v>1.099E-2</v>
      </c>
      <c r="T133" s="113">
        <f>SUM(T134:T140)</f>
        <v>0</v>
      </c>
      <c r="AR133" s="108" t="s">
        <v>73</v>
      </c>
      <c r="AT133" s="114" t="s">
        <v>65</v>
      </c>
      <c r="AU133" s="114" t="s">
        <v>71</v>
      </c>
      <c r="AY133" s="108" t="s">
        <v>109</v>
      </c>
      <c r="BK133" s="115">
        <f>SUM(BK134:BK140)</f>
        <v>0</v>
      </c>
    </row>
    <row r="134" spans="2:65" s="1" customFormat="1" ht="16.5" customHeight="1">
      <c r="B134" s="118"/>
      <c r="C134" s="119" t="s">
        <v>216</v>
      </c>
      <c r="D134" s="119" t="s">
        <v>113</v>
      </c>
      <c r="E134" s="120" t="s">
        <v>217</v>
      </c>
      <c r="F134" s="121" t="s">
        <v>218</v>
      </c>
      <c r="G134" s="122" t="s">
        <v>138</v>
      </c>
      <c r="H134" s="123">
        <v>7</v>
      </c>
      <c r="I134" s="124"/>
      <c r="J134" s="124">
        <f>ROUND(I134*H134,2)</f>
        <v>0</v>
      </c>
      <c r="K134" s="121" t="s">
        <v>117</v>
      </c>
      <c r="L134" s="29"/>
      <c r="M134" s="125" t="s">
        <v>3</v>
      </c>
      <c r="N134" s="126" t="s">
        <v>37</v>
      </c>
      <c r="O134" s="127">
        <v>0.17599999999999999</v>
      </c>
      <c r="P134" s="127">
        <f>O134*H134</f>
        <v>1.232</v>
      </c>
      <c r="Q134" s="127">
        <v>1.09E-3</v>
      </c>
      <c r="R134" s="127">
        <f>Q134*H134</f>
        <v>7.6300000000000005E-3</v>
      </c>
      <c r="S134" s="127">
        <v>0</v>
      </c>
      <c r="T134" s="128">
        <f>S134*H134</f>
        <v>0</v>
      </c>
      <c r="AR134" s="129" t="s">
        <v>151</v>
      </c>
      <c r="AT134" s="129" t="s">
        <v>113</v>
      </c>
      <c r="AU134" s="129" t="s">
        <v>73</v>
      </c>
      <c r="AY134" s="17" t="s">
        <v>109</v>
      </c>
      <c r="BE134" s="130">
        <f>IF(N134="základní",J134,0)</f>
        <v>0</v>
      </c>
      <c r="BF134" s="130">
        <f>IF(N134="snížená",J134,0)</f>
        <v>0</v>
      </c>
      <c r="BG134" s="130">
        <f>IF(N134="zákl. přenesená",J134,0)</f>
        <v>0</v>
      </c>
      <c r="BH134" s="130">
        <f>IF(N134="sníž. přenesená",J134,0)</f>
        <v>0</v>
      </c>
      <c r="BI134" s="130">
        <f>IF(N134="nulová",J134,0)</f>
        <v>0</v>
      </c>
      <c r="BJ134" s="17" t="s">
        <v>71</v>
      </c>
      <c r="BK134" s="130">
        <f>ROUND(I134*H134,2)</f>
        <v>0</v>
      </c>
      <c r="BL134" s="17" t="s">
        <v>151</v>
      </c>
      <c r="BM134" s="129" t="s">
        <v>219</v>
      </c>
    </row>
    <row r="135" spans="2:65" s="1" customFormat="1">
      <c r="B135" s="29"/>
      <c r="D135" s="131" t="s">
        <v>120</v>
      </c>
      <c r="F135" s="132" t="s">
        <v>220</v>
      </c>
      <c r="L135" s="29"/>
      <c r="M135" s="133"/>
      <c r="T135" s="50"/>
      <c r="AT135" s="17" t="s">
        <v>120</v>
      </c>
      <c r="AU135" s="17" t="s">
        <v>73</v>
      </c>
    </row>
    <row r="136" spans="2:65" s="1" customFormat="1" ht="16.5" customHeight="1">
      <c r="B136" s="118"/>
      <c r="C136" s="119" t="s">
        <v>221</v>
      </c>
      <c r="D136" s="119" t="s">
        <v>113</v>
      </c>
      <c r="E136" s="120" t="s">
        <v>222</v>
      </c>
      <c r="F136" s="121" t="s">
        <v>223</v>
      </c>
      <c r="G136" s="122" t="s">
        <v>224</v>
      </c>
      <c r="H136" s="123">
        <v>14</v>
      </c>
      <c r="I136" s="124"/>
      <c r="J136" s="124">
        <f>ROUND(I136*H136,2)</f>
        <v>0</v>
      </c>
      <c r="K136" s="121" t="s">
        <v>117</v>
      </c>
      <c r="L136" s="29"/>
      <c r="M136" s="125" t="s">
        <v>3</v>
      </c>
      <c r="N136" s="126" t="s">
        <v>37</v>
      </c>
      <c r="O136" s="127">
        <v>0.28999999999999998</v>
      </c>
      <c r="P136" s="127">
        <f>O136*H136</f>
        <v>4.0599999999999996</v>
      </c>
      <c r="Q136" s="127">
        <v>9.0000000000000006E-5</v>
      </c>
      <c r="R136" s="127">
        <f>Q136*H136</f>
        <v>1.2600000000000001E-3</v>
      </c>
      <c r="S136" s="127">
        <v>0</v>
      </c>
      <c r="T136" s="128">
        <f>S136*H136</f>
        <v>0</v>
      </c>
      <c r="AR136" s="129" t="s">
        <v>151</v>
      </c>
      <c r="AT136" s="129" t="s">
        <v>113</v>
      </c>
      <c r="AU136" s="129" t="s">
        <v>73</v>
      </c>
      <c r="AY136" s="17" t="s">
        <v>109</v>
      </c>
      <c r="BE136" s="130">
        <f>IF(N136="základní",J136,0)</f>
        <v>0</v>
      </c>
      <c r="BF136" s="130">
        <f>IF(N136="snížená",J136,0)</f>
        <v>0</v>
      </c>
      <c r="BG136" s="130">
        <f>IF(N136="zákl. přenesená",J136,0)</f>
        <v>0</v>
      </c>
      <c r="BH136" s="130">
        <f>IF(N136="sníž. přenesená",J136,0)</f>
        <v>0</v>
      </c>
      <c r="BI136" s="130">
        <f>IF(N136="nulová",J136,0)</f>
        <v>0</v>
      </c>
      <c r="BJ136" s="17" t="s">
        <v>71</v>
      </c>
      <c r="BK136" s="130">
        <f>ROUND(I136*H136,2)</f>
        <v>0</v>
      </c>
      <c r="BL136" s="17" t="s">
        <v>151</v>
      </c>
      <c r="BM136" s="129" t="s">
        <v>225</v>
      </c>
    </row>
    <row r="137" spans="2:65" s="1" customFormat="1">
      <c r="B137" s="29"/>
      <c r="D137" s="131" t="s">
        <v>120</v>
      </c>
      <c r="F137" s="132" t="s">
        <v>226</v>
      </c>
      <c r="L137" s="29"/>
      <c r="M137" s="133"/>
      <c r="T137" s="50"/>
      <c r="AT137" s="17" t="s">
        <v>120</v>
      </c>
      <c r="AU137" s="17" t="s">
        <v>73</v>
      </c>
    </row>
    <row r="138" spans="2:65" s="1" customFormat="1" ht="16.5" customHeight="1">
      <c r="B138" s="118"/>
      <c r="C138" s="147" t="s">
        <v>227</v>
      </c>
      <c r="D138" s="147" t="s">
        <v>228</v>
      </c>
      <c r="E138" s="148" t="s">
        <v>229</v>
      </c>
      <c r="F138" s="149" t="s">
        <v>230</v>
      </c>
      <c r="G138" s="150" t="s">
        <v>138</v>
      </c>
      <c r="H138" s="151">
        <v>14</v>
      </c>
      <c r="I138" s="152"/>
      <c r="J138" s="152">
        <f>ROUND(I138*H138,2)</f>
        <v>0</v>
      </c>
      <c r="K138" s="149" t="s">
        <v>117</v>
      </c>
      <c r="L138" s="153"/>
      <c r="M138" s="154" t="s">
        <v>3</v>
      </c>
      <c r="N138" s="155" t="s">
        <v>37</v>
      </c>
      <c r="O138" s="127">
        <v>0</v>
      </c>
      <c r="P138" s="127">
        <f>O138*H138</f>
        <v>0</v>
      </c>
      <c r="Q138" s="127">
        <v>1.4999999999999999E-4</v>
      </c>
      <c r="R138" s="127">
        <f>Q138*H138</f>
        <v>2.0999999999999999E-3</v>
      </c>
      <c r="S138" s="127">
        <v>0</v>
      </c>
      <c r="T138" s="128">
        <f>S138*H138</f>
        <v>0</v>
      </c>
      <c r="AR138" s="129" t="s">
        <v>231</v>
      </c>
      <c r="AT138" s="129" t="s">
        <v>228</v>
      </c>
      <c r="AU138" s="129" t="s">
        <v>73</v>
      </c>
      <c r="AY138" s="17" t="s">
        <v>109</v>
      </c>
      <c r="BE138" s="130">
        <f>IF(N138="základní",J138,0)</f>
        <v>0</v>
      </c>
      <c r="BF138" s="130">
        <f>IF(N138="snížená",J138,0)</f>
        <v>0</v>
      </c>
      <c r="BG138" s="130">
        <f>IF(N138="zákl. přenesená",J138,0)</f>
        <v>0</v>
      </c>
      <c r="BH138" s="130">
        <f>IF(N138="sníž. přenesená",J138,0)</f>
        <v>0</v>
      </c>
      <c r="BI138" s="130">
        <f>IF(N138="nulová",J138,0)</f>
        <v>0</v>
      </c>
      <c r="BJ138" s="17" t="s">
        <v>71</v>
      </c>
      <c r="BK138" s="130">
        <f>ROUND(I138*H138,2)</f>
        <v>0</v>
      </c>
      <c r="BL138" s="17" t="s">
        <v>151</v>
      </c>
      <c r="BM138" s="129" t="s">
        <v>232</v>
      </c>
    </row>
    <row r="139" spans="2:65" s="1" customFormat="1" ht="24.2" customHeight="1">
      <c r="B139" s="118"/>
      <c r="C139" s="119" t="s">
        <v>233</v>
      </c>
      <c r="D139" s="119" t="s">
        <v>113</v>
      </c>
      <c r="E139" s="120" t="s">
        <v>234</v>
      </c>
      <c r="F139" s="121" t="s">
        <v>235</v>
      </c>
      <c r="G139" s="122" t="s">
        <v>171</v>
      </c>
      <c r="H139" s="123">
        <v>1.0999999999999999E-2</v>
      </c>
      <c r="I139" s="124"/>
      <c r="J139" s="124">
        <f>ROUND(I139*H139,2)</f>
        <v>0</v>
      </c>
      <c r="K139" s="121" t="s">
        <v>117</v>
      </c>
      <c r="L139" s="29"/>
      <c r="M139" s="125" t="s">
        <v>3</v>
      </c>
      <c r="N139" s="126" t="s">
        <v>37</v>
      </c>
      <c r="O139" s="127">
        <v>1.573</v>
      </c>
      <c r="P139" s="127">
        <f>O139*H139</f>
        <v>1.7302999999999999E-2</v>
      </c>
      <c r="Q139" s="127">
        <v>0</v>
      </c>
      <c r="R139" s="127">
        <f>Q139*H139</f>
        <v>0</v>
      </c>
      <c r="S139" s="127">
        <v>0</v>
      </c>
      <c r="T139" s="128">
        <f>S139*H139</f>
        <v>0</v>
      </c>
      <c r="AR139" s="129" t="s">
        <v>151</v>
      </c>
      <c r="AT139" s="129" t="s">
        <v>113</v>
      </c>
      <c r="AU139" s="129" t="s">
        <v>73</v>
      </c>
      <c r="AY139" s="17" t="s">
        <v>109</v>
      </c>
      <c r="BE139" s="130">
        <f>IF(N139="základní",J139,0)</f>
        <v>0</v>
      </c>
      <c r="BF139" s="130">
        <f>IF(N139="snížená",J139,0)</f>
        <v>0</v>
      </c>
      <c r="BG139" s="130">
        <f>IF(N139="zákl. přenesená",J139,0)</f>
        <v>0</v>
      </c>
      <c r="BH139" s="130">
        <f>IF(N139="sníž. přenesená",J139,0)</f>
        <v>0</v>
      </c>
      <c r="BI139" s="130">
        <f>IF(N139="nulová",J139,0)</f>
        <v>0</v>
      </c>
      <c r="BJ139" s="17" t="s">
        <v>71</v>
      </c>
      <c r="BK139" s="130">
        <f>ROUND(I139*H139,2)</f>
        <v>0</v>
      </c>
      <c r="BL139" s="17" t="s">
        <v>151</v>
      </c>
      <c r="BM139" s="129" t="s">
        <v>236</v>
      </c>
    </row>
    <row r="140" spans="2:65" s="1" customFormat="1">
      <c r="B140" s="29"/>
      <c r="D140" s="131" t="s">
        <v>120</v>
      </c>
      <c r="F140" s="132" t="s">
        <v>237</v>
      </c>
      <c r="L140" s="29"/>
      <c r="M140" s="133"/>
      <c r="T140" s="50"/>
      <c r="AT140" s="17" t="s">
        <v>120</v>
      </c>
      <c r="AU140" s="17" t="s">
        <v>73</v>
      </c>
    </row>
    <row r="141" spans="2:65" s="11" customFormat="1" ht="22.9" customHeight="1">
      <c r="B141" s="107"/>
      <c r="D141" s="108" t="s">
        <v>65</v>
      </c>
      <c r="E141" s="116" t="s">
        <v>238</v>
      </c>
      <c r="F141" s="116" t="s">
        <v>239</v>
      </c>
      <c r="J141" s="117">
        <f>BK141</f>
        <v>0</v>
      </c>
      <c r="L141" s="107"/>
      <c r="M141" s="111"/>
      <c r="P141" s="112">
        <f>SUM(P142:P214)</f>
        <v>63.566740000000003</v>
      </c>
      <c r="R141" s="112">
        <f>SUM(R142:R214)</f>
        <v>7.3808000000000012E-2</v>
      </c>
      <c r="T141" s="113">
        <f>SUM(T142:T214)</f>
        <v>7.7999999999999996E-3</v>
      </c>
      <c r="AR141" s="108" t="s">
        <v>73</v>
      </c>
      <c r="AT141" s="114" t="s">
        <v>65</v>
      </c>
      <c r="AU141" s="114" t="s">
        <v>71</v>
      </c>
      <c r="AY141" s="108" t="s">
        <v>109</v>
      </c>
      <c r="BK141" s="115">
        <f>SUM(BK142:BK214)</f>
        <v>0</v>
      </c>
    </row>
    <row r="142" spans="2:65" s="1" customFormat="1" ht="16.5" customHeight="1">
      <c r="B142" s="118"/>
      <c r="C142" s="119" t="s">
        <v>240</v>
      </c>
      <c r="D142" s="119" t="s">
        <v>113</v>
      </c>
      <c r="E142" s="120" t="s">
        <v>241</v>
      </c>
      <c r="F142" s="121" t="s">
        <v>242</v>
      </c>
      <c r="G142" s="122" t="s">
        <v>201</v>
      </c>
      <c r="H142" s="123">
        <v>1</v>
      </c>
      <c r="I142" s="124"/>
      <c r="J142" s="124">
        <f>ROUND(I142*H142,2)</f>
        <v>0</v>
      </c>
      <c r="K142" s="121" t="s">
        <v>117</v>
      </c>
      <c r="L142" s="29"/>
      <c r="M142" s="125" t="s">
        <v>3</v>
      </c>
      <c r="N142" s="126" t="s">
        <v>37</v>
      </c>
      <c r="O142" s="127">
        <v>0.2</v>
      </c>
      <c r="P142" s="127">
        <f>O142*H142</f>
        <v>0.2</v>
      </c>
      <c r="Q142" s="127">
        <v>0</v>
      </c>
      <c r="R142" s="127">
        <f>Q142*H142</f>
        <v>0</v>
      </c>
      <c r="S142" s="127">
        <v>0</v>
      </c>
      <c r="T142" s="128">
        <f>S142*H142</f>
        <v>0</v>
      </c>
      <c r="AR142" s="129" t="s">
        <v>151</v>
      </c>
      <c r="AT142" s="129" t="s">
        <v>113</v>
      </c>
      <c r="AU142" s="129" t="s">
        <v>73</v>
      </c>
      <c r="AY142" s="17" t="s">
        <v>109</v>
      </c>
      <c r="BE142" s="130">
        <f>IF(N142="základní",J142,0)</f>
        <v>0</v>
      </c>
      <c r="BF142" s="130">
        <f>IF(N142="snížená",J142,0)</f>
        <v>0</v>
      </c>
      <c r="BG142" s="130">
        <f>IF(N142="zákl. přenesená",J142,0)</f>
        <v>0</v>
      </c>
      <c r="BH142" s="130">
        <f>IF(N142="sníž. přenesená",J142,0)</f>
        <v>0</v>
      </c>
      <c r="BI142" s="130">
        <f>IF(N142="nulová",J142,0)</f>
        <v>0</v>
      </c>
      <c r="BJ142" s="17" t="s">
        <v>71</v>
      </c>
      <c r="BK142" s="130">
        <f>ROUND(I142*H142,2)</f>
        <v>0</v>
      </c>
      <c r="BL142" s="17" t="s">
        <v>151</v>
      </c>
      <c r="BM142" s="129" t="s">
        <v>243</v>
      </c>
    </row>
    <row r="143" spans="2:65" s="1" customFormat="1">
      <c r="B143" s="29"/>
      <c r="D143" s="131" t="s">
        <v>120</v>
      </c>
      <c r="F143" s="132" t="s">
        <v>244</v>
      </c>
      <c r="L143" s="29"/>
      <c r="M143" s="133"/>
      <c r="T143" s="50"/>
      <c r="AT143" s="17" t="s">
        <v>120</v>
      </c>
      <c r="AU143" s="17" t="s">
        <v>73</v>
      </c>
    </row>
    <row r="144" spans="2:65" s="1" customFormat="1" ht="24.2" customHeight="1">
      <c r="B144" s="118"/>
      <c r="C144" s="119" t="s">
        <v>245</v>
      </c>
      <c r="D144" s="119" t="s">
        <v>113</v>
      </c>
      <c r="E144" s="120" t="s">
        <v>246</v>
      </c>
      <c r="F144" s="121" t="s">
        <v>247</v>
      </c>
      <c r="G144" s="122" t="s">
        <v>138</v>
      </c>
      <c r="H144" s="123">
        <v>1</v>
      </c>
      <c r="I144" s="124"/>
      <c r="J144" s="124">
        <f>ROUND(I144*H144,2)</f>
        <v>0</v>
      </c>
      <c r="K144" s="121" t="s">
        <v>117</v>
      </c>
      <c r="L144" s="29"/>
      <c r="M144" s="125" t="s">
        <v>3</v>
      </c>
      <c r="N144" s="126" t="s">
        <v>37</v>
      </c>
      <c r="O144" s="127">
        <v>0.2</v>
      </c>
      <c r="P144" s="127">
        <f>O144*H144</f>
        <v>0.2</v>
      </c>
      <c r="Q144" s="127">
        <v>0</v>
      </c>
      <c r="R144" s="127">
        <f>Q144*H144</f>
        <v>0</v>
      </c>
      <c r="S144" s="127">
        <v>0</v>
      </c>
      <c r="T144" s="128">
        <f>S144*H144</f>
        <v>0</v>
      </c>
      <c r="AR144" s="129" t="s">
        <v>151</v>
      </c>
      <c r="AT144" s="129" t="s">
        <v>113</v>
      </c>
      <c r="AU144" s="129" t="s">
        <v>73</v>
      </c>
      <c r="AY144" s="17" t="s">
        <v>109</v>
      </c>
      <c r="BE144" s="130">
        <f>IF(N144="základní",J144,0)</f>
        <v>0</v>
      </c>
      <c r="BF144" s="130">
        <f>IF(N144="snížená",J144,0)</f>
        <v>0</v>
      </c>
      <c r="BG144" s="130">
        <f>IF(N144="zákl. přenesená",J144,0)</f>
        <v>0</v>
      </c>
      <c r="BH144" s="130">
        <f>IF(N144="sníž. přenesená",J144,0)</f>
        <v>0</v>
      </c>
      <c r="BI144" s="130">
        <f>IF(N144="nulová",J144,0)</f>
        <v>0</v>
      </c>
      <c r="BJ144" s="17" t="s">
        <v>71</v>
      </c>
      <c r="BK144" s="130">
        <f>ROUND(I144*H144,2)</f>
        <v>0</v>
      </c>
      <c r="BL144" s="17" t="s">
        <v>151</v>
      </c>
      <c r="BM144" s="129" t="s">
        <v>248</v>
      </c>
    </row>
    <row r="145" spans="2:65" s="1" customFormat="1">
      <c r="B145" s="29"/>
      <c r="D145" s="131" t="s">
        <v>120</v>
      </c>
      <c r="F145" s="132" t="s">
        <v>249</v>
      </c>
      <c r="L145" s="29"/>
      <c r="M145" s="133"/>
      <c r="T145" s="50"/>
      <c r="AT145" s="17" t="s">
        <v>120</v>
      </c>
      <c r="AU145" s="17" t="s">
        <v>73</v>
      </c>
    </row>
    <row r="146" spans="2:65" s="1" customFormat="1" ht="16.5" customHeight="1">
      <c r="B146" s="118"/>
      <c r="C146" s="147" t="s">
        <v>250</v>
      </c>
      <c r="D146" s="147" t="s">
        <v>228</v>
      </c>
      <c r="E146" s="148" t="s">
        <v>251</v>
      </c>
      <c r="F146" s="149" t="s">
        <v>252</v>
      </c>
      <c r="G146" s="150" t="s">
        <v>138</v>
      </c>
      <c r="H146" s="151">
        <v>1</v>
      </c>
      <c r="I146" s="152"/>
      <c r="J146" s="152">
        <f>ROUND(I146*H146,2)</f>
        <v>0</v>
      </c>
      <c r="K146" s="149" t="s">
        <v>117</v>
      </c>
      <c r="L146" s="153"/>
      <c r="M146" s="154" t="s">
        <v>3</v>
      </c>
      <c r="N146" s="155" t="s">
        <v>37</v>
      </c>
      <c r="O146" s="127">
        <v>0</v>
      </c>
      <c r="P146" s="127">
        <f>O146*H146</f>
        <v>0</v>
      </c>
      <c r="Q146" s="127">
        <v>4.0000000000000003E-5</v>
      </c>
      <c r="R146" s="127">
        <f>Q146*H146</f>
        <v>4.0000000000000003E-5</v>
      </c>
      <c r="S146" s="127">
        <v>0</v>
      </c>
      <c r="T146" s="128">
        <f>S146*H146</f>
        <v>0</v>
      </c>
      <c r="AR146" s="129" t="s">
        <v>231</v>
      </c>
      <c r="AT146" s="129" t="s">
        <v>228</v>
      </c>
      <c r="AU146" s="129" t="s">
        <v>73</v>
      </c>
      <c r="AY146" s="17" t="s">
        <v>109</v>
      </c>
      <c r="BE146" s="130">
        <f>IF(N146="základní",J146,0)</f>
        <v>0</v>
      </c>
      <c r="BF146" s="130">
        <f>IF(N146="snížená",J146,0)</f>
        <v>0</v>
      </c>
      <c r="BG146" s="130">
        <f>IF(N146="zákl. přenesená",J146,0)</f>
        <v>0</v>
      </c>
      <c r="BH146" s="130">
        <f>IF(N146="sníž. přenesená",J146,0)</f>
        <v>0</v>
      </c>
      <c r="BI146" s="130">
        <f>IF(N146="nulová",J146,0)</f>
        <v>0</v>
      </c>
      <c r="BJ146" s="17" t="s">
        <v>71</v>
      </c>
      <c r="BK146" s="130">
        <f>ROUND(I146*H146,2)</f>
        <v>0</v>
      </c>
      <c r="BL146" s="17" t="s">
        <v>151</v>
      </c>
      <c r="BM146" s="129" t="s">
        <v>253</v>
      </c>
    </row>
    <row r="147" spans="2:65" s="1" customFormat="1" ht="24.2" customHeight="1">
      <c r="B147" s="118"/>
      <c r="C147" s="119" t="s">
        <v>254</v>
      </c>
      <c r="D147" s="119" t="s">
        <v>113</v>
      </c>
      <c r="E147" s="120" t="s">
        <v>255</v>
      </c>
      <c r="F147" s="121" t="s">
        <v>256</v>
      </c>
      <c r="G147" s="122" t="s">
        <v>148</v>
      </c>
      <c r="H147" s="123">
        <v>59</v>
      </c>
      <c r="I147" s="124"/>
      <c r="J147" s="124">
        <f>ROUND(I147*H147,2)</f>
        <v>0</v>
      </c>
      <c r="K147" s="121" t="s">
        <v>117</v>
      </c>
      <c r="L147" s="29"/>
      <c r="M147" s="125" t="s">
        <v>3</v>
      </c>
      <c r="N147" s="126" t="s">
        <v>37</v>
      </c>
      <c r="O147" s="127">
        <v>7.0000000000000007E-2</v>
      </c>
      <c r="P147" s="127">
        <f>O147*H147</f>
        <v>4.1300000000000008</v>
      </c>
      <c r="Q147" s="127">
        <v>0</v>
      </c>
      <c r="R147" s="127">
        <f>Q147*H147</f>
        <v>0</v>
      </c>
      <c r="S147" s="127">
        <v>0</v>
      </c>
      <c r="T147" s="128">
        <f>S147*H147</f>
        <v>0</v>
      </c>
      <c r="AR147" s="129" t="s">
        <v>151</v>
      </c>
      <c r="AT147" s="129" t="s">
        <v>113</v>
      </c>
      <c r="AU147" s="129" t="s">
        <v>73</v>
      </c>
      <c r="AY147" s="17" t="s">
        <v>109</v>
      </c>
      <c r="BE147" s="130">
        <f>IF(N147="základní",J147,0)</f>
        <v>0</v>
      </c>
      <c r="BF147" s="130">
        <f>IF(N147="snížená",J147,0)</f>
        <v>0</v>
      </c>
      <c r="BG147" s="130">
        <f>IF(N147="zákl. přenesená",J147,0)</f>
        <v>0</v>
      </c>
      <c r="BH147" s="130">
        <f>IF(N147="sníž. přenesená",J147,0)</f>
        <v>0</v>
      </c>
      <c r="BI147" s="130">
        <f>IF(N147="nulová",J147,0)</f>
        <v>0</v>
      </c>
      <c r="BJ147" s="17" t="s">
        <v>71</v>
      </c>
      <c r="BK147" s="130">
        <f>ROUND(I147*H147,2)</f>
        <v>0</v>
      </c>
      <c r="BL147" s="17" t="s">
        <v>151</v>
      </c>
      <c r="BM147" s="129" t="s">
        <v>257</v>
      </c>
    </row>
    <row r="148" spans="2:65" s="1" customFormat="1">
      <c r="B148" s="29"/>
      <c r="D148" s="131" t="s">
        <v>120</v>
      </c>
      <c r="F148" s="132" t="s">
        <v>258</v>
      </c>
      <c r="L148" s="29"/>
      <c r="M148" s="133"/>
      <c r="T148" s="50"/>
      <c r="AT148" s="17" t="s">
        <v>120</v>
      </c>
      <c r="AU148" s="17" t="s">
        <v>73</v>
      </c>
    </row>
    <row r="149" spans="2:65" s="1" customFormat="1" ht="16.5" customHeight="1">
      <c r="B149" s="118"/>
      <c r="C149" s="147" t="s">
        <v>259</v>
      </c>
      <c r="D149" s="147" t="s">
        <v>228</v>
      </c>
      <c r="E149" s="148" t="s">
        <v>260</v>
      </c>
      <c r="F149" s="149" t="s">
        <v>261</v>
      </c>
      <c r="G149" s="150" t="s">
        <v>148</v>
      </c>
      <c r="H149" s="151">
        <v>67.849999999999994</v>
      </c>
      <c r="I149" s="152"/>
      <c r="J149" s="152">
        <f>ROUND(I149*H149,2)</f>
        <v>0</v>
      </c>
      <c r="K149" s="149" t="s">
        <v>117</v>
      </c>
      <c r="L149" s="153"/>
      <c r="M149" s="154" t="s">
        <v>3</v>
      </c>
      <c r="N149" s="155" t="s">
        <v>37</v>
      </c>
      <c r="O149" s="127">
        <v>0</v>
      </c>
      <c r="P149" s="127">
        <f>O149*H149</f>
        <v>0</v>
      </c>
      <c r="Q149" s="127">
        <v>8.0000000000000007E-5</v>
      </c>
      <c r="R149" s="127">
        <f>Q149*H149</f>
        <v>5.4279999999999997E-3</v>
      </c>
      <c r="S149" s="127">
        <v>0</v>
      </c>
      <c r="T149" s="128">
        <f>S149*H149</f>
        <v>0</v>
      </c>
      <c r="AR149" s="129" t="s">
        <v>231</v>
      </c>
      <c r="AT149" s="129" t="s">
        <v>228</v>
      </c>
      <c r="AU149" s="129" t="s">
        <v>73</v>
      </c>
      <c r="AY149" s="17" t="s">
        <v>109</v>
      </c>
      <c r="BE149" s="130">
        <f>IF(N149="základní",J149,0)</f>
        <v>0</v>
      </c>
      <c r="BF149" s="130">
        <f>IF(N149="snížená",J149,0)</f>
        <v>0</v>
      </c>
      <c r="BG149" s="130">
        <f>IF(N149="zákl. přenesená",J149,0)</f>
        <v>0</v>
      </c>
      <c r="BH149" s="130">
        <f>IF(N149="sníž. přenesená",J149,0)</f>
        <v>0</v>
      </c>
      <c r="BI149" s="130">
        <f>IF(N149="nulová",J149,0)</f>
        <v>0</v>
      </c>
      <c r="BJ149" s="17" t="s">
        <v>71</v>
      </c>
      <c r="BK149" s="130">
        <f>ROUND(I149*H149,2)</f>
        <v>0</v>
      </c>
      <c r="BL149" s="17" t="s">
        <v>151</v>
      </c>
      <c r="BM149" s="129" t="s">
        <v>262</v>
      </c>
    </row>
    <row r="150" spans="2:65" s="12" customFormat="1">
      <c r="B150" s="134"/>
      <c r="D150" s="135" t="s">
        <v>122</v>
      </c>
      <c r="F150" s="137" t="s">
        <v>263</v>
      </c>
      <c r="H150" s="138">
        <v>67.849999999999994</v>
      </c>
      <c r="L150" s="134"/>
      <c r="M150" s="139"/>
      <c r="T150" s="140"/>
      <c r="AT150" s="136" t="s">
        <v>122</v>
      </c>
      <c r="AU150" s="136" t="s">
        <v>73</v>
      </c>
      <c r="AV150" s="12" t="s">
        <v>73</v>
      </c>
      <c r="AW150" s="12" t="s">
        <v>4</v>
      </c>
      <c r="AX150" s="12" t="s">
        <v>71</v>
      </c>
      <c r="AY150" s="136" t="s">
        <v>109</v>
      </c>
    </row>
    <row r="151" spans="2:65" s="1" customFormat="1" ht="24.2" customHeight="1">
      <c r="B151" s="118"/>
      <c r="C151" s="119" t="s">
        <v>264</v>
      </c>
      <c r="D151" s="119" t="s">
        <v>113</v>
      </c>
      <c r="E151" s="120" t="s">
        <v>265</v>
      </c>
      <c r="F151" s="121" t="s">
        <v>266</v>
      </c>
      <c r="G151" s="122" t="s">
        <v>148</v>
      </c>
      <c r="H151" s="123">
        <v>77</v>
      </c>
      <c r="I151" s="124"/>
      <c r="J151" s="124">
        <f>ROUND(I151*H151,2)</f>
        <v>0</v>
      </c>
      <c r="K151" s="121" t="s">
        <v>117</v>
      </c>
      <c r="L151" s="29"/>
      <c r="M151" s="125" t="s">
        <v>3</v>
      </c>
      <c r="N151" s="126" t="s">
        <v>37</v>
      </c>
      <c r="O151" s="127">
        <v>4.5999999999999999E-2</v>
      </c>
      <c r="P151" s="127">
        <f>O151*H151</f>
        <v>3.5419999999999998</v>
      </c>
      <c r="Q151" s="127">
        <v>0</v>
      </c>
      <c r="R151" s="127">
        <f>Q151*H151</f>
        <v>0</v>
      </c>
      <c r="S151" s="127">
        <v>0</v>
      </c>
      <c r="T151" s="128">
        <f>S151*H151</f>
        <v>0</v>
      </c>
      <c r="AR151" s="129" t="s">
        <v>151</v>
      </c>
      <c r="AT151" s="129" t="s">
        <v>113</v>
      </c>
      <c r="AU151" s="129" t="s">
        <v>73</v>
      </c>
      <c r="AY151" s="17" t="s">
        <v>109</v>
      </c>
      <c r="BE151" s="130">
        <f>IF(N151="základní",J151,0)</f>
        <v>0</v>
      </c>
      <c r="BF151" s="130">
        <f>IF(N151="snížená",J151,0)</f>
        <v>0</v>
      </c>
      <c r="BG151" s="130">
        <f>IF(N151="zákl. přenesená",J151,0)</f>
        <v>0</v>
      </c>
      <c r="BH151" s="130">
        <f>IF(N151="sníž. přenesená",J151,0)</f>
        <v>0</v>
      </c>
      <c r="BI151" s="130">
        <f>IF(N151="nulová",J151,0)</f>
        <v>0</v>
      </c>
      <c r="BJ151" s="17" t="s">
        <v>71</v>
      </c>
      <c r="BK151" s="130">
        <f>ROUND(I151*H151,2)</f>
        <v>0</v>
      </c>
      <c r="BL151" s="17" t="s">
        <v>151</v>
      </c>
      <c r="BM151" s="129" t="s">
        <v>267</v>
      </c>
    </row>
    <row r="152" spans="2:65" s="1" customFormat="1">
      <c r="B152" s="29"/>
      <c r="D152" s="131" t="s">
        <v>120</v>
      </c>
      <c r="F152" s="132" t="s">
        <v>268</v>
      </c>
      <c r="L152" s="29"/>
      <c r="M152" s="133"/>
      <c r="T152" s="50"/>
      <c r="AT152" s="17" t="s">
        <v>120</v>
      </c>
      <c r="AU152" s="17" t="s">
        <v>73</v>
      </c>
    </row>
    <row r="153" spans="2:65" s="1" customFormat="1" ht="16.5" customHeight="1">
      <c r="B153" s="118"/>
      <c r="C153" s="147" t="s">
        <v>269</v>
      </c>
      <c r="D153" s="147" t="s">
        <v>228</v>
      </c>
      <c r="E153" s="148" t="s">
        <v>270</v>
      </c>
      <c r="F153" s="149" t="s">
        <v>271</v>
      </c>
      <c r="G153" s="150" t="s">
        <v>148</v>
      </c>
      <c r="H153" s="151">
        <v>67</v>
      </c>
      <c r="I153" s="152"/>
      <c r="J153" s="152">
        <f>ROUND(I153*H153,2)</f>
        <v>0</v>
      </c>
      <c r="K153" s="149" t="s">
        <v>117</v>
      </c>
      <c r="L153" s="153"/>
      <c r="M153" s="154" t="s">
        <v>3</v>
      </c>
      <c r="N153" s="155" t="s">
        <v>37</v>
      </c>
      <c r="O153" s="127">
        <v>0</v>
      </c>
      <c r="P153" s="127">
        <f>O153*H153</f>
        <v>0</v>
      </c>
      <c r="Q153" s="127">
        <v>1.7000000000000001E-4</v>
      </c>
      <c r="R153" s="127">
        <f>Q153*H153</f>
        <v>1.1390000000000001E-2</v>
      </c>
      <c r="S153" s="127">
        <v>0</v>
      </c>
      <c r="T153" s="128">
        <f>S153*H153</f>
        <v>0</v>
      </c>
      <c r="AR153" s="129" t="s">
        <v>231</v>
      </c>
      <c r="AT153" s="129" t="s">
        <v>228</v>
      </c>
      <c r="AU153" s="129" t="s">
        <v>73</v>
      </c>
      <c r="AY153" s="17" t="s">
        <v>109</v>
      </c>
      <c r="BE153" s="130">
        <f>IF(N153="základní",J153,0)</f>
        <v>0</v>
      </c>
      <c r="BF153" s="130">
        <f>IF(N153="snížená",J153,0)</f>
        <v>0</v>
      </c>
      <c r="BG153" s="130">
        <f>IF(N153="zákl. přenesená",J153,0)</f>
        <v>0</v>
      </c>
      <c r="BH153" s="130">
        <f>IF(N153="sníž. přenesená",J153,0)</f>
        <v>0</v>
      </c>
      <c r="BI153" s="130">
        <f>IF(N153="nulová",J153,0)</f>
        <v>0</v>
      </c>
      <c r="BJ153" s="17" t="s">
        <v>71</v>
      </c>
      <c r="BK153" s="130">
        <f>ROUND(I153*H153,2)</f>
        <v>0</v>
      </c>
      <c r="BL153" s="17" t="s">
        <v>151</v>
      </c>
      <c r="BM153" s="129" t="s">
        <v>272</v>
      </c>
    </row>
    <row r="154" spans="2:65" s="12" customFormat="1">
      <c r="B154" s="134"/>
      <c r="D154" s="135" t="s">
        <v>122</v>
      </c>
      <c r="F154" s="137" t="s">
        <v>273</v>
      </c>
      <c r="H154" s="138">
        <v>67</v>
      </c>
      <c r="L154" s="134"/>
      <c r="M154" s="139"/>
      <c r="T154" s="140"/>
      <c r="AT154" s="136" t="s">
        <v>122</v>
      </c>
      <c r="AU154" s="136" t="s">
        <v>73</v>
      </c>
      <c r="AV154" s="12" t="s">
        <v>73</v>
      </c>
      <c r="AW154" s="12" t="s">
        <v>4</v>
      </c>
      <c r="AX154" s="12" t="s">
        <v>71</v>
      </c>
      <c r="AY154" s="136" t="s">
        <v>109</v>
      </c>
    </row>
    <row r="155" spans="2:65" s="1" customFormat="1" ht="16.5" customHeight="1">
      <c r="B155" s="118"/>
      <c r="C155" s="147" t="s">
        <v>274</v>
      </c>
      <c r="D155" s="147" t="s">
        <v>228</v>
      </c>
      <c r="E155" s="148" t="s">
        <v>275</v>
      </c>
      <c r="F155" s="149" t="s">
        <v>276</v>
      </c>
      <c r="G155" s="150" t="s">
        <v>148</v>
      </c>
      <c r="H155" s="151">
        <v>10</v>
      </c>
      <c r="I155" s="152"/>
      <c r="J155" s="152">
        <f>ROUND(I155*H155,2)</f>
        <v>0</v>
      </c>
      <c r="K155" s="149" t="s">
        <v>117</v>
      </c>
      <c r="L155" s="153"/>
      <c r="M155" s="154" t="s">
        <v>3</v>
      </c>
      <c r="N155" s="155" t="s">
        <v>37</v>
      </c>
      <c r="O155" s="127">
        <v>0</v>
      </c>
      <c r="P155" s="127">
        <f>O155*H155</f>
        <v>0</v>
      </c>
      <c r="Q155" s="127">
        <v>1.2E-4</v>
      </c>
      <c r="R155" s="127">
        <f>Q155*H155</f>
        <v>1.2000000000000001E-3</v>
      </c>
      <c r="S155" s="127">
        <v>0</v>
      </c>
      <c r="T155" s="128">
        <f>S155*H155</f>
        <v>0</v>
      </c>
      <c r="AR155" s="129" t="s">
        <v>231</v>
      </c>
      <c r="AT155" s="129" t="s">
        <v>228</v>
      </c>
      <c r="AU155" s="129" t="s">
        <v>73</v>
      </c>
      <c r="AY155" s="17" t="s">
        <v>109</v>
      </c>
      <c r="BE155" s="130">
        <f>IF(N155="základní",J155,0)</f>
        <v>0</v>
      </c>
      <c r="BF155" s="130">
        <f>IF(N155="snížená",J155,0)</f>
        <v>0</v>
      </c>
      <c r="BG155" s="130">
        <f>IF(N155="zákl. přenesená",J155,0)</f>
        <v>0</v>
      </c>
      <c r="BH155" s="130">
        <f>IF(N155="sníž. přenesená",J155,0)</f>
        <v>0</v>
      </c>
      <c r="BI155" s="130">
        <f>IF(N155="nulová",J155,0)</f>
        <v>0</v>
      </c>
      <c r="BJ155" s="17" t="s">
        <v>71</v>
      </c>
      <c r="BK155" s="130">
        <f>ROUND(I155*H155,2)</f>
        <v>0</v>
      </c>
      <c r="BL155" s="17" t="s">
        <v>151</v>
      </c>
      <c r="BM155" s="129" t="s">
        <v>277</v>
      </c>
    </row>
    <row r="156" spans="2:65" s="1" customFormat="1" ht="24.2" customHeight="1">
      <c r="B156" s="118"/>
      <c r="C156" s="119" t="s">
        <v>278</v>
      </c>
      <c r="D156" s="119" t="s">
        <v>113</v>
      </c>
      <c r="E156" s="120" t="s">
        <v>279</v>
      </c>
      <c r="F156" s="121" t="s">
        <v>280</v>
      </c>
      <c r="G156" s="122" t="s">
        <v>148</v>
      </c>
      <c r="H156" s="123">
        <v>16</v>
      </c>
      <c r="I156" s="124"/>
      <c r="J156" s="124">
        <f>ROUND(I156*H156,2)</f>
        <v>0</v>
      </c>
      <c r="K156" s="121" t="s">
        <v>117</v>
      </c>
      <c r="L156" s="29"/>
      <c r="M156" s="125" t="s">
        <v>3</v>
      </c>
      <c r="N156" s="126" t="s">
        <v>37</v>
      </c>
      <c r="O156" s="127">
        <v>4.5999999999999999E-2</v>
      </c>
      <c r="P156" s="127">
        <f>O156*H156</f>
        <v>0.73599999999999999</v>
      </c>
      <c r="Q156" s="127">
        <v>0</v>
      </c>
      <c r="R156" s="127">
        <f>Q156*H156</f>
        <v>0</v>
      </c>
      <c r="S156" s="127">
        <v>0</v>
      </c>
      <c r="T156" s="128">
        <f>S156*H156</f>
        <v>0</v>
      </c>
      <c r="AR156" s="129" t="s">
        <v>151</v>
      </c>
      <c r="AT156" s="129" t="s">
        <v>113</v>
      </c>
      <c r="AU156" s="129" t="s">
        <v>73</v>
      </c>
      <c r="AY156" s="17" t="s">
        <v>109</v>
      </c>
      <c r="BE156" s="130">
        <f>IF(N156="základní",J156,0)</f>
        <v>0</v>
      </c>
      <c r="BF156" s="130">
        <f>IF(N156="snížená",J156,0)</f>
        <v>0</v>
      </c>
      <c r="BG156" s="130">
        <f>IF(N156="zákl. přenesená",J156,0)</f>
        <v>0</v>
      </c>
      <c r="BH156" s="130">
        <f>IF(N156="sníž. přenesená",J156,0)</f>
        <v>0</v>
      </c>
      <c r="BI156" s="130">
        <f>IF(N156="nulová",J156,0)</f>
        <v>0</v>
      </c>
      <c r="BJ156" s="17" t="s">
        <v>71</v>
      </c>
      <c r="BK156" s="130">
        <f>ROUND(I156*H156,2)</f>
        <v>0</v>
      </c>
      <c r="BL156" s="17" t="s">
        <v>151</v>
      </c>
      <c r="BM156" s="129" t="s">
        <v>281</v>
      </c>
    </row>
    <row r="157" spans="2:65" s="1" customFormat="1">
      <c r="B157" s="29"/>
      <c r="D157" s="131" t="s">
        <v>120</v>
      </c>
      <c r="F157" s="132" t="s">
        <v>282</v>
      </c>
      <c r="L157" s="29"/>
      <c r="M157" s="133"/>
      <c r="T157" s="50"/>
      <c r="AT157" s="17" t="s">
        <v>120</v>
      </c>
      <c r="AU157" s="17" t="s">
        <v>73</v>
      </c>
    </row>
    <row r="158" spans="2:65" s="1" customFormat="1" ht="16.5" customHeight="1">
      <c r="B158" s="118"/>
      <c r="C158" s="147" t="s">
        <v>283</v>
      </c>
      <c r="D158" s="147" t="s">
        <v>228</v>
      </c>
      <c r="E158" s="148" t="s">
        <v>284</v>
      </c>
      <c r="F158" s="149" t="s">
        <v>285</v>
      </c>
      <c r="G158" s="150" t="s">
        <v>148</v>
      </c>
      <c r="H158" s="151">
        <v>18.399999999999999</v>
      </c>
      <c r="I158" s="152"/>
      <c r="J158" s="152">
        <f>ROUND(I158*H158,2)</f>
        <v>0</v>
      </c>
      <c r="K158" s="149" t="s">
        <v>117</v>
      </c>
      <c r="L158" s="153"/>
      <c r="M158" s="154" t="s">
        <v>3</v>
      </c>
      <c r="N158" s="155" t="s">
        <v>37</v>
      </c>
      <c r="O158" s="127">
        <v>0</v>
      </c>
      <c r="P158" s="127">
        <f>O158*H158</f>
        <v>0</v>
      </c>
      <c r="Q158" s="127">
        <v>2.5000000000000001E-4</v>
      </c>
      <c r="R158" s="127">
        <f>Q158*H158</f>
        <v>4.5999999999999999E-3</v>
      </c>
      <c r="S158" s="127">
        <v>0</v>
      </c>
      <c r="T158" s="128">
        <f>S158*H158</f>
        <v>0</v>
      </c>
      <c r="AR158" s="129" t="s">
        <v>231</v>
      </c>
      <c r="AT158" s="129" t="s">
        <v>228</v>
      </c>
      <c r="AU158" s="129" t="s">
        <v>73</v>
      </c>
      <c r="AY158" s="17" t="s">
        <v>109</v>
      </c>
      <c r="BE158" s="130">
        <f>IF(N158="základní",J158,0)</f>
        <v>0</v>
      </c>
      <c r="BF158" s="130">
        <f>IF(N158="snížená",J158,0)</f>
        <v>0</v>
      </c>
      <c r="BG158" s="130">
        <f>IF(N158="zákl. přenesená",J158,0)</f>
        <v>0</v>
      </c>
      <c r="BH158" s="130">
        <f>IF(N158="sníž. přenesená",J158,0)</f>
        <v>0</v>
      </c>
      <c r="BI158" s="130">
        <f>IF(N158="nulová",J158,0)</f>
        <v>0</v>
      </c>
      <c r="BJ158" s="17" t="s">
        <v>71</v>
      </c>
      <c r="BK158" s="130">
        <f>ROUND(I158*H158,2)</f>
        <v>0</v>
      </c>
      <c r="BL158" s="17" t="s">
        <v>151</v>
      </c>
      <c r="BM158" s="129" t="s">
        <v>286</v>
      </c>
    </row>
    <row r="159" spans="2:65" s="12" customFormat="1">
      <c r="B159" s="134"/>
      <c r="D159" s="135" t="s">
        <v>122</v>
      </c>
      <c r="F159" s="137" t="s">
        <v>287</v>
      </c>
      <c r="H159" s="138">
        <v>18.399999999999999</v>
      </c>
      <c r="L159" s="134"/>
      <c r="M159" s="139"/>
      <c r="T159" s="140"/>
      <c r="AT159" s="136" t="s">
        <v>122</v>
      </c>
      <c r="AU159" s="136" t="s">
        <v>73</v>
      </c>
      <c r="AV159" s="12" t="s">
        <v>73</v>
      </c>
      <c r="AW159" s="12" t="s">
        <v>4</v>
      </c>
      <c r="AX159" s="12" t="s">
        <v>71</v>
      </c>
      <c r="AY159" s="136" t="s">
        <v>109</v>
      </c>
    </row>
    <row r="160" spans="2:65" s="1" customFormat="1" ht="24.2" customHeight="1">
      <c r="B160" s="118"/>
      <c r="C160" s="119" t="s">
        <v>288</v>
      </c>
      <c r="D160" s="119" t="s">
        <v>113</v>
      </c>
      <c r="E160" s="120" t="s">
        <v>289</v>
      </c>
      <c r="F160" s="121" t="s">
        <v>290</v>
      </c>
      <c r="G160" s="122" t="s">
        <v>148</v>
      </c>
      <c r="H160" s="123">
        <v>40</v>
      </c>
      <c r="I160" s="124"/>
      <c r="J160" s="124">
        <f>ROUND(I160*H160,2)</f>
        <v>0</v>
      </c>
      <c r="K160" s="121" t="s">
        <v>117</v>
      </c>
      <c r="L160" s="29"/>
      <c r="M160" s="125" t="s">
        <v>3</v>
      </c>
      <c r="N160" s="126" t="s">
        <v>37</v>
      </c>
      <c r="O160" s="127">
        <v>5.1999999999999998E-2</v>
      </c>
      <c r="P160" s="127">
        <f>O160*H160</f>
        <v>2.08</v>
      </c>
      <c r="Q160" s="127">
        <v>0</v>
      </c>
      <c r="R160" s="127">
        <f>Q160*H160</f>
        <v>0</v>
      </c>
      <c r="S160" s="127">
        <v>0</v>
      </c>
      <c r="T160" s="128">
        <f>S160*H160</f>
        <v>0</v>
      </c>
      <c r="AR160" s="129" t="s">
        <v>151</v>
      </c>
      <c r="AT160" s="129" t="s">
        <v>113</v>
      </c>
      <c r="AU160" s="129" t="s">
        <v>73</v>
      </c>
      <c r="AY160" s="17" t="s">
        <v>109</v>
      </c>
      <c r="BE160" s="130">
        <f>IF(N160="základní",J160,0)</f>
        <v>0</v>
      </c>
      <c r="BF160" s="130">
        <f>IF(N160="snížená",J160,0)</f>
        <v>0</v>
      </c>
      <c r="BG160" s="130">
        <f>IF(N160="zákl. přenesená",J160,0)</f>
        <v>0</v>
      </c>
      <c r="BH160" s="130">
        <f>IF(N160="sníž. přenesená",J160,0)</f>
        <v>0</v>
      </c>
      <c r="BI160" s="130">
        <f>IF(N160="nulová",J160,0)</f>
        <v>0</v>
      </c>
      <c r="BJ160" s="17" t="s">
        <v>71</v>
      </c>
      <c r="BK160" s="130">
        <f>ROUND(I160*H160,2)</f>
        <v>0</v>
      </c>
      <c r="BL160" s="17" t="s">
        <v>151</v>
      </c>
      <c r="BM160" s="129" t="s">
        <v>291</v>
      </c>
    </row>
    <row r="161" spans="2:65" s="1" customFormat="1">
      <c r="B161" s="29"/>
      <c r="D161" s="131" t="s">
        <v>120</v>
      </c>
      <c r="F161" s="132" t="s">
        <v>292</v>
      </c>
      <c r="L161" s="29"/>
      <c r="M161" s="133"/>
      <c r="T161" s="50"/>
      <c r="AT161" s="17" t="s">
        <v>120</v>
      </c>
      <c r="AU161" s="17" t="s">
        <v>73</v>
      </c>
    </row>
    <row r="162" spans="2:65" s="1" customFormat="1" ht="16.5" customHeight="1">
      <c r="B162" s="118"/>
      <c r="C162" s="147" t="s">
        <v>293</v>
      </c>
      <c r="D162" s="147" t="s">
        <v>228</v>
      </c>
      <c r="E162" s="148" t="s">
        <v>294</v>
      </c>
      <c r="F162" s="149" t="s">
        <v>295</v>
      </c>
      <c r="G162" s="150" t="s">
        <v>148</v>
      </c>
      <c r="H162" s="151">
        <v>18</v>
      </c>
      <c r="I162" s="152"/>
      <c r="J162" s="152">
        <f>ROUND(I162*H162,2)</f>
        <v>0</v>
      </c>
      <c r="K162" s="149" t="s">
        <v>117</v>
      </c>
      <c r="L162" s="153"/>
      <c r="M162" s="154" t="s">
        <v>3</v>
      </c>
      <c r="N162" s="155" t="s">
        <v>37</v>
      </c>
      <c r="O162" s="127">
        <v>0</v>
      </c>
      <c r="P162" s="127">
        <f>O162*H162</f>
        <v>0</v>
      </c>
      <c r="Q162" s="127">
        <v>5.2999999999999998E-4</v>
      </c>
      <c r="R162" s="127">
        <f>Q162*H162</f>
        <v>9.5399999999999999E-3</v>
      </c>
      <c r="S162" s="127">
        <v>0</v>
      </c>
      <c r="T162" s="128">
        <f>S162*H162</f>
        <v>0</v>
      </c>
      <c r="AR162" s="129" t="s">
        <v>231</v>
      </c>
      <c r="AT162" s="129" t="s">
        <v>228</v>
      </c>
      <c r="AU162" s="129" t="s">
        <v>73</v>
      </c>
      <c r="AY162" s="17" t="s">
        <v>109</v>
      </c>
      <c r="BE162" s="130">
        <f>IF(N162="základní",J162,0)</f>
        <v>0</v>
      </c>
      <c r="BF162" s="130">
        <f>IF(N162="snížená",J162,0)</f>
        <v>0</v>
      </c>
      <c r="BG162" s="130">
        <f>IF(N162="zákl. přenesená",J162,0)</f>
        <v>0</v>
      </c>
      <c r="BH162" s="130">
        <f>IF(N162="sníž. přenesená",J162,0)</f>
        <v>0</v>
      </c>
      <c r="BI162" s="130">
        <f>IF(N162="nulová",J162,0)</f>
        <v>0</v>
      </c>
      <c r="BJ162" s="17" t="s">
        <v>71</v>
      </c>
      <c r="BK162" s="130">
        <f>ROUND(I162*H162,2)</f>
        <v>0</v>
      </c>
      <c r="BL162" s="17" t="s">
        <v>151</v>
      </c>
      <c r="BM162" s="129" t="s">
        <v>296</v>
      </c>
    </row>
    <row r="163" spans="2:65" s="12" customFormat="1">
      <c r="B163" s="134"/>
      <c r="D163" s="135" t="s">
        <v>122</v>
      </c>
      <c r="F163" s="137" t="s">
        <v>297</v>
      </c>
      <c r="H163" s="138">
        <v>18</v>
      </c>
      <c r="L163" s="134"/>
      <c r="M163" s="139"/>
      <c r="T163" s="140"/>
      <c r="AT163" s="136" t="s">
        <v>122</v>
      </c>
      <c r="AU163" s="136" t="s">
        <v>73</v>
      </c>
      <c r="AV163" s="12" t="s">
        <v>73</v>
      </c>
      <c r="AW163" s="12" t="s">
        <v>4</v>
      </c>
      <c r="AX163" s="12" t="s">
        <v>71</v>
      </c>
      <c r="AY163" s="136" t="s">
        <v>109</v>
      </c>
    </row>
    <row r="164" spans="2:65" s="1" customFormat="1" ht="16.5" customHeight="1">
      <c r="B164" s="118"/>
      <c r="C164" s="147" t="s">
        <v>298</v>
      </c>
      <c r="D164" s="147" t="s">
        <v>228</v>
      </c>
      <c r="E164" s="148" t="s">
        <v>299</v>
      </c>
      <c r="F164" s="149" t="s">
        <v>300</v>
      </c>
      <c r="G164" s="150" t="s">
        <v>148</v>
      </c>
      <c r="H164" s="151">
        <v>25</v>
      </c>
      <c r="I164" s="152"/>
      <c r="J164" s="152">
        <f>ROUND(I164*H164,2)</f>
        <v>0</v>
      </c>
      <c r="K164" s="149" t="s">
        <v>117</v>
      </c>
      <c r="L164" s="153"/>
      <c r="M164" s="154" t="s">
        <v>3</v>
      </c>
      <c r="N164" s="155" t="s">
        <v>37</v>
      </c>
      <c r="O164" s="127">
        <v>0</v>
      </c>
      <c r="P164" s="127">
        <f>O164*H164</f>
        <v>0</v>
      </c>
      <c r="Q164" s="127">
        <v>3.4000000000000002E-4</v>
      </c>
      <c r="R164" s="127">
        <f>Q164*H164</f>
        <v>8.5000000000000006E-3</v>
      </c>
      <c r="S164" s="127">
        <v>0</v>
      </c>
      <c r="T164" s="128">
        <f>S164*H164</f>
        <v>0</v>
      </c>
      <c r="AR164" s="129" t="s">
        <v>231</v>
      </c>
      <c r="AT164" s="129" t="s">
        <v>228</v>
      </c>
      <c r="AU164" s="129" t="s">
        <v>73</v>
      </c>
      <c r="AY164" s="17" t="s">
        <v>109</v>
      </c>
      <c r="BE164" s="130">
        <f>IF(N164="základní",J164,0)</f>
        <v>0</v>
      </c>
      <c r="BF164" s="130">
        <f>IF(N164="snížená",J164,0)</f>
        <v>0</v>
      </c>
      <c r="BG164" s="130">
        <f>IF(N164="zákl. přenesená",J164,0)</f>
        <v>0</v>
      </c>
      <c r="BH164" s="130">
        <f>IF(N164="sníž. přenesená",J164,0)</f>
        <v>0</v>
      </c>
      <c r="BI164" s="130">
        <f>IF(N164="nulová",J164,0)</f>
        <v>0</v>
      </c>
      <c r="BJ164" s="17" t="s">
        <v>71</v>
      </c>
      <c r="BK164" s="130">
        <f>ROUND(I164*H164,2)</f>
        <v>0</v>
      </c>
      <c r="BL164" s="17" t="s">
        <v>151</v>
      </c>
      <c r="BM164" s="129" t="s">
        <v>301</v>
      </c>
    </row>
    <row r="165" spans="2:65" s="1" customFormat="1" ht="21.75" customHeight="1">
      <c r="B165" s="118"/>
      <c r="C165" s="119" t="s">
        <v>302</v>
      </c>
      <c r="D165" s="119" t="s">
        <v>113</v>
      </c>
      <c r="E165" s="120" t="s">
        <v>303</v>
      </c>
      <c r="F165" s="121" t="s">
        <v>304</v>
      </c>
      <c r="G165" s="122" t="s">
        <v>138</v>
      </c>
      <c r="H165" s="123">
        <v>1</v>
      </c>
      <c r="I165" s="124"/>
      <c r="J165" s="124">
        <f>ROUND(I165*H165,2)</f>
        <v>0</v>
      </c>
      <c r="K165" s="121" t="s">
        <v>117</v>
      </c>
      <c r="L165" s="29"/>
      <c r="M165" s="125" t="s">
        <v>3</v>
      </c>
      <c r="N165" s="126" t="s">
        <v>37</v>
      </c>
      <c r="O165" s="127">
        <v>5.0999999999999997E-2</v>
      </c>
      <c r="P165" s="127">
        <f>O165*H165</f>
        <v>5.0999999999999997E-2</v>
      </c>
      <c r="Q165" s="127">
        <v>0</v>
      </c>
      <c r="R165" s="127">
        <f>Q165*H165</f>
        <v>0</v>
      </c>
      <c r="S165" s="127">
        <v>0</v>
      </c>
      <c r="T165" s="128">
        <f>S165*H165</f>
        <v>0</v>
      </c>
      <c r="AR165" s="129" t="s">
        <v>151</v>
      </c>
      <c r="AT165" s="129" t="s">
        <v>113</v>
      </c>
      <c r="AU165" s="129" t="s">
        <v>73</v>
      </c>
      <c r="AY165" s="17" t="s">
        <v>109</v>
      </c>
      <c r="BE165" s="130">
        <f>IF(N165="základní",J165,0)</f>
        <v>0</v>
      </c>
      <c r="BF165" s="130">
        <f>IF(N165="snížená",J165,0)</f>
        <v>0</v>
      </c>
      <c r="BG165" s="130">
        <f>IF(N165="zákl. přenesená",J165,0)</f>
        <v>0</v>
      </c>
      <c r="BH165" s="130">
        <f>IF(N165="sníž. přenesená",J165,0)</f>
        <v>0</v>
      </c>
      <c r="BI165" s="130">
        <f>IF(N165="nulová",J165,0)</f>
        <v>0</v>
      </c>
      <c r="BJ165" s="17" t="s">
        <v>71</v>
      </c>
      <c r="BK165" s="130">
        <f>ROUND(I165*H165,2)</f>
        <v>0</v>
      </c>
      <c r="BL165" s="17" t="s">
        <v>151</v>
      </c>
      <c r="BM165" s="129" t="s">
        <v>305</v>
      </c>
    </row>
    <row r="166" spans="2:65" s="1" customFormat="1">
      <c r="B166" s="29"/>
      <c r="D166" s="131" t="s">
        <v>120</v>
      </c>
      <c r="F166" s="132" t="s">
        <v>306</v>
      </c>
      <c r="L166" s="29"/>
      <c r="M166" s="133"/>
      <c r="T166" s="50"/>
      <c r="AT166" s="17" t="s">
        <v>120</v>
      </c>
      <c r="AU166" s="17" t="s">
        <v>73</v>
      </c>
    </row>
    <row r="167" spans="2:65" s="1" customFormat="1" ht="21.75" customHeight="1">
      <c r="B167" s="118"/>
      <c r="C167" s="119" t="s">
        <v>307</v>
      </c>
      <c r="D167" s="119" t="s">
        <v>113</v>
      </c>
      <c r="E167" s="120" t="s">
        <v>308</v>
      </c>
      <c r="F167" s="121" t="s">
        <v>309</v>
      </c>
      <c r="G167" s="122" t="s">
        <v>138</v>
      </c>
      <c r="H167" s="123">
        <v>1</v>
      </c>
      <c r="I167" s="124"/>
      <c r="J167" s="124">
        <f>ROUND(I167*H167,2)</f>
        <v>0</v>
      </c>
      <c r="K167" s="121" t="s">
        <v>117</v>
      </c>
      <c r="L167" s="29"/>
      <c r="M167" s="125" t="s">
        <v>3</v>
      </c>
      <c r="N167" s="126" t="s">
        <v>37</v>
      </c>
      <c r="O167" s="127">
        <v>5.7000000000000002E-2</v>
      </c>
      <c r="P167" s="127">
        <f>O167*H167</f>
        <v>5.7000000000000002E-2</v>
      </c>
      <c r="Q167" s="127">
        <v>0</v>
      </c>
      <c r="R167" s="127">
        <f>Q167*H167</f>
        <v>0</v>
      </c>
      <c r="S167" s="127">
        <v>0</v>
      </c>
      <c r="T167" s="128">
        <f>S167*H167</f>
        <v>0</v>
      </c>
      <c r="AR167" s="129" t="s">
        <v>151</v>
      </c>
      <c r="AT167" s="129" t="s">
        <v>113</v>
      </c>
      <c r="AU167" s="129" t="s">
        <v>73</v>
      </c>
      <c r="AY167" s="17" t="s">
        <v>109</v>
      </c>
      <c r="BE167" s="130">
        <f>IF(N167="základní",J167,0)</f>
        <v>0</v>
      </c>
      <c r="BF167" s="130">
        <f>IF(N167="snížená",J167,0)</f>
        <v>0</v>
      </c>
      <c r="BG167" s="130">
        <f>IF(N167="zákl. přenesená",J167,0)</f>
        <v>0</v>
      </c>
      <c r="BH167" s="130">
        <f>IF(N167="sníž. přenesená",J167,0)</f>
        <v>0</v>
      </c>
      <c r="BI167" s="130">
        <f>IF(N167="nulová",J167,0)</f>
        <v>0</v>
      </c>
      <c r="BJ167" s="17" t="s">
        <v>71</v>
      </c>
      <c r="BK167" s="130">
        <f>ROUND(I167*H167,2)</f>
        <v>0</v>
      </c>
      <c r="BL167" s="17" t="s">
        <v>151</v>
      </c>
      <c r="BM167" s="129" t="s">
        <v>310</v>
      </c>
    </row>
    <row r="168" spans="2:65" s="1" customFormat="1">
      <c r="B168" s="29"/>
      <c r="D168" s="131" t="s">
        <v>120</v>
      </c>
      <c r="F168" s="132" t="s">
        <v>311</v>
      </c>
      <c r="L168" s="29"/>
      <c r="M168" s="133"/>
      <c r="T168" s="50"/>
      <c r="AT168" s="17" t="s">
        <v>120</v>
      </c>
      <c r="AU168" s="17" t="s">
        <v>73</v>
      </c>
    </row>
    <row r="169" spans="2:65" s="1" customFormat="1" ht="21.75" customHeight="1">
      <c r="B169" s="118"/>
      <c r="C169" s="119" t="s">
        <v>312</v>
      </c>
      <c r="D169" s="119" t="s">
        <v>113</v>
      </c>
      <c r="E169" s="120" t="s">
        <v>313</v>
      </c>
      <c r="F169" s="121" t="s">
        <v>314</v>
      </c>
      <c r="G169" s="122" t="s">
        <v>138</v>
      </c>
      <c r="H169" s="123">
        <v>1</v>
      </c>
      <c r="I169" s="124"/>
      <c r="J169" s="124">
        <f>ROUND(I169*H169,2)</f>
        <v>0</v>
      </c>
      <c r="K169" s="121" t="s">
        <v>117</v>
      </c>
      <c r="L169" s="29"/>
      <c r="M169" s="125" t="s">
        <v>3</v>
      </c>
      <c r="N169" s="126" t="s">
        <v>37</v>
      </c>
      <c r="O169" s="127">
        <v>6.8000000000000005E-2</v>
      </c>
      <c r="P169" s="127">
        <f>O169*H169</f>
        <v>6.8000000000000005E-2</v>
      </c>
      <c r="Q169" s="127">
        <v>0</v>
      </c>
      <c r="R169" s="127">
        <f>Q169*H169</f>
        <v>0</v>
      </c>
      <c r="S169" s="127">
        <v>0</v>
      </c>
      <c r="T169" s="128">
        <f>S169*H169</f>
        <v>0</v>
      </c>
      <c r="AR169" s="129" t="s">
        <v>151</v>
      </c>
      <c r="AT169" s="129" t="s">
        <v>113</v>
      </c>
      <c r="AU169" s="129" t="s">
        <v>73</v>
      </c>
      <c r="AY169" s="17" t="s">
        <v>109</v>
      </c>
      <c r="BE169" s="130">
        <f>IF(N169="základní",J169,0)</f>
        <v>0</v>
      </c>
      <c r="BF169" s="130">
        <f>IF(N169="snížená",J169,0)</f>
        <v>0</v>
      </c>
      <c r="BG169" s="130">
        <f>IF(N169="zákl. přenesená",J169,0)</f>
        <v>0</v>
      </c>
      <c r="BH169" s="130">
        <f>IF(N169="sníž. přenesená",J169,0)</f>
        <v>0</v>
      </c>
      <c r="BI169" s="130">
        <f>IF(N169="nulová",J169,0)</f>
        <v>0</v>
      </c>
      <c r="BJ169" s="17" t="s">
        <v>71</v>
      </c>
      <c r="BK169" s="130">
        <f>ROUND(I169*H169,2)</f>
        <v>0</v>
      </c>
      <c r="BL169" s="17" t="s">
        <v>151</v>
      </c>
      <c r="BM169" s="129" t="s">
        <v>315</v>
      </c>
    </row>
    <row r="170" spans="2:65" s="1" customFormat="1">
      <c r="B170" s="29"/>
      <c r="D170" s="131" t="s">
        <v>120</v>
      </c>
      <c r="F170" s="132" t="s">
        <v>316</v>
      </c>
      <c r="L170" s="29"/>
      <c r="M170" s="133"/>
      <c r="T170" s="50"/>
      <c r="AT170" s="17" t="s">
        <v>120</v>
      </c>
      <c r="AU170" s="17" t="s">
        <v>73</v>
      </c>
    </row>
    <row r="171" spans="2:65" s="1" customFormat="1" ht="24.2" customHeight="1">
      <c r="B171" s="118"/>
      <c r="C171" s="119" t="s">
        <v>317</v>
      </c>
      <c r="D171" s="119" t="s">
        <v>113</v>
      </c>
      <c r="E171" s="120" t="s">
        <v>318</v>
      </c>
      <c r="F171" s="121" t="s">
        <v>319</v>
      </c>
      <c r="G171" s="122" t="s">
        <v>138</v>
      </c>
      <c r="H171" s="123">
        <v>1</v>
      </c>
      <c r="I171" s="124"/>
      <c r="J171" s="124">
        <f>ROUND(I171*H171,2)</f>
        <v>0</v>
      </c>
      <c r="K171" s="121" t="s">
        <v>117</v>
      </c>
      <c r="L171" s="29"/>
      <c r="M171" s="125" t="s">
        <v>3</v>
      </c>
      <c r="N171" s="126" t="s">
        <v>37</v>
      </c>
      <c r="O171" s="127">
        <v>0.86499999999999999</v>
      </c>
      <c r="P171" s="127">
        <f>O171*H171</f>
        <v>0.86499999999999999</v>
      </c>
      <c r="Q171" s="127">
        <v>0</v>
      </c>
      <c r="R171" s="127">
        <f>Q171*H171</f>
        <v>0</v>
      </c>
      <c r="S171" s="127">
        <v>0</v>
      </c>
      <c r="T171" s="128">
        <f>S171*H171</f>
        <v>0</v>
      </c>
      <c r="AR171" s="129" t="s">
        <v>151</v>
      </c>
      <c r="AT171" s="129" t="s">
        <v>113</v>
      </c>
      <c r="AU171" s="129" t="s">
        <v>73</v>
      </c>
      <c r="AY171" s="17" t="s">
        <v>109</v>
      </c>
      <c r="BE171" s="130">
        <f>IF(N171="základní",J171,0)</f>
        <v>0</v>
      </c>
      <c r="BF171" s="130">
        <f>IF(N171="snížená",J171,0)</f>
        <v>0</v>
      </c>
      <c r="BG171" s="130">
        <f>IF(N171="zákl. přenesená",J171,0)</f>
        <v>0</v>
      </c>
      <c r="BH171" s="130">
        <f>IF(N171="sníž. přenesená",J171,0)</f>
        <v>0</v>
      </c>
      <c r="BI171" s="130">
        <f>IF(N171="nulová",J171,0)</f>
        <v>0</v>
      </c>
      <c r="BJ171" s="17" t="s">
        <v>71</v>
      </c>
      <c r="BK171" s="130">
        <f>ROUND(I171*H171,2)</f>
        <v>0</v>
      </c>
      <c r="BL171" s="17" t="s">
        <v>151</v>
      </c>
      <c r="BM171" s="129" t="s">
        <v>320</v>
      </c>
    </row>
    <row r="172" spans="2:65" s="1" customFormat="1">
      <c r="B172" s="29"/>
      <c r="D172" s="131" t="s">
        <v>120</v>
      </c>
      <c r="F172" s="132" t="s">
        <v>321</v>
      </c>
      <c r="L172" s="29"/>
      <c r="M172" s="133"/>
      <c r="T172" s="50"/>
      <c r="AT172" s="17" t="s">
        <v>120</v>
      </c>
      <c r="AU172" s="17" t="s">
        <v>73</v>
      </c>
    </row>
    <row r="173" spans="2:65" s="1" customFormat="1" ht="16.5" customHeight="1">
      <c r="B173" s="118"/>
      <c r="C173" s="119" t="s">
        <v>322</v>
      </c>
      <c r="D173" s="119" t="s">
        <v>113</v>
      </c>
      <c r="E173" s="120" t="s">
        <v>323</v>
      </c>
      <c r="F173" s="121" t="s">
        <v>324</v>
      </c>
      <c r="G173" s="122" t="s">
        <v>138</v>
      </c>
      <c r="H173" s="123">
        <v>7</v>
      </c>
      <c r="I173" s="124"/>
      <c r="J173" s="124">
        <f>ROUND(I173*H173,2)</f>
        <v>0</v>
      </c>
      <c r="K173" s="121" t="s">
        <v>117</v>
      </c>
      <c r="L173" s="29"/>
      <c r="M173" s="125" t="s">
        <v>3</v>
      </c>
      <c r="N173" s="126" t="s">
        <v>37</v>
      </c>
      <c r="O173" s="127">
        <v>0.40100000000000002</v>
      </c>
      <c r="P173" s="127">
        <f>O173*H173</f>
        <v>2.8070000000000004</v>
      </c>
      <c r="Q173" s="127">
        <v>0</v>
      </c>
      <c r="R173" s="127">
        <f>Q173*H173</f>
        <v>0</v>
      </c>
      <c r="S173" s="127">
        <v>0</v>
      </c>
      <c r="T173" s="128">
        <f>S173*H173</f>
        <v>0</v>
      </c>
      <c r="AR173" s="129" t="s">
        <v>151</v>
      </c>
      <c r="AT173" s="129" t="s">
        <v>113</v>
      </c>
      <c r="AU173" s="129" t="s">
        <v>73</v>
      </c>
      <c r="AY173" s="17" t="s">
        <v>109</v>
      </c>
      <c r="BE173" s="130">
        <f>IF(N173="základní",J173,0)</f>
        <v>0</v>
      </c>
      <c r="BF173" s="130">
        <f>IF(N173="snížená",J173,0)</f>
        <v>0</v>
      </c>
      <c r="BG173" s="130">
        <f>IF(N173="zákl. přenesená",J173,0)</f>
        <v>0</v>
      </c>
      <c r="BH173" s="130">
        <f>IF(N173="sníž. přenesená",J173,0)</f>
        <v>0</v>
      </c>
      <c r="BI173" s="130">
        <f>IF(N173="nulová",J173,0)</f>
        <v>0</v>
      </c>
      <c r="BJ173" s="17" t="s">
        <v>71</v>
      </c>
      <c r="BK173" s="130">
        <f>ROUND(I173*H173,2)</f>
        <v>0</v>
      </c>
      <c r="BL173" s="17" t="s">
        <v>151</v>
      </c>
      <c r="BM173" s="129" t="s">
        <v>325</v>
      </c>
    </row>
    <row r="174" spans="2:65" s="1" customFormat="1">
      <c r="B174" s="29"/>
      <c r="D174" s="131" t="s">
        <v>120</v>
      </c>
      <c r="F174" s="132" t="s">
        <v>326</v>
      </c>
      <c r="L174" s="29"/>
      <c r="M174" s="133"/>
      <c r="T174" s="50"/>
      <c r="AT174" s="17" t="s">
        <v>120</v>
      </c>
      <c r="AU174" s="17" t="s">
        <v>73</v>
      </c>
    </row>
    <row r="175" spans="2:65" s="1" customFormat="1" ht="16.5" customHeight="1">
      <c r="B175" s="118"/>
      <c r="C175" s="147" t="s">
        <v>327</v>
      </c>
      <c r="D175" s="147" t="s">
        <v>228</v>
      </c>
      <c r="E175" s="148" t="s">
        <v>328</v>
      </c>
      <c r="F175" s="149" t="s">
        <v>329</v>
      </c>
      <c r="G175" s="150" t="s">
        <v>138</v>
      </c>
      <c r="H175" s="151">
        <v>2</v>
      </c>
      <c r="I175" s="152"/>
      <c r="J175" s="152">
        <f>ROUND(I175*H175,2)</f>
        <v>0</v>
      </c>
      <c r="K175" s="149" t="s">
        <v>3</v>
      </c>
      <c r="L175" s="153"/>
      <c r="M175" s="154" t="s">
        <v>3</v>
      </c>
      <c r="N175" s="155" t="s">
        <v>37</v>
      </c>
      <c r="O175" s="127">
        <v>0</v>
      </c>
      <c r="P175" s="127">
        <f>O175*H175</f>
        <v>0</v>
      </c>
      <c r="Q175" s="127">
        <v>0</v>
      </c>
      <c r="R175" s="127">
        <f>Q175*H175</f>
        <v>0</v>
      </c>
      <c r="S175" s="127">
        <v>0</v>
      </c>
      <c r="T175" s="128">
        <f>S175*H175</f>
        <v>0</v>
      </c>
      <c r="AR175" s="129" t="s">
        <v>231</v>
      </c>
      <c r="AT175" s="129" t="s">
        <v>228</v>
      </c>
      <c r="AU175" s="129" t="s">
        <v>73</v>
      </c>
      <c r="AY175" s="17" t="s">
        <v>109</v>
      </c>
      <c r="BE175" s="130">
        <f>IF(N175="základní",J175,0)</f>
        <v>0</v>
      </c>
      <c r="BF175" s="130">
        <f>IF(N175="snížená",J175,0)</f>
        <v>0</v>
      </c>
      <c r="BG175" s="130">
        <f>IF(N175="zákl. přenesená",J175,0)</f>
        <v>0</v>
      </c>
      <c r="BH175" s="130">
        <f>IF(N175="sníž. přenesená",J175,0)</f>
        <v>0</v>
      </c>
      <c r="BI175" s="130">
        <f>IF(N175="nulová",J175,0)</f>
        <v>0</v>
      </c>
      <c r="BJ175" s="17" t="s">
        <v>71</v>
      </c>
      <c r="BK175" s="130">
        <f>ROUND(I175*H175,2)</f>
        <v>0</v>
      </c>
      <c r="BL175" s="17" t="s">
        <v>151</v>
      </c>
      <c r="BM175" s="129" t="s">
        <v>330</v>
      </c>
    </row>
    <row r="176" spans="2:65" s="1" customFormat="1" ht="16.5" customHeight="1">
      <c r="B176" s="118"/>
      <c r="C176" s="147" t="s">
        <v>331</v>
      </c>
      <c r="D176" s="147" t="s">
        <v>228</v>
      </c>
      <c r="E176" s="148" t="s">
        <v>332</v>
      </c>
      <c r="F176" s="149" t="s">
        <v>333</v>
      </c>
      <c r="G176" s="150" t="s">
        <v>138</v>
      </c>
      <c r="H176" s="151">
        <v>1</v>
      </c>
      <c r="I176" s="152"/>
      <c r="J176" s="152">
        <f>ROUND(I176*H176,2)</f>
        <v>0</v>
      </c>
      <c r="K176" s="149" t="s">
        <v>117</v>
      </c>
      <c r="L176" s="153"/>
      <c r="M176" s="154" t="s">
        <v>3</v>
      </c>
      <c r="N176" s="155" t="s">
        <v>37</v>
      </c>
      <c r="O176" s="127">
        <v>0</v>
      </c>
      <c r="P176" s="127">
        <f>O176*H176</f>
        <v>0</v>
      </c>
      <c r="Q176" s="127">
        <v>5.0000000000000001E-4</v>
      </c>
      <c r="R176" s="127">
        <f>Q176*H176</f>
        <v>5.0000000000000001E-4</v>
      </c>
      <c r="S176" s="127">
        <v>0</v>
      </c>
      <c r="T176" s="128">
        <f>S176*H176</f>
        <v>0</v>
      </c>
      <c r="AR176" s="129" t="s">
        <v>231</v>
      </c>
      <c r="AT176" s="129" t="s">
        <v>228</v>
      </c>
      <c r="AU176" s="129" t="s">
        <v>73</v>
      </c>
      <c r="AY176" s="17" t="s">
        <v>109</v>
      </c>
      <c r="BE176" s="130">
        <f>IF(N176="základní",J176,0)</f>
        <v>0</v>
      </c>
      <c r="BF176" s="130">
        <f>IF(N176="snížená",J176,0)</f>
        <v>0</v>
      </c>
      <c r="BG176" s="130">
        <f>IF(N176="zákl. přenesená",J176,0)</f>
        <v>0</v>
      </c>
      <c r="BH176" s="130">
        <f>IF(N176="sníž. přenesená",J176,0)</f>
        <v>0</v>
      </c>
      <c r="BI176" s="130">
        <f>IF(N176="nulová",J176,0)</f>
        <v>0</v>
      </c>
      <c r="BJ176" s="17" t="s">
        <v>71</v>
      </c>
      <c r="BK176" s="130">
        <f>ROUND(I176*H176,2)</f>
        <v>0</v>
      </c>
      <c r="BL176" s="17" t="s">
        <v>151</v>
      </c>
      <c r="BM176" s="129" t="s">
        <v>334</v>
      </c>
    </row>
    <row r="177" spans="2:65" s="1" customFormat="1" ht="16.5" customHeight="1">
      <c r="B177" s="118"/>
      <c r="C177" s="147" t="s">
        <v>335</v>
      </c>
      <c r="D177" s="147" t="s">
        <v>228</v>
      </c>
      <c r="E177" s="148" t="s">
        <v>336</v>
      </c>
      <c r="F177" s="149" t="s">
        <v>337</v>
      </c>
      <c r="G177" s="150" t="s">
        <v>138</v>
      </c>
      <c r="H177" s="151">
        <v>2</v>
      </c>
      <c r="I177" s="152"/>
      <c r="J177" s="152">
        <f>ROUND(I177*H177,2)</f>
        <v>0</v>
      </c>
      <c r="K177" s="149" t="s">
        <v>117</v>
      </c>
      <c r="L177" s="153"/>
      <c r="M177" s="154" t="s">
        <v>3</v>
      </c>
      <c r="N177" s="155" t="s">
        <v>37</v>
      </c>
      <c r="O177" s="127">
        <v>0</v>
      </c>
      <c r="P177" s="127">
        <f>O177*H177</f>
        <v>0</v>
      </c>
      <c r="Q177" s="127">
        <v>1.2999999999999999E-4</v>
      </c>
      <c r="R177" s="127">
        <f>Q177*H177</f>
        <v>2.5999999999999998E-4</v>
      </c>
      <c r="S177" s="127">
        <v>0</v>
      </c>
      <c r="T177" s="128">
        <f>S177*H177</f>
        <v>0</v>
      </c>
      <c r="AR177" s="129" t="s">
        <v>231</v>
      </c>
      <c r="AT177" s="129" t="s">
        <v>228</v>
      </c>
      <c r="AU177" s="129" t="s">
        <v>73</v>
      </c>
      <c r="AY177" s="17" t="s">
        <v>109</v>
      </c>
      <c r="BE177" s="130">
        <f>IF(N177="základní",J177,0)</f>
        <v>0</v>
      </c>
      <c r="BF177" s="130">
        <f>IF(N177="snížená",J177,0)</f>
        <v>0</v>
      </c>
      <c r="BG177" s="130">
        <f>IF(N177="zákl. přenesená",J177,0)</f>
        <v>0</v>
      </c>
      <c r="BH177" s="130">
        <f>IF(N177="sníž. přenesená",J177,0)</f>
        <v>0</v>
      </c>
      <c r="BI177" s="130">
        <f>IF(N177="nulová",J177,0)</f>
        <v>0</v>
      </c>
      <c r="BJ177" s="17" t="s">
        <v>71</v>
      </c>
      <c r="BK177" s="130">
        <f>ROUND(I177*H177,2)</f>
        <v>0</v>
      </c>
      <c r="BL177" s="17" t="s">
        <v>151</v>
      </c>
      <c r="BM177" s="129" t="s">
        <v>338</v>
      </c>
    </row>
    <row r="178" spans="2:65" s="1" customFormat="1" ht="16.5" customHeight="1">
      <c r="B178" s="118"/>
      <c r="C178" s="147" t="s">
        <v>339</v>
      </c>
      <c r="D178" s="147" t="s">
        <v>228</v>
      </c>
      <c r="E178" s="148" t="s">
        <v>340</v>
      </c>
      <c r="F178" s="149" t="s">
        <v>341</v>
      </c>
      <c r="G178" s="150" t="s">
        <v>138</v>
      </c>
      <c r="H178" s="151">
        <v>2</v>
      </c>
      <c r="I178" s="152"/>
      <c r="J178" s="152">
        <f>ROUND(I178*H178,2)</f>
        <v>0</v>
      </c>
      <c r="K178" s="149" t="s">
        <v>117</v>
      </c>
      <c r="L178" s="153"/>
      <c r="M178" s="154" t="s">
        <v>3</v>
      </c>
      <c r="N178" s="155" t="s">
        <v>37</v>
      </c>
      <c r="O178" s="127">
        <v>0</v>
      </c>
      <c r="P178" s="127">
        <f>O178*H178</f>
        <v>0</v>
      </c>
      <c r="Q178" s="127">
        <v>1.2999999999999999E-4</v>
      </c>
      <c r="R178" s="127">
        <f>Q178*H178</f>
        <v>2.5999999999999998E-4</v>
      </c>
      <c r="S178" s="127">
        <v>0</v>
      </c>
      <c r="T178" s="128">
        <f>S178*H178</f>
        <v>0</v>
      </c>
      <c r="AR178" s="129" t="s">
        <v>231</v>
      </c>
      <c r="AT178" s="129" t="s">
        <v>228</v>
      </c>
      <c r="AU178" s="129" t="s">
        <v>73</v>
      </c>
      <c r="AY178" s="17" t="s">
        <v>109</v>
      </c>
      <c r="BE178" s="130">
        <f>IF(N178="základní",J178,0)</f>
        <v>0</v>
      </c>
      <c r="BF178" s="130">
        <f>IF(N178="snížená",J178,0)</f>
        <v>0</v>
      </c>
      <c r="BG178" s="130">
        <f>IF(N178="zákl. přenesená",J178,0)</f>
        <v>0</v>
      </c>
      <c r="BH178" s="130">
        <f>IF(N178="sníž. přenesená",J178,0)</f>
        <v>0</v>
      </c>
      <c r="BI178" s="130">
        <f>IF(N178="nulová",J178,0)</f>
        <v>0</v>
      </c>
      <c r="BJ178" s="17" t="s">
        <v>71</v>
      </c>
      <c r="BK178" s="130">
        <f>ROUND(I178*H178,2)</f>
        <v>0</v>
      </c>
      <c r="BL178" s="17" t="s">
        <v>151</v>
      </c>
      <c r="BM178" s="129" t="s">
        <v>342</v>
      </c>
    </row>
    <row r="179" spans="2:65" s="1" customFormat="1" ht="24.2" customHeight="1">
      <c r="B179" s="118"/>
      <c r="C179" s="119" t="s">
        <v>343</v>
      </c>
      <c r="D179" s="119" t="s">
        <v>113</v>
      </c>
      <c r="E179" s="120" t="s">
        <v>344</v>
      </c>
      <c r="F179" s="121" t="s">
        <v>345</v>
      </c>
      <c r="G179" s="122" t="s">
        <v>138</v>
      </c>
      <c r="H179" s="123">
        <v>17</v>
      </c>
      <c r="I179" s="124"/>
      <c r="J179" s="124">
        <f>ROUND(I179*H179,2)</f>
        <v>0</v>
      </c>
      <c r="K179" s="121" t="s">
        <v>117</v>
      </c>
      <c r="L179" s="29"/>
      <c r="M179" s="125" t="s">
        <v>3</v>
      </c>
      <c r="N179" s="126" t="s">
        <v>37</v>
      </c>
      <c r="O179" s="127">
        <v>0.27400000000000002</v>
      </c>
      <c r="P179" s="127">
        <f>O179*H179</f>
        <v>4.6580000000000004</v>
      </c>
      <c r="Q179" s="127">
        <v>0</v>
      </c>
      <c r="R179" s="127">
        <f>Q179*H179</f>
        <v>0</v>
      </c>
      <c r="S179" s="127">
        <v>0</v>
      </c>
      <c r="T179" s="128">
        <f>S179*H179</f>
        <v>0</v>
      </c>
      <c r="AR179" s="129" t="s">
        <v>151</v>
      </c>
      <c r="AT179" s="129" t="s">
        <v>113</v>
      </c>
      <c r="AU179" s="129" t="s">
        <v>73</v>
      </c>
      <c r="AY179" s="17" t="s">
        <v>109</v>
      </c>
      <c r="BE179" s="130">
        <f>IF(N179="základní",J179,0)</f>
        <v>0</v>
      </c>
      <c r="BF179" s="130">
        <f>IF(N179="snížená",J179,0)</f>
        <v>0</v>
      </c>
      <c r="BG179" s="130">
        <f>IF(N179="zákl. přenesená",J179,0)</f>
        <v>0</v>
      </c>
      <c r="BH179" s="130">
        <f>IF(N179="sníž. přenesená",J179,0)</f>
        <v>0</v>
      </c>
      <c r="BI179" s="130">
        <f>IF(N179="nulová",J179,0)</f>
        <v>0</v>
      </c>
      <c r="BJ179" s="17" t="s">
        <v>71</v>
      </c>
      <c r="BK179" s="130">
        <f>ROUND(I179*H179,2)</f>
        <v>0</v>
      </c>
      <c r="BL179" s="17" t="s">
        <v>151</v>
      </c>
      <c r="BM179" s="129" t="s">
        <v>346</v>
      </c>
    </row>
    <row r="180" spans="2:65" s="1" customFormat="1">
      <c r="B180" s="29"/>
      <c r="D180" s="131" t="s">
        <v>120</v>
      </c>
      <c r="F180" s="132" t="s">
        <v>347</v>
      </c>
      <c r="L180" s="29"/>
      <c r="M180" s="133"/>
      <c r="T180" s="50"/>
      <c r="AT180" s="17" t="s">
        <v>120</v>
      </c>
      <c r="AU180" s="17" t="s">
        <v>73</v>
      </c>
    </row>
    <row r="181" spans="2:65" s="1" customFormat="1" ht="16.5" customHeight="1">
      <c r="B181" s="118"/>
      <c r="C181" s="147" t="s">
        <v>348</v>
      </c>
      <c r="D181" s="147" t="s">
        <v>228</v>
      </c>
      <c r="E181" s="148" t="s">
        <v>349</v>
      </c>
      <c r="F181" s="149" t="s">
        <v>350</v>
      </c>
      <c r="G181" s="150" t="s">
        <v>138</v>
      </c>
      <c r="H181" s="151">
        <v>17</v>
      </c>
      <c r="I181" s="152"/>
      <c r="J181" s="152">
        <f>ROUND(I181*H181,2)</f>
        <v>0</v>
      </c>
      <c r="K181" s="149" t="s">
        <v>3</v>
      </c>
      <c r="L181" s="153"/>
      <c r="M181" s="154" t="s">
        <v>3</v>
      </c>
      <c r="N181" s="155" t="s">
        <v>37</v>
      </c>
      <c r="O181" s="127">
        <v>0</v>
      </c>
      <c r="P181" s="127">
        <f>O181*H181</f>
        <v>0</v>
      </c>
      <c r="Q181" s="127">
        <v>0</v>
      </c>
      <c r="R181" s="127">
        <f>Q181*H181</f>
        <v>0</v>
      </c>
      <c r="S181" s="127">
        <v>0</v>
      </c>
      <c r="T181" s="128">
        <f>S181*H181</f>
        <v>0</v>
      </c>
      <c r="AR181" s="129" t="s">
        <v>231</v>
      </c>
      <c r="AT181" s="129" t="s">
        <v>228</v>
      </c>
      <c r="AU181" s="129" t="s">
        <v>73</v>
      </c>
      <c r="AY181" s="17" t="s">
        <v>109</v>
      </c>
      <c r="BE181" s="130">
        <f>IF(N181="základní",J181,0)</f>
        <v>0</v>
      </c>
      <c r="BF181" s="130">
        <f>IF(N181="snížená",J181,0)</f>
        <v>0</v>
      </c>
      <c r="BG181" s="130">
        <f>IF(N181="zákl. přenesená",J181,0)</f>
        <v>0</v>
      </c>
      <c r="BH181" s="130">
        <f>IF(N181="sníž. přenesená",J181,0)</f>
        <v>0</v>
      </c>
      <c r="BI181" s="130">
        <f>IF(N181="nulová",J181,0)</f>
        <v>0</v>
      </c>
      <c r="BJ181" s="17" t="s">
        <v>71</v>
      </c>
      <c r="BK181" s="130">
        <f>ROUND(I181*H181,2)</f>
        <v>0</v>
      </c>
      <c r="BL181" s="17" t="s">
        <v>151</v>
      </c>
      <c r="BM181" s="129" t="s">
        <v>351</v>
      </c>
    </row>
    <row r="182" spans="2:65" s="1" customFormat="1" ht="24.2" customHeight="1">
      <c r="B182" s="118"/>
      <c r="C182" s="119" t="s">
        <v>352</v>
      </c>
      <c r="D182" s="119" t="s">
        <v>113</v>
      </c>
      <c r="E182" s="120" t="s">
        <v>353</v>
      </c>
      <c r="F182" s="121" t="s">
        <v>354</v>
      </c>
      <c r="G182" s="122" t="s">
        <v>138</v>
      </c>
      <c r="H182" s="123">
        <v>1</v>
      </c>
      <c r="I182" s="124"/>
      <c r="J182" s="124">
        <f>ROUND(I182*H182,2)</f>
        <v>0</v>
      </c>
      <c r="K182" s="121" t="s">
        <v>117</v>
      </c>
      <c r="L182" s="29"/>
      <c r="M182" s="125" t="s">
        <v>3</v>
      </c>
      <c r="N182" s="126" t="s">
        <v>37</v>
      </c>
      <c r="O182" s="127">
        <v>0.50600000000000001</v>
      </c>
      <c r="P182" s="127">
        <f>O182*H182</f>
        <v>0.50600000000000001</v>
      </c>
      <c r="Q182" s="127">
        <v>0</v>
      </c>
      <c r="R182" s="127">
        <f>Q182*H182</f>
        <v>0</v>
      </c>
      <c r="S182" s="127">
        <v>0</v>
      </c>
      <c r="T182" s="128">
        <f>S182*H182</f>
        <v>0</v>
      </c>
      <c r="AR182" s="129" t="s">
        <v>151</v>
      </c>
      <c r="AT182" s="129" t="s">
        <v>113</v>
      </c>
      <c r="AU182" s="129" t="s">
        <v>73</v>
      </c>
      <c r="AY182" s="17" t="s">
        <v>109</v>
      </c>
      <c r="BE182" s="130">
        <f>IF(N182="základní",J182,0)</f>
        <v>0</v>
      </c>
      <c r="BF182" s="130">
        <f>IF(N182="snížená",J182,0)</f>
        <v>0</v>
      </c>
      <c r="BG182" s="130">
        <f>IF(N182="zákl. přenesená",J182,0)</f>
        <v>0</v>
      </c>
      <c r="BH182" s="130">
        <f>IF(N182="sníž. přenesená",J182,0)</f>
        <v>0</v>
      </c>
      <c r="BI182" s="130">
        <f>IF(N182="nulová",J182,0)</f>
        <v>0</v>
      </c>
      <c r="BJ182" s="17" t="s">
        <v>71</v>
      </c>
      <c r="BK182" s="130">
        <f>ROUND(I182*H182,2)</f>
        <v>0</v>
      </c>
      <c r="BL182" s="17" t="s">
        <v>151</v>
      </c>
      <c r="BM182" s="129" t="s">
        <v>355</v>
      </c>
    </row>
    <row r="183" spans="2:65" s="1" customFormat="1">
      <c r="B183" s="29"/>
      <c r="D183" s="131" t="s">
        <v>120</v>
      </c>
      <c r="F183" s="132" t="s">
        <v>356</v>
      </c>
      <c r="L183" s="29"/>
      <c r="M183" s="133"/>
      <c r="T183" s="50"/>
      <c r="AT183" s="17" t="s">
        <v>120</v>
      </c>
      <c r="AU183" s="17" t="s">
        <v>73</v>
      </c>
    </row>
    <row r="184" spans="2:65" s="1" customFormat="1" ht="16.5" customHeight="1">
      <c r="B184" s="118"/>
      <c r="C184" s="147" t="s">
        <v>357</v>
      </c>
      <c r="D184" s="147" t="s">
        <v>228</v>
      </c>
      <c r="E184" s="148" t="s">
        <v>358</v>
      </c>
      <c r="F184" s="149" t="s">
        <v>359</v>
      </c>
      <c r="G184" s="150" t="s">
        <v>138</v>
      </c>
      <c r="H184" s="151">
        <v>1</v>
      </c>
      <c r="I184" s="152"/>
      <c r="J184" s="152">
        <f>ROUND(I184*H184,2)</f>
        <v>0</v>
      </c>
      <c r="K184" s="149" t="s">
        <v>117</v>
      </c>
      <c r="L184" s="153"/>
      <c r="M184" s="154" t="s">
        <v>3</v>
      </c>
      <c r="N184" s="155" t="s">
        <v>37</v>
      </c>
      <c r="O184" s="127">
        <v>0</v>
      </c>
      <c r="P184" s="127">
        <f>O184*H184</f>
        <v>0</v>
      </c>
      <c r="Q184" s="127">
        <v>2.5000000000000001E-4</v>
      </c>
      <c r="R184" s="127">
        <f>Q184*H184</f>
        <v>2.5000000000000001E-4</v>
      </c>
      <c r="S184" s="127">
        <v>0</v>
      </c>
      <c r="T184" s="128">
        <f>S184*H184</f>
        <v>0</v>
      </c>
      <c r="AR184" s="129" t="s">
        <v>231</v>
      </c>
      <c r="AT184" s="129" t="s">
        <v>228</v>
      </c>
      <c r="AU184" s="129" t="s">
        <v>73</v>
      </c>
      <c r="AY184" s="17" t="s">
        <v>109</v>
      </c>
      <c r="BE184" s="130">
        <f>IF(N184="základní",J184,0)</f>
        <v>0</v>
      </c>
      <c r="BF184" s="130">
        <f>IF(N184="snížená",J184,0)</f>
        <v>0</v>
      </c>
      <c r="BG184" s="130">
        <f>IF(N184="zákl. přenesená",J184,0)</f>
        <v>0</v>
      </c>
      <c r="BH184" s="130">
        <f>IF(N184="sníž. přenesená",J184,0)</f>
        <v>0</v>
      </c>
      <c r="BI184" s="130">
        <f>IF(N184="nulová",J184,0)</f>
        <v>0</v>
      </c>
      <c r="BJ184" s="17" t="s">
        <v>71</v>
      </c>
      <c r="BK184" s="130">
        <f>ROUND(I184*H184,2)</f>
        <v>0</v>
      </c>
      <c r="BL184" s="17" t="s">
        <v>151</v>
      </c>
      <c r="BM184" s="129" t="s">
        <v>360</v>
      </c>
    </row>
    <row r="185" spans="2:65" s="1" customFormat="1" ht="16.5" customHeight="1">
      <c r="B185" s="118"/>
      <c r="C185" s="119" t="s">
        <v>361</v>
      </c>
      <c r="D185" s="119" t="s">
        <v>113</v>
      </c>
      <c r="E185" s="120" t="s">
        <v>362</v>
      </c>
      <c r="F185" s="121" t="s">
        <v>363</v>
      </c>
      <c r="G185" s="122" t="s">
        <v>138</v>
      </c>
      <c r="H185" s="123">
        <v>18</v>
      </c>
      <c r="I185" s="124"/>
      <c r="J185" s="124">
        <f>ROUND(I185*H185,2)</f>
        <v>0</v>
      </c>
      <c r="K185" s="121" t="s">
        <v>117</v>
      </c>
      <c r="L185" s="29"/>
      <c r="M185" s="125" t="s">
        <v>3</v>
      </c>
      <c r="N185" s="126" t="s">
        <v>37</v>
      </c>
      <c r="O185" s="127">
        <v>0.21099999999999999</v>
      </c>
      <c r="P185" s="127">
        <f>O185*H185</f>
        <v>3.798</v>
      </c>
      <c r="Q185" s="127">
        <v>0</v>
      </c>
      <c r="R185" s="127">
        <f>Q185*H185</f>
        <v>0</v>
      </c>
      <c r="S185" s="127">
        <v>0</v>
      </c>
      <c r="T185" s="128">
        <f>S185*H185</f>
        <v>0</v>
      </c>
      <c r="AR185" s="129" t="s">
        <v>151</v>
      </c>
      <c r="AT185" s="129" t="s">
        <v>113</v>
      </c>
      <c r="AU185" s="129" t="s">
        <v>73</v>
      </c>
      <c r="AY185" s="17" t="s">
        <v>109</v>
      </c>
      <c r="BE185" s="130">
        <f>IF(N185="základní",J185,0)</f>
        <v>0</v>
      </c>
      <c r="BF185" s="130">
        <f>IF(N185="snížená",J185,0)</f>
        <v>0</v>
      </c>
      <c r="BG185" s="130">
        <f>IF(N185="zákl. přenesená",J185,0)</f>
        <v>0</v>
      </c>
      <c r="BH185" s="130">
        <f>IF(N185="sníž. přenesená",J185,0)</f>
        <v>0</v>
      </c>
      <c r="BI185" s="130">
        <f>IF(N185="nulová",J185,0)</f>
        <v>0</v>
      </c>
      <c r="BJ185" s="17" t="s">
        <v>71</v>
      </c>
      <c r="BK185" s="130">
        <f>ROUND(I185*H185,2)</f>
        <v>0</v>
      </c>
      <c r="BL185" s="17" t="s">
        <v>151</v>
      </c>
      <c r="BM185" s="129" t="s">
        <v>364</v>
      </c>
    </row>
    <row r="186" spans="2:65" s="1" customFormat="1">
      <c r="B186" s="29"/>
      <c r="D186" s="131" t="s">
        <v>120</v>
      </c>
      <c r="F186" s="132" t="s">
        <v>365</v>
      </c>
      <c r="L186" s="29"/>
      <c r="M186" s="133"/>
      <c r="T186" s="50"/>
      <c r="AT186" s="17" t="s">
        <v>120</v>
      </c>
      <c r="AU186" s="17" t="s">
        <v>73</v>
      </c>
    </row>
    <row r="187" spans="2:65" s="1" customFormat="1" ht="16.5" customHeight="1">
      <c r="B187" s="118"/>
      <c r="C187" s="147" t="s">
        <v>366</v>
      </c>
      <c r="D187" s="147" t="s">
        <v>228</v>
      </c>
      <c r="E187" s="148" t="s">
        <v>367</v>
      </c>
      <c r="F187" s="149" t="s">
        <v>368</v>
      </c>
      <c r="G187" s="150" t="s">
        <v>138</v>
      </c>
      <c r="H187" s="151">
        <v>17</v>
      </c>
      <c r="I187" s="152"/>
      <c r="J187" s="152">
        <f>ROUND(I187*H187,2)</f>
        <v>0</v>
      </c>
      <c r="K187" s="149" t="s">
        <v>117</v>
      </c>
      <c r="L187" s="153"/>
      <c r="M187" s="154" t="s">
        <v>3</v>
      </c>
      <c r="N187" s="155" t="s">
        <v>37</v>
      </c>
      <c r="O187" s="127">
        <v>0</v>
      </c>
      <c r="P187" s="127">
        <f>O187*H187</f>
        <v>0</v>
      </c>
      <c r="Q187" s="127">
        <v>4.0000000000000002E-4</v>
      </c>
      <c r="R187" s="127">
        <f>Q187*H187</f>
        <v>6.8000000000000005E-3</v>
      </c>
      <c r="S187" s="127">
        <v>0</v>
      </c>
      <c r="T187" s="128">
        <f>S187*H187</f>
        <v>0</v>
      </c>
      <c r="AR187" s="129" t="s">
        <v>231</v>
      </c>
      <c r="AT187" s="129" t="s">
        <v>228</v>
      </c>
      <c r="AU187" s="129" t="s">
        <v>73</v>
      </c>
      <c r="AY187" s="17" t="s">
        <v>109</v>
      </c>
      <c r="BE187" s="130">
        <f>IF(N187="základní",J187,0)</f>
        <v>0</v>
      </c>
      <c r="BF187" s="130">
        <f>IF(N187="snížená",J187,0)</f>
        <v>0</v>
      </c>
      <c r="BG187" s="130">
        <f>IF(N187="zákl. přenesená",J187,0)</f>
        <v>0</v>
      </c>
      <c r="BH187" s="130">
        <f>IF(N187="sníž. přenesená",J187,0)</f>
        <v>0</v>
      </c>
      <c r="BI187" s="130">
        <f>IF(N187="nulová",J187,0)</f>
        <v>0</v>
      </c>
      <c r="BJ187" s="17" t="s">
        <v>71</v>
      </c>
      <c r="BK187" s="130">
        <f>ROUND(I187*H187,2)</f>
        <v>0</v>
      </c>
      <c r="BL187" s="17" t="s">
        <v>151</v>
      </c>
      <c r="BM187" s="129" t="s">
        <v>369</v>
      </c>
    </row>
    <row r="188" spans="2:65" s="1" customFormat="1" ht="16.5" customHeight="1">
      <c r="B188" s="118"/>
      <c r="C188" s="147" t="s">
        <v>370</v>
      </c>
      <c r="D188" s="147" t="s">
        <v>228</v>
      </c>
      <c r="E188" s="148" t="s">
        <v>371</v>
      </c>
      <c r="F188" s="149" t="s">
        <v>372</v>
      </c>
      <c r="G188" s="150" t="s">
        <v>138</v>
      </c>
      <c r="H188" s="151">
        <v>1</v>
      </c>
      <c r="I188" s="152"/>
      <c r="J188" s="152">
        <f>ROUND(I188*H188,2)</f>
        <v>0</v>
      </c>
      <c r="K188" s="149" t="s">
        <v>117</v>
      </c>
      <c r="L188" s="153"/>
      <c r="M188" s="154" t="s">
        <v>3</v>
      </c>
      <c r="N188" s="155" t="s">
        <v>37</v>
      </c>
      <c r="O188" s="127">
        <v>0</v>
      </c>
      <c r="P188" s="127">
        <f>O188*H188</f>
        <v>0</v>
      </c>
      <c r="Q188" s="127">
        <v>4.0000000000000002E-4</v>
      </c>
      <c r="R188" s="127">
        <f>Q188*H188</f>
        <v>4.0000000000000002E-4</v>
      </c>
      <c r="S188" s="127">
        <v>0</v>
      </c>
      <c r="T188" s="128">
        <f>S188*H188</f>
        <v>0</v>
      </c>
      <c r="AR188" s="129" t="s">
        <v>231</v>
      </c>
      <c r="AT188" s="129" t="s">
        <v>228</v>
      </c>
      <c r="AU188" s="129" t="s">
        <v>73</v>
      </c>
      <c r="AY188" s="17" t="s">
        <v>109</v>
      </c>
      <c r="BE188" s="130">
        <f>IF(N188="základní",J188,0)</f>
        <v>0</v>
      </c>
      <c r="BF188" s="130">
        <f>IF(N188="snížená",J188,0)</f>
        <v>0</v>
      </c>
      <c r="BG188" s="130">
        <f>IF(N188="zákl. přenesená",J188,0)</f>
        <v>0</v>
      </c>
      <c r="BH188" s="130">
        <f>IF(N188="sníž. přenesená",J188,0)</f>
        <v>0</v>
      </c>
      <c r="BI188" s="130">
        <f>IF(N188="nulová",J188,0)</f>
        <v>0</v>
      </c>
      <c r="BJ188" s="17" t="s">
        <v>71</v>
      </c>
      <c r="BK188" s="130">
        <f>ROUND(I188*H188,2)</f>
        <v>0</v>
      </c>
      <c r="BL188" s="17" t="s">
        <v>151</v>
      </c>
      <c r="BM188" s="129" t="s">
        <v>373</v>
      </c>
    </row>
    <row r="189" spans="2:65" s="1" customFormat="1" ht="16.5" customHeight="1">
      <c r="B189" s="118"/>
      <c r="C189" s="119" t="s">
        <v>374</v>
      </c>
      <c r="D189" s="119" t="s">
        <v>113</v>
      </c>
      <c r="E189" s="120" t="s">
        <v>375</v>
      </c>
      <c r="F189" s="121" t="s">
        <v>376</v>
      </c>
      <c r="G189" s="122" t="s">
        <v>138</v>
      </c>
      <c r="H189" s="123">
        <v>8</v>
      </c>
      <c r="I189" s="124"/>
      <c r="J189" s="124">
        <f>ROUND(I189*H189,2)</f>
        <v>0</v>
      </c>
      <c r="K189" s="121" t="s">
        <v>117</v>
      </c>
      <c r="L189" s="29"/>
      <c r="M189" s="125" t="s">
        <v>3</v>
      </c>
      <c r="N189" s="126" t="s">
        <v>37</v>
      </c>
      <c r="O189" s="127">
        <v>0.51700000000000002</v>
      </c>
      <c r="P189" s="127">
        <f>O189*H189</f>
        <v>4.1360000000000001</v>
      </c>
      <c r="Q189" s="127">
        <v>0</v>
      </c>
      <c r="R189" s="127">
        <f>Q189*H189</f>
        <v>0</v>
      </c>
      <c r="S189" s="127">
        <v>0</v>
      </c>
      <c r="T189" s="128">
        <f>S189*H189</f>
        <v>0</v>
      </c>
      <c r="AR189" s="129" t="s">
        <v>151</v>
      </c>
      <c r="AT189" s="129" t="s">
        <v>113</v>
      </c>
      <c r="AU189" s="129" t="s">
        <v>73</v>
      </c>
      <c r="AY189" s="17" t="s">
        <v>109</v>
      </c>
      <c r="BE189" s="130">
        <f>IF(N189="základní",J189,0)</f>
        <v>0</v>
      </c>
      <c r="BF189" s="130">
        <f>IF(N189="snížená",J189,0)</f>
        <v>0</v>
      </c>
      <c r="BG189" s="130">
        <f>IF(N189="zákl. přenesená",J189,0)</f>
        <v>0</v>
      </c>
      <c r="BH189" s="130">
        <f>IF(N189="sníž. přenesená",J189,0)</f>
        <v>0</v>
      </c>
      <c r="BI189" s="130">
        <f>IF(N189="nulová",J189,0)</f>
        <v>0</v>
      </c>
      <c r="BJ189" s="17" t="s">
        <v>71</v>
      </c>
      <c r="BK189" s="130">
        <f>ROUND(I189*H189,2)</f>
        <v>0</v>
      </c>
      <c r="BL189" s="17" t="s">
        <v>151</v>
      </c>
      <c r="BM189" s="129" t="s">
        <v>377</v>
      </c>
    </row>
    <row r="190" spans="2:65" s="1" customFormat="1">
      <c r="B190" s="29"/>
      <c r="D190" s="131" t="s">
        <v>120</v>
      </c>
      <c r="F190" s="132" t="s">
        <v>378</v>
      </c>
      <c r="L190" s="29"/>
      <c r="M190" s="133"/>
      <c r="T190" s="50"/>
      <c r="AT190" s="17" t="s">
        <v>120</v>
      </c>
      <c r="AU190" s="17" t="s">
        <v>73</v>
      </c>
    </row>
    <row r="191" spans="2:65" s="1" customFormat="1" ht="16.5" customHeight="1">
      <c r="B191" s="118"/>
      <c r="C191" s="147" t="s">
        <v>379</v>
      </c>
      <c r="D191" s="147" t="s">
        <v>228</v>
      </c>
      <c r="E191" s="148" t="s">
        <v>380</v>
      </c>
      <c r="F191" s="149" t="s">
        <v>381</v>
      </c>
      <c r="G191" s="150" t="s">
        <v>138</v>
      </c>
      <c r="H191" s="151">
        <v>1</v>
      </c>
      <c r="I191" s="152"/>
      <c r="J191" s="152">
        <f t="shared" ref="J191:J196" si="0">ROUND(I191*H191,2)</f>
        <v>0</v>
      </c>
      <c r="K191" s="149" t="s">
        <v>117</v>
      </c>
      <c r="L191" s="153"/>
      <c r="M191" s="154" t="s">
        <v>3</v>
      </c>
      <c r="N191" s="155" t="s">
        <v>37</v>
      </c>
      <c r="O191" s="127">
        <v>0</v>
      </c>
      <c r="P191" s="127">
        <f t="shared" ref="P191:P196" si="1">O191*H191</f>
        <v>0</v>
      </c>
      <c r="Q191" s="127">
        <v>1.0499999999999999E-3</v>
      </c>
      <c r="R191" s="127">
        <f t="shared" ref="R191:R196" si="2">Q191*H191</f>
        <v>1.0499999999999999E-3</v>
      </c>
      <c r="S191" s="127">
        <v>0</v>
      </c>
      <c r="T191" s="128">
        <f t="shared" ref="T191:T196" si="3">S191*H191</f>
        <v>0</v>
      </c>
      <c r="AR191" s="129" t="s">
        <v>231</v>
      </c>
      <c r="AT191" s="129" t="s">
        <v>228</v>
      </c>
      <c r="AU191" s="129" t="s">
        <v>73</v>
      </c>
      <c r="AY191" s="17" t="s">
        <v>109</v>
      </c>
      <c r="BE191" s="130">
        <f t="shared" ref="BE191:BE196" si="4">IF(N191="základní",J191,0)</f>
        <v>0</v>
      </c>
      <c r="BF191" s="130">
        <f t="shared" ref="BF191:BF196" si="5">IF(N191="snížená",J191,0)</f>
        <v>0</v>
      </c>
      <c r="BG191" s="130">
        <f t="shared" ref="BG191:BG196" si="6">IF(N191="zákl. přenesená",J191,0)</f>
        <v>0</v>
      </c>
      <c r="BH191" s="130">
        <f t="shared" ref="BH191:BH196" si="7">IF(N191="sníž. přenesená",J191,0)</f>
        <v>0</v>
      </c>
      <c r="BI191" s="130">
        <f t="shared" ref="BI191:BI196" si="8">IF(N191="nulová",J191,0)</f>
        <v>0</v>
      </c>
      <c r="BJ191" s="17" t="s">
        <v>71</v>
      </c>
      <c r="BK191" s="130">
        <f t="shared" ref="BK191:BK196" si="9">ROUND(I191*H191,2)</f>
        <v>0</v>
      </c>
      <c r="BL191" s="17" t="s">
        <v>151</v>
      </c>
      <c r="BM191" s="129" t="s">
        <v>382</v>
      </c>
    </row>
    <row r="192" spans="2:65" s="1" customFormat="1" ht="16.5" customHeight="1">
      <c r="B192" s="118"/>
      <c r="C192" s="147" t="s">
        <v>383</v>
      </c>
      <c r="D192" s="147" t="s">
        <v>228</v>
      </c>
      <c r="E192" s="148" t="s">
        <v>384</v>
      </c>
      <c r="F192" s="149" t="s">
        <v>385</v>
      </c>
      <c r="G192" s="150" t="s">
        <v>138</v>
      </c>
      <c r="H192" s="151">
        <v>2</v>
      </c>
      <c r="I192" s="152"/>
      <c r="J192" s="152">
        <f t="shared" si="0"/>
        <v>0</v>
      </c>
      <c r="K192" s="149" t="s">
        <v>117</v>
      </c>
      <c r="L192" s="153"/>
      <c r="M192" s="154" t="s">
        <v>3</v>
      </c>
      <c r="N192" s="155" t="s">
        <v>37</v>
      </c>
      <c r="O192" s="127">
        <v>0</v>
      </c>
      <c r="P192" s="127">
        <f t="shared" si="1"/>
        <v>0</v>
      </c>
      <c r="Q192" s="127">
        <v>1.0499999999999999E-3</v>
      </c>
      <c r="R192" s="127">
        <f t="shared" si="2"/>
        <v>2.0999999999999999E-3</v>
      </c>
      <c r="S192" s="127">
        <v>0</v>
      </c>
      <c r="T192" s="128">
        <f t="shared" si="3"/>
        <v>0</v>
      </c>
      <c r="AR192" s="129" t="s">
        <v>231</v>
      </c>
      <c r="AT192" s="129" t="s">
        <v>228</v>
      </c>
      <c r="AU192" s="129" t="s">
        <v>73</v>
      </c>
      <c r="AY192" s="17" t="s">
        <v>109</v>
      </c>
      <c r="BE192" s="130">
        <f t="shared" si="4"/>
        <v>0</v>
      </c>
      <c r="BF192" s="130">
        <f t="shared" si="5"/>
        <v>0</v>
      </c>
      <c r="BG192" s="130">
        <f t="shared" si="6"/>
        <v>0</v>
      </c>
      <c r="BH192" s="130">
        <f t="shared" si="7"/>
        <v>0</v>
      </c>
      <c r="BI192" s="130">
        <f t="shared" si="8"/>
        <v>0</v>
      </c>
      <c r="BJ192" s="17" t="s">
        <v>71</v>
      </c>
      <c r="BK192" s="130">
        <f t="shared" si="9"/>
        <v>0</v>
      </c>
      <c r="BL192" s="17" t="s">
        <v>151</v>
      </c>
      <c r="BM192" s="129" t="s">
        <v>386</v>
      </c>
    </row>
    <row r="193" spans="2:65" s="1" customFormat="1" ht="16.5" customHeight="1">
      <c r="B193" s="118"/>
      <c r="C193" s="147" t="s">
        <v>387</v>
      </c>
      <c r="D193" s="147" t="s">
        <v>228</v>
      </c>
      <c r="E193" s="148" t="s">
        <v>388</v>
      </c>
      <c r="F193" s="149" t="s">
        <v>389</v>
      </c>
      <c r="G193" s="150" t="s">
        <v>138</v>
      </c>
      <c r="H193" s="151">
        <v>2</v>
      </c>
      <c r="I193" s="152"/>
      <c r="J193" s="152">
        <f t="shared" si="0"/>
        <v>0</v>
      </c>
      <c r="K193" s="149" t="s">
        <v>117</v>
      </c>
      <c r="L193" s="153"/>
      <c r="M193" s="154" t="s">
        <v>3</v>
      </c>
      <c r="N193" s="155" t="s">
        <v>37</v>
      </c>
      <c r="O193" s="127">
        <v>0</v>
      </c>
      <c r="P193" s="127">
        <f t="shared" si="1"/>
        <v>0</v>
      </c>
      <c r="Q193" s="127">
        <v>1.0499999999999999E-3</v>
      </c>
      <c r="R193" s="127">
        <f t="shared" si="2"/>
        <v>2.0999999999999999E-3</v>
      </c>
      <c r="S193" s="127">
        <v>0</v>
      </c>
      <c r="T193" s="128">
        <f t="shared" si="3"/>
        <v>0</v>
      </c>
      <c r="AR193" s="129" t="s">
        <v>231</v>
      </c>
      <c r="AT193" s="129" t="s">
        <v>228</v>
      </c>
      <c r="AU193" s="129" t="s">
        <v>73</v>
      </c>
      <c r="AY193" s="17" t="s">
        <v>109</v>
      </c>
      <c r="BE193" s="130">
        <f t="shared" si="4"/>
        <v>0</v>
      </c>
      <c r="BF193" s="130">
        <f t="shared" si="5"/>
        <v>0</v>
      </c>
      <c r="BG193" s="130">
        <f t="shared" si="6"/>
        <v>0</v>
      </c>
      <c r="BH193" s="130">
        <f t="shared" si="7"/>
        <v>0</v>
      </c>
      <c r="BI193" s="130">
        <f t="shared" si="8"/>
        <v>0</v>
      </c>
      <c r="BJ193" s="17" t="s">
        <v>71</v>
      </c>
      <c r="BK193" s="130">
        <f t="shared" si="9"/>
        <v>0</v>
      </c>
      <c r="BL193" s="17" t="s">
        <v>151</v>
      </c>
      <c r="BM193" s="129" t="s">
        <v>390</v>
      </c>
    </row>
    <row r="194" spans="2:65" s="1" customFormat="1" ht="16.5" customHeight="1">
      <c r="B194" s="118"/>
      <c r="C194" s="147" t="s">
        <v>391</v>
      </c>
      <c r="D194" s="147" t="s">
        <v>228</v>
      </c>
      <c r="E194" s="148" t="s">
        <v>392</v>
      </c>
      <c r="F194" s="149" t="s">
        <v>393</v>
      </c>
      <c r="G194" s="150" t="s">
        <v>138</v>
      </c>
      <c r="H194" s="151">
        <v>1</v>
      </c>
      <c r="I194" s="152"/>
      <c r="J194" s="152">
        <f t="shared" si="0"/>
        <v>0</v>
      </c>
      <c r="K194" s="149" t="s">
        <v>117</v>
      </c>
      <c r="L194" s="153"/>
      <c r="M194" s="154" t="s">
        <v>3</v>
      </c>
      <c r="N194" s="155" t="s">
        <v>37</v>
      </c>
      <c r="O194" s="127">
        <v>0</v>
      </c>
      <c r="P194" s="127">
        <f t="shared" si="1"/>
        <v>0</v>
      </c>
      <c r="Q194" s="127">
        <v>1.0499999999999999E-3</v>
      </c>
      <c r="R194" s="127">
        <f t="shared" si="2"/>
        <v>1.0499999999999999E-3</v>
      </c>
      <c r="S194" s="127">
        <v>0</v>
      </c>
      <c r="T194" s="128">
        <f t="shared" si="3"/>
        <v>0</v>
      </c>
      <c r="AR194" s="129" t="s">
        <v>231</v>
      </c>
      <c r="AT194" s="129" t="s">
        <v>228</v>
      </c>
      <c r="AU194" s="129" t="s">
        <v>73</v>
      </c>
      <c r="AY194" s="17" t="s">
        <v>109</v>
      </c>
      <c r="BE194" s="130">
        <f t="shared" si="4"/>
        <v>0</v>
      </c>
      <c r="BF194" s="130">
        <f t="shared" si="5"/>
        <v>0</v>
      </c>
      <c r="BG194" s="130">
        <f t="shared" si="6"/>
        <v>0</v>
      </c>
      <c r="BH194" s="130">
        <f t="shared" si="7"/>
        <v>0</v>
      </c>
      <c r="BI194" s="130">
        <f t="shared" si="8"/>
        <v>0</v>
      </c>
      <c r="BJ194" s="17" t="s">
        <v>71</v>
      </c>
      <c r="BK194" s="130">
        <f t="shared" si="9"/>
        <v>0</v>
      </c>
      <c r="BL194" s="17" t="s">
        <v>151</v>
      </c>
      <c r="BM194" s="129" t="s">
        <v>394</v>
      </c>
    </row>
    <row r="195" spans="2:65" s="1" customFormat="1" ht="16.5" customHeight="1">
      <c r="B195" s="118"/>
      <c r="C195" s="147" t="s">
        <v>395</v>
      </c>
      <c r="D195" s="147" t="s">
        <v>228</v>
      </c>
      <c r="E195" s="148" t="s">
        <v>396</v>
      </c>
      <c r="F195" s="149" t="s">
        <v>397</v>
      </c>
      <c r="G195" s="150" t="s">
        <v>138</v>
      </c>
      <c r="H195" s="151">
        <v>1</v>
      </c>
      <c r="I195" s="152"/>
      <c r="J195" s="152">
        <f t="shared" si="0"/>
        <v>0</v>
      </c>
      <c r="K195" s="149" t="s">
        <v>117</v>
      </c>
      <c r="L195" s="153"/>
      <c r="M195" s="154" t="s">
        <v>3</v>
      </c>
      <c r="N195" s="155" t="s">
        <v>37</v>
      </c>
      <c r="O195" s="127">
        <v>0</v>
      </c>
      <c r="P195" s="127">
        <f t="shared" si="1"/>
        <v>0</v>
      </c>
      <c r="Q195" s="127">
        <v>1.0499999999999999E-3</v>
      </c>
      <c r="R195" s="127">
        <f t="shared" si="2"/>
        <v>1.0499999999999999E-3</v>
      </c>
      <c r="S195" s="127">
        <v>0</v>
      </c>
      <c r="T195" s="128">
        <f t="shared" si="3"/>
        <v>0</v>
      </c>
      <c r="AR195" s="129" t="s">
        <v>231</v>
      </c>
      <c r="AT195" s="129" t="s">
        <v>228</v>
      </c>
      <c r="AU195" s="129" t="s">
        <v>73</v>
      </c>
      <c r="AY195" s="17" t="s">
        <v>109</v>
      </c>
      <c r="BE195" s="130">
        <f t="shared" si="4"/>
        <v>0</v>
      </c>
      <c r="BF195" s="130">
        <f t="shared" si="5"/>
        <v>0</v>
      </c>
      <c r="BG195" s="130">
        <f t="shared" si="6"/>
        <v>0</v>
      </c>
      <c r="BH195" s="130">
        <f t="shared" si="7"/>
        <v>0</v>
      </c>
      <c r="BI195" s="130">
        <f t="shared" si="8"/>
        <v>0</v>
      </c>
      <c r="BJ195" s="17" t="s">
        <v>71</v>
      </c>
      <c r="BK195" s="130">
        <f t="shared" si="9"/>
        <v>0</v>
      </c>
      <c r="BL195" s="17" t="s">
        <v>151</v>
      </c>
      <c r="BM195" s="129" t="s">
        <v>398</v>
      </c>
    </row>
    <row r="196" spans="2:65" s="1" customFormat="1" ht="16.5" customHeight="1">
      <c r="B196" s="118"/>
      <c r="C196" s="119" t="s">
        <v>399</v>
      </c>
      <c r="D196" s="119" t="s">
        <v>113</v>
      </c>
      <c r="E196" s="120" t="s">
        <v>400</v>
      </c>
      <c r="F196" s="121" t="s">
        <v>401</v>
      </c>
      <c r="G196" s="122" t="s">
        <v>138</v>
      </c>
      <c r="H196" s="123">
        <v>1</v>
      </c>
      <c r="I196" s="124"/>
      <c r="J196" s="124">
        <f t="shared" si="0"/>
        <v>0</v>
      </c>
      <c r="K196" s="121" t="s">
        <v>117</v>
      </c>
      <c r="L196" s="29"/>
      <c r="M196" s="125" t="s">
        <v>3</v>
      </c>
      <c r="N196" s="126" t="s">
        <v>37</v>
      </c>
      <c r="O196" s="127">
        <v>0.69399999999999995</v>
      </c>
      <c r="P196" s="127">
        <f t="shared" si="1"/>
        <v>0.69399999999999995</v>
      </c>
      <c r="Q196" s="127">
        <v>0</v>
      </c>
      <c r="R196" s="127">
        <f t="shared" si="2"/>
        <v>0</v>
      </c>
      <c r="S196" s="127">
        <v>0</v>
      </c>
      <c r="T196" s="128">
        <f t="shared" si="3"/>
        <v>0</v>
      </c>
      <c r="AR196" s="129" t="s">
        <v>151</v>
      </c>
      <c r="AT196" s="129" t="s">
        <v>113</v>
      </c>
      <c r="AU196" s="129" t="s">
        <v>73</v>
      </c>
      <c r="AY196" s="17" t="s">
        <v>109</v>
      </c>
      <c r="BE196" s="130">
        <f t="shared" si="4"/>
        <v>0</v>
      </c>
      <c r="BF196" s="130">
        <f t="shared" si="5"/>
        <v>0</v>
      </c>
      <c r="BG196" s="130">
        <f t="shared" si="6"/>
        <v>0</v>
      </c>
      <c r="BH196" s="130">
        <f t="shared" si="7"/>
        <v>0</v>
      </c>
      <c r="BI196" s="130">
        <f t="shared" si="8"/>
        <v>0</v>
      </c>
      <c r="BJ196" s="17" t="s">
        <v>71</v>
      </c>
      <c r="BK196" s="130">
        <f t="shared" si="9"/>
        <v>0</v>
      </c>
      <c r="BL196" s="17" t="s">
        <v>151</v>
      </c>
      <c r="BM196" s="129" t="s">
        <v>402</v>
      </c>
    </row>
    <row r="197" spans="2:65" s="1" customFormat="1">
      <c r="B197" s="29"/>
      <c r="D197" s="131" t="s">
        <v>120</v>
      </c>
      <c r="F197" s="132" t="s">
        <v>403</v>
      </c>
      <c r="L197" s="29"/>
      <c r="M197" s="133"/>
      <c r="T197" s="50"/>
      <c r="AT197" s="17" t="s">
        <v>120</v>
      </c>
      <c r="AU197" s="17" t="s">
        <v>73</v>
      </c>
    </row>
    <row r="198" spans="2:65" s="1" customFormat="1" ht="16.5" customHeight="1">
      <c r="B198" s="118"/>
      <c r="C198" s="147" t="s">
        <v>404</v>
      </c>
      <c r="D198" s="147" t="s">
        <v>228</v>
      </c>
      <c r="E198" s="148" t="s">
        <v>405</v>
      </c>
      <c r="F198" s="149" t="s">
        <v>406</v>
      </c>
      <c r="G198" s="150" t="s">
        <v>138</v>
      </c>
      <c r="H198" s="151">
        <v>1</v>
      </c>
      <c r="I198" s="152"/>
      <c r="J198" s="152">
        <f>ROUND(I198*H198,2)</f>
        <v>0</v>
      </c>
      <c r="K198" s="149" t="s">
        <v>117</v>
      </c>
      <c r="L198" s="153"/>
      <c r="M198" s="154" t="s">
        <v>3</v>
      </c>
      <c r="N198" s="155" t="s">
        <v>37</v>
      </c>
      <c r="O198" s="127">
        <v>0</v>
      </c>
      <c r="P198" s="127">
        <f>O198*H198</f>
        <v>0</v>
      </c>
      <c r="Q198" s="127">
        <v>1.0499999999999999E-3</v>
      </c>
      <c r="R198" s="127">
        <f>Q198*H198</f>
        <v>1.0499999999999999E-3</v>
      </c>
      <c r="S198" s="127">
        <v>0</v>
      </c>
      <c r="T198" s="128">
        <f>S198*H198</f>
        <v>0</v>
      </c>
      <c r="AR198" s="129" t="s">
        <v>231</v>
      </c>
      <c r="AT198" s="129" t="s">
        <v>228</v>
      </c>
      <c r="AU198" s="129" t="s">
        <v>73</v>
      </c>
      <c r="AY198" s="17" t="s">
        <v>109</v>
      </c>
      <c r="BE198" s="130">
        <f>IF(N198="základní",J198,0)</f>
        <v>0</v>
      </c>
      <c r="BF198" s="130">
        <f>IF(N198="snížená",J198,0)</f>
        <v>0</v>
      </c>
      <c r="BG198" s="130">
        <f>IF(N198="zákl. přenesená",J198,0)</f>
        <v>0</v>
      </c>
      <c r="BH198" s="130">
        <f>IF(N198="sníž. přenesená",J198,0)</f>
        <v>0</v>
      </c>
      <c r="BI198" s="130">
        <f>IF(N198="nulová",J198,0)</f>
        <v>0</v>
      </c>
      <c r="BJ198" s="17" t="s">
        <v>71</v>
      </c>
      <c r="BK198" s="130">
        <f>ROUND(I198*H198,2)</f>
        <v>0</v>
      </c>
      <c r="BL198" s="17" t="s">
        <v>151</v>
      </c>
      <c r="BM198" s="129" t="s">
        <v>407</v>
      </c>
    </row>
    <row r="199" spans="2:65" s="1" customFormat="1" ht="16.5" customHeight="1">
      <c r="B199" s="118"/>
      <c r="C199" s="119" t="s">
        <v>408</v>
      </c>
      <c r="D199" s="119" t="s">
        <v>113</v>
      </c>
      <c r="E199" s="120" t="s">
        <v>409</v>
      </c>
      <c r="F199" s="121" t="s">
        <v>410</v>
      </c>
      <c r="G199" s="122" t="s">
        <v>138</v>
      </c>
      <c r="H199" s="123">
        <v>4</v>
      </c>
      <c r="I199" s="124"/>
      <c r="J199" s="124">
        <f>ROUND(I199*H199,2)</f>
        <v>0</v>
      </c>
      <c r="K199" s="121" t="s">
        <v>117</v>
      </c>
      <c r="L199" s="29"/>
      <c r="M199" s="125" t="s">
        <v>3</v>
      </c>
      <c r="N199" s="126" t="s">
        <v>37</v>
      </c>
      <c r="O199" s="127">
        <v>0.42099999999999999</v>
      </c>
      <c r="P199" s="127">
        <f>O199*H199</f>
        <v>1.6839999999999999</v>
      </c>
      <c r="Q199" s="127">
        <v>0</v>
      </c>
      <c r="R199" s="127">
        <f>Q199*H199</f>
        <v>0</v>
      </c>
      <c r="S199" s="127">
        <v>0</v>
      </c>
      <c r="T199" s="128">
        <f>S199*H199</f>
        <v>0</v>
      </c>
      <c r="AR199" s="129" t="s">
        <v>118</v>
      </c>
      <c r="AT199" s="129" t="s">
        <v>113</v>
      </c>
      <c r="AU199" s="129" t="s">
        <v>73</v>
      </c>
      <c r="AY199" s="17" t="s">
        <v>109</v>
      </c>
      <c r="BE199" s="130">
        <f>IF(N199="základní",J199,0)</f>
        <v>0</v>
      </c>
      <c r="BF199" s="130">
        <f>IF(N199="snížená",J199,0)</f>
        <v>0</v>
      </c>
      <c r="BG199" s="130">
        <f>IF(N199="zákl. přenesená",J199,0)</f>
        <v>0</v>
      </c>
      <c r="BH199" s="130">
        <f>IF(N199="sníž. přenesená",J199,0)</f>
        <v>0</v>
      </c>
      <c r="BI199" s="130">
        <f>IF(N199="nulová",J199,0)</f>
        <v>0</v>
      </c>
      <c r="BJ199" s="17" t="s">
        <v>71</v>
      </c>
      <c r="BK199" s="130">
        <f>ROUND(I199*H199,2)</f>
        <v>0</v>
      </c>
      <c r="BL199" s="17" t="s">
        <v>118</v>
      </c>
      <c r="BM199" s="129" t="s">
        <v>411</v>
      </c>
    </row>
    <row r="200" spans="2:65" s="1" customFormat="1">
      <c r="B200" s="29"/>
      <c r="D200" s="131" t="s">
        <v>120</v>
      </c>
      <c r="F200" s="132" t="s">
        <v>412</v>
      </c>
      <c r="L200" s="29"/>
      <c r="M200" s="133"/>
      <c r="T200" s="50"/>
      <c r="AT200" s="17" t="s">
        <v>120</v>
      </c>
      <c r="AU200" s="17" t="s">
        <v>73</v>
      </c>
    </row>
    <row r="201" spans="2:65" s="1" customFormat="1" ht="16.5" customHeight="1">
      <c r="B201" s="118"/>
      <c r="C201" s="147" t="s">
        <v>413</v>
      </c>
      <c r="D201" s="147" t="s">
        <v>228</v>
      </c>
      <c r="E201" s="148" t="s">
        <v>414</v>
      </c>
      <c r="F201" s="149" t="s">
        <v>415</v>
      </c>
      <c r="G201" s="150" t="s">
        <v>138</v>
      </c>
      <c r="H201" s="151">
        <v>4</v>
      </c>
      <c r="I201" s="152"/>
      <c r="J201" s="152">
        <f>ROUND(I201*H201,2)</f>
        <v>0</v>
      </c>
      <c r="K201" s="149" t="s">
        <v>3</v>
      </c>
      <c r="L201" s="153"/>
      <c r="M201" s="154" t="s">
        <v>3</v>
      </c>
      <c r="N201" s="155" t="s">
        <v>37</v>
      </c>
      <c r="O201" s="127">
        <v>0</v>
      </c>
      <c r="P201" s="127">
        <f>O201*H201</f>
        <v>0</v>
      </c>
      <c r="Q201" s="127">
        <v>0</v>
      </c>
      <c r="R201" s="127">
        <f>Q201*H201</f>
        <v>0</v>
      </c>
      <c r="S201" s="127">
        <v>0</v>
      </c>
      <c r="T201" s="128">
        <f>S201*H201</f>
        <v>0</v>
      </c>
      <c r="AR201" s="129" t="s">
        <v>416</v>
      </c>
      <c r="AT201" s="129" t="s">
        <v>228</v>
      </c>
      <c r="AU201" s="129" t="s">
        <v>73</v>
      </c>
      <c r="AY201" s="17" t="s">
        <v>109</v>
      </c>
      <c r="BE201" s="130">
        <f>IF(N201="základní",J201,0)</f>
        <v>0</v>
      </c>
      <c r="BF201" s="130">
        <f>IF(N201="snížená",J201,0)</f>
        <v>0</v>
      </c>
      <c r="BG201" s="130">
        <f>IF(N201="zákl. přenesená",J201,0)</f>
        <v>0</v>
      </c>
      <c r="BH201" s="130">
        <f>IF(N201="sníž. přenesená",J201,0)</f>
        <v>0</v>
      </c>
      <c r="BI201" s="130">
        <f>IF(N201="nulová",J201,0)</f>
        <v>0</v>
      </c>
      <c r="BJ201" s="17" t="s">
        <v>71</v>
      </c>
      <c r="BK201" s="130">
        <f>ROUND(I201*H201,2)</f>
        <v>0</v>
      </c>
      <c r="BL201" s="17" t="s">
        <v>118</v>
      </c>
      <c r="BM201" s="129" t="s">
        <v>417</v>
      </c>
    </row>
    <row r="202" spans="2:65" s="1" customFormat="1" ht="16.5" customHeight="1">
      <c r="B202" s="118"/>
      <c r="C202" s="119" t="s">
        <v>418</v>
      </c>
      <c r="D202" s="119" t="s">
        <v>113</v>
      </c>
      <c r="E202" s="120" t="s">
        <v>419</v>
      </c>
      <c r="F202" s="121" t="s">
        <v>420</v>
      </c>
      <c r="G202" s="122" t="s">
        <v>138</v>
      </c>
      <c r="H202" s="123">
        <v>1</v>
      </c>
      <c r="I202" s="124"/>
      <c r="J202" s="124">
        <f>ROUND(I202*H202,2)</f>
        <v>0</v>
      </c>
      <c r="K202" s="121" t="s">
        <v>117</v>
      </c>
      <c r="L202" s="29"/>
      <c r="M202" s="125" t="s">
        <v>3</v>
      </c>
      <c r="N202" s="126" t="s">
        <v>37</v>
      </c>
      <c r="O202" s="127">
        <v>0.49399999999999999</v>
      </c>
      <c r="P202" s="127">
        <f>O202*H202</f>
        <v>0.49399999999999999</v>
      </c>
      <c r="Q202" s="127">
        <v>0</v>
      </c>
      <c r="R202" s="127">
        <f>Q202*H202</f>
        <v>0</v>
      </c>
      <c r="S202" s="127">
        <v>0</v>
      </c>
      <c r="T202" s="128">
        <f>S202*H202</f>
        <v>0</v>
      </c>
      <c r="AR202" s="129" t="s">
        <v>151</v>
      </c>
      <c r="AT202" s="129" t="s">
        <v>113</v>
      </c>
      <c r="AU202" s="129" t="s">
        <v>73</v>
      </c>
      <c r="AY202" s="17" t="s">
        <v>109</v>
      </c>
      <c r="BE202" s="130">
        <f>IF(N202="základní",J202,0)</f>
        <v>0</v>
      </c>
      <c r="BF202" s="130">
        <f>IF(N202="snížená",J202,0)</f>
        <v>0</v>
      </c>
      <c r="BG202" s="130">
        <f>IF(N202="zákl. přenesená",J202,0)</f>
        <v>0</v>
      </c>
      <c r="BH202" s="130">
        <f>IF(N202="sníž. přenesená",J202,0)</f>
        <v>0</v>
      </c>
      <c r="BI202" s="130">
        <f>IF(N202="nulová",J202,0)</f>
        <v>0</v>
      </c>
      <c r="BJ202" s="17" t="s">
        <v>71</v>
      </c>
      <c r="BK202" s="130">
        <f>ROUND(I202*H202,2)</f>
        <v>0</v>
      </c>
      <c r="BL202" s="17" t="s">
        <v>151</v>
      </c>
      <c r="BM202" s="129" t="s">
        <v>421</v>
      </c>
    </row>
    <row r="203" spans="2:65" s="1" customFormat="1">
      <c r="B203" s="29"/>
      <c r="D203" s="131" t="s">
        <v>120</v>
      </c>
      <c r="F203" s="132" t="s">
        <v>422</v>
      </c>
      <c r="L203" s="29"/>
      <c r="M203" s="133"/>
      <c r="T203" s="50"/>
      <c r="AT203" s="17" t="s">
        <v>120</v>
      </c>
      <c r="AU203" s="17" t="s">
        <v>73</v>
      </c>
    </row>
    <row r="204" spans="2:65" s="1" customFormat="1" ht="16.5" customHeight="1">
      <c r="B204" s="118"/>
      <c r="C204" s="147" t="s">
        <v>423</v>
      </c>
      <c r="D204" s="147" t="s">
        <v>228</v>
      </c>
      <c r="E204" s="148" t="s">
        <v>424</v>
      </c>
      <c r="F204" s="149" t="s">
        <v>425</v>
      </c>
      <c r="G204" s="150" t="s">
        <v>138</v>
      </c>
      <c r="H204" s="151">
        <v>1</v>
      </c>
      <c r="I204" s="152"/>
      <c r="J204" s="152">
        <f>ROUND(I204*H204,2)</f>
        <v>0</v>
      </c>
      <c r="K204" s="149" t="s">
        <v>117</v>
      </c>
      <c r="L204" s="153"/>
      <c r="M204" s="154" t="s">
        <v>3</v>
      </c>
      <c r="N204" s="155" t="s">
        <v>37</v>
      </c>
      <c r="O204" s="127">
        <v>0</v>
      </c>
      <c r="P204" s="127">
        <f>O204*H204</f>
        <v>0</v>
      </c>
      <c r="Q204" s="127">
        <v>4.6999999999999999E-4</v>
      </c>
      <c r="R204" s="127">
        <f>Q204*H204</f>
        <v>4.6999999999999999E-4</v>
      </c>
      <c r="S204" s="127">
        <v>0</v>
      </c>
      <c r="T204" s="128">
        <f>S204*H204</f>
        <v>0</v>
      </c>
      <c r="AR204" s="129" t="s">
        <v>231</v>
      </c>
      <c r="AT204" s="129" t="s">
        <v>228</v>
      </c>
      <c r="AU204" s="129" t="s">
        <v>73</v>
      </c>
      <c r="AY204" s="17" t="s">
        <v>109</v>
      </c>
      <c r="BE204" s="130">
        <f>IF(N204="základní",J204,0)</f>
        <v>0</v>
      </c>
      <c r="BF204" s="130">
        <f>IF(N204="snížená",J204,0)</f>
        <v>0</v>
      </c>
      <c r="BG204" s="130">
        <f>IF(N204="zákl. přenesená",J204,0)</f>
        <v>0</v>
      </c>
      <c r="BH204" s="130">
        <f>IF(N204="sníž. přenesená",J204,0)</f>
        <v>0</v>
      </c>
      <c r="BI204" s="130">
        <f>IF(N204="nulová",J204,0)</f>
        <v>0</v>
      </c>
      <c r="BJ204" s="17" t="s">
        <v>71</v>
      </c>
      <c r="BK204" s="130">
        <f>ROUND(I204*H204,2)</f>
        <v>0</v>
      </c>
      <c r="BL204" s="17" t="s">
        <v>151</v>
      </c>
      <c r="BM204" s="129" t="s">
        <v>426</v>
      </c>
    </row>
    <row r="205" spans="2:65" s="1" customFormat="1" ht="16.5" customHeight="1">
      <c r="B205" s="118"/>
      <c r="C205" s="147" t="s">
        <v>427</v>
      </c>
      <c r="D205" s="147" t="s">
        <v>228</v>
      </c>
      <c r="E205" s="148" t="s">
        <v>428</v>
      </c>
      <c r="F205" s="149" t="s">
        <v>429</v>
      </c>
      <c r="G205" s="150" t="s">
        <v>138</v>
      </c>
      <c r="H205" s="151">
        <v>1</v>
      </c>
      <c r="I205" s="152"/>
      <c r="J205" s="152">
        <f>ROUND(I205*H205,2)</f>
        <v>0</v>
      </c>
      <c r="K205" s="149" t="s">
        <v>3</v>
      </c>
      <c r="L205" s="153"/>
      <c r="M205" s="154" t="s">
        <v>3</v>
      </c>
      <c r="N205" s="155" t="s">
        <v>37</v>
      </c>
      <c r="O205" s="127">
        <v>0</v>
      </c>
      <c r="P205" s="127">
        <f>O205*H205</f>
        <v>0</v>
      </c>
      <c r="Q205" s="127">
        <v>4.6999999999999999E-4</v>
      </c>
      <c r="R205" s="127">
        <f>Q205*H205</f>
        <v>4.6999999999999999E-4</v>
      </c>
      <c r="S205" s="127">
        <v>0</v>
      </c>
      <c r="T205" s="128">
        <f>S205*H205</f>
        <v>0</v>
      </c>
      <c r="AR205" s="129" t="s">
        <v>231</v>
      </c>
      <c r="AT205" s="129" t="s">
        <v>228</v>
      </c>
      <c r="AU205" s="129" t="s">
        <v>73</v>
      </c>
      <c r="AY205" s="17" t="s">
        <v>109</v>
      </c>
      <c r="BE205" s="130">
        <f>IF(N205="základní",J205,0)</f>
        <v>0</v>
      </c>
      <c r="BF205" s="130">
        <f>IF(N205="snížená",J205,0)</f>
        <v>0</v>
      </c>
      <c r="BG205" s="130">
        <f>IF(N205="zákl. přenesená",J205,0)</f>
        <v>0</v>
      </c>
      <c r="BH205" s="130">
        <f>IF(N205="sníž. přenesená",J205,0)</f>
        <v>0</v>
      </c>
      <c r="BI205" s="130">
        <f>IF(N205="nulová",J205,0)</f>
        <v>0</v>
      </c>
      <c r="BJ205" s="17" t="s">
        <v>71</v>
      </c>
      <c r="BK205" s="130">
        <f>ROUND(I205*H205,2)</f>
        <v>0</v>
      </c>
      <c r="BL205" s="17" t="s">
        <v>151</v>
      </c>
      <c r="BM205" s="129" t="s">
        <v>430</v>
      </c>
    </row>
    <row r="206" spans="2:65" s="1" customFormat="1" ht="24.2" customHeight="1">
      <c r="B206" s="118"/>
      <c r="C206" s="119" t="s">
        <v>431</v>
      </c>
      <c r="D206" s="119" t="s">
        <v>113</v>
      </c>
      <c r="E206" s="120" t="s">
        <v>432</v>
      </c>
      <c r="F206" s="121" t="s">
        <v>433</v>
      </c>
      <c r="G206" s="122" t="s">
        <v>138</v>
      </c>
      <c r="H206" s="123">
        <v>6</v>
      </c>
      <c r="I206" s="124"/>
      <c r="J206" s="124">
        <f>ROUND(I206*H206,2)</f>
        <v>0</v>
      </c>
      <c r="K206" s="121" t="s">
        <v>117</v>
      </c>
      <c r="L206" s="29"/>
      <c r="M206" s="125" t="s">
        <v>3</v>
      </c>
      <c r="N206" s="126" t="s">
        <v>37</v>
      </c>
      <c r="O206" s="127">
        <v>0.378</v>
      </c>
      <c r="P206" s="127">
        <f>O206*H206</f>
        <v>2.2679999999999998</v>
      </c>
      <c r="Q206" s="127">
        <v>0</v>
      </c>
      <c r="R206" s="127">
        <f>Q206*H206</f>
        <v>0</v>
      </c>
      <c r="S206" s="127">
        <v>1.2999999999999999E-3</v>
      </c>
      <c r="T206" s="128">
        <f>S206*H206</f>
        <v>7.7999999999999996E-3</v>
      </c>
      <c r="AR206" s="129" t="s">
        <v>151</v>
      </c>
      <c r="AT206" s="129" t="s">
        <v>113</v>
      </c>
      <c r="AU206" s="129" t="s">
        <v>73</v>
      </c>
      <c r="AY206" s="17" t="s">
        <v>109</v>
      </c>
      <c r="BE206" s="130">
        <f>IF(N206="základní",J206,0)</f>
        <v>0</v>
      </c>
      <c r="BF206" s="130">
        <f>IF(N206="snížená",J206,0)</f>
        <v>0</v>
      </c>
      <c r="BG206" s="130">
        <f>IF(N206="zákl. přenesená",J206,0)</f>
        <v>0</v>
      </c>
      <c r="BH206" s="130">
        <f>IF(N206="sníž. přenesená",J206,0)</f>
        <v>0</v>
      </c>
      <c r="BI206" s="130">
        <f>IF(N206="nulová",J206,0)</f>
        <v>0</v>
      </c>
      <c r="BJ206" s="17" t="s">
        <v>71</v>
      </c>
      <c r="BK206" s="130">
        <f>ROUND(I206*H206,2)</f>
        <v>0</v>
      </c>
      <c r="BL206" s="17" t="s">
        <v>151</v>
      </c>
      <c r="BM206" s="129" t="s">
        <v>434</v>
      </c>
    </row>
    <row r="207" spans="2:65" s="1" customFormat="1">
      <c r="B207" s="29"/>
      <c r="D207" s="131" t="s">
        <v>120</v>
      </c>
      <c r="F207" s="132" t="s">
        <v>435</v>
      </c>
      <c r="L207" s="29"/>
      <c r="M207" s="133"/>
      <c r="T207" s="50"/>
      <c r="AT207" s="17" t="s">
        <v>120</v>
      </c>
      <c r="AU207" s="17" t="s">
        <v>73</v>
      </c>
    </row>
    <row r="208" spans="2:65" s="1" customFormat="1" ht="24.2" customHeight="1">
      <c r="B208" s="118"/>
      <c r="C208" s="119" t="s">
        <v>436</v>
      </c>
      <c r="D208" s="119" t="s">
        <v>113</v>
      </c>
      <c r="E208" s="120" t="s">
        <v>437</v>
      </c>
      <c r="F208" s="121" t="s">
        <v>438</v>
      </c>
      <c r="G208" s="122" t="s">
        <v>138</v>
      </c>
      <c r="H208" s="123">
        <v>6</v>
      </c>
      <c r="I208" s="124"/>
      <c r="J208" s="124">
        <f>ROUND(I208*H208,2)</f>
        <v>0</v>
      </c>
      <c r="K208" s="121" t="s">
        <v>117</v>
      </c>
      <c r="L208" s="29"/>
      <c r="M208" s="125" t="s">
        <v>3</v>
      </c>
      <c r="N208" s="126" t="s">
        <v>37</v>
      </c>
      <c r="O208" s="127">
        <v>1.0640000000000001</v>
      </c>
      <c r="P208" s="127">
        <f>O208*H208</f>
        <v>6.3840000000000003</v>
      </c>
      <c r="Q208" s="127">
        <v>0</v>
      </c>
      <c r="R208" s="127">
        <f>Q208*H208</f>
        <v>0</v>
      </c>
      <c r="S208" s="127">
        <v>0</v>
      </c>
      <c r="T208" s="128">
        <f>S208*H208</f>
        <v>0</v>
      </c>
      <c r="AR208" s="129" t="s">
        <v>151</v>
      </c>
      <c r="AT208" s="129" t="s">
        <v>113</v>
      </c>
      <c r="AU208" s="129" t="s">
        <v>73</v>
      </c>
      <c r="AY208" s="17" t="s">
        <v>109</v>
      </c>
      <c r="BE208" s="130">
        <f>IF(N208="základní",J208,0)</f>
        <v>0</v>
      </c>
      <c r="BF208" s="130">
        <f>IF(N208="snížená",J208,0)</f>
        <v>0</v>
      </c>
      <c r="BG208" s="130">
        <f>IF(N208="zákl. přenesená",J208,0)</f>
        <v>0</v>
      </c>
      <c r="BH208" s="130">
        <f>IF(N208="sníž. přenesená",J208,0)</f>
        <v>0</v>
      </c>
      <c r="BI208" s="130">
        <f>IF(N208="nulová",J208,0)</f>
        <v>0</v>
      </c>
      <c r="BJ208" s="17" t="s">
        <v>71</v>
      </c>
      <c r="BK208" s="130">
        <f>ROUND(I208*H208,2)</f>
        <v>0</v>
      </c>
      <c r="BL208" s="17" t="s">
        <v>151</v>
      </c>
      <c r="BM208" s="129" t="s">
        <v>439</v>
      </c>
    </row>
    <row r="209" spans="2:65" s="1" customFormat="1">
      <c r="B209" s="29"/>
      <c r="D209" s="131" t="s">
        <v>120</v>
      </c>
      <c r="F209" s="132" t="s">
        <v>440</v>
      </c>
      <c r="L209" s="29"/>
      <c r="M209" s="133"/>
      <c r="T209" s="50"/>
      <c r="AT209" s="17" t="s">
        <v>120</v>
      </c>
      <c r="AU209" s="17" t="s">
        <v>73</v>
      </c>
    </row>
    <row r="210" spans="2:65" s="1" customFormat="1" ht="16.5" customHeight="1">
      <c r="B210" s="118"/>
      <c r="C210" s="147" t="s">
        <v>441</v>
      </c>
      <c r="D210" s="147" t="s">
        <v>228</v>
      </c>
      <c r="E210" s="148" t="s">
        <v>442</v>
      </c>
      <c r="F210" s="149" t="s">
        <v>443</v>
      </c>
      <c r="G210" s="150" t="s">
        <v>138</v>
      </c>
      <c r="H210" s="151">
        <v>6</v>
      </c>
      <c r="I210" s="152"/>
      <c r="J210" s="152">
        <f>ROUND(I210*H210,2)</f>
        <v>0</v>
      </c>
      <c r="K210" s="149" t="s">
        <v>117</v>
      </c>
      <c r="L210" s="153"/>
      <c r="M210" s="154" t="s">
        <v>3</v>
      </c>
      <c r="N210" s="155" t="s">
        <v>37</v>
      </c>
      <c r="O210" s="127">
        <v>0</v>
      </c>
      <c r="P210" s="127">
        <f>O210*H210</f>
        <v>0</v>
      </c>
      <c r="Q210" s="127">
        <v>2.5500000000000002E-3</v>
      </c>
      <c r="R210" s="127">
        <f>Q210*H210</f>
        <v>1.5300000000000001E-2</v>
      </c>
      <c r="S210" s="127">
        <v>0</v>
      </c>
      <c r="T210" s="128">
        <f>S210*H210</f>
        <v>0</v>
      </c>
      <c r="AR210" s="129" t="s">
        <v>231</v>
      </c>
      <c r="AT210" s="129" t="s">
        <v>228</v>
      </c>
      <c r="AU210" s="129" t="s">
        <v>73</v>
      </c>
      <c r="AY210" s="17" t="s">
        <v>109</v>
      </c>
      <c r="BE210" s="130">
        <f>IF(N210="základní",J210,0)</f>
        <v>0</v>
      </c>
      <c r="BF210" s="130">
        <f>IF(N210="snížená",J210,0)</f>
        <v>0</v>
      </c>
      <c r="BG210" s="130">
        <f>IF(N210="zákl. přenesená",J210,0)</f>
        <v>0</v>
      </c>
      <c r="BH210" s="130">
        <f>IF(N210="sníž. přenesená",J210,0)</f>
        <v>0</v>
      </c>
      <c r="BI210" s="130">
        <f>IF(N210="nulová",J210,0)</f>
        <v>0</v>
      </c>
      <c r="BJ210" s="17" t="s">
        <v>71</v>
      </c>
      <c r="BK210" s="130">
        <f>ROUND(I210*H210,2)</f>
        <v>0</v>
      </c>
      <c r="BL210" s="17" t="s">
        <v>151</v>
      </c>
      <c r="BM210" s="129" t="s">
        <v>444</v>
      </c>
    </row>
    <row r="211" spans="2:65" s="1" customFormat="1" ht="24.2" customHeight="1">
      <c r="B211" s="118"/>
      <c r="C211" s="119" t="s">
        <v>445</v>
      </c>
      <c r="D211" s="119" t="s">
        <v>113</v>
      </c>
      <c r="E211" s="120" t="s">
        <v>446</v>
      </c>
      <c r="F211" s="121" t="s">
        <v>447</v>
      </c>
      <c r="G211" s="122" t="s">
        <v>138</v>
      </c>
      <c r="H211" s="123">
        <v>1</v>
      </c>
      <c r="I211" s="124"/>
      <c r="J211" s="124">
        <f>ROUND(I211*H211,2)</f>
        <v>0</v>
      </c>
      <c r="K211" s="121" t="s">
        <v>117</v>
      </c>
      <c r="L211" s="29"/>
      <c r="M211" s="125" t="s">
        <v>3</v>
      </c>
      <c r="N211" s="126" t="s">
        <v>37</v>
      </c>
      <c r="O211" s="127">
        <v>23.504999999999999</v>
      </c>
      <c r="P211" s="127">
        <f>O211*H211</f>
        <v>23.504999999999999</v>
      </c>
      <c r="Q211" s="127">
        <v>0</v>
      </c>
      <c r="R211" s="127">
        <f>Q211*H211</f>
        <v>0</v>
      </c>
      <c r="S211" s="127">
        <v>0</v>
      </c>
      <c r="T211" s="128">
        <f>S211*H211</f>
        <v>0</v>
      </c>
      <c r="AR211" s="129" t="s">
        <v>151</v>
      </c>
      <c r="AT211" s="129" t="s">
        <v>113</v>
      </c>
      <c r="AU211" s="129" t="s">
        <v>73</v>
      </c>
      <c r="AY211" s="17" t="s">
        <v>109</v>
      </c>
      <c r="BE211" s="130">
        <f>IF(N211="základní",J211,0)</f>
        <v>0</v>
      </c>
      <c r="BF211" s="130">
        <f>IF(N211="snížená",J211,0)</f>
        <v>0</v>
      </c>
      <c r="BG211" s="130">
        <f>IF(N211="zákl. přenesená",J211,0)</f>
        <v>0</v>
      </c>
      <c r="BH211" s="130">
        <f>IF(N211="sníž. přenesená",J211,0)</f>
        <v>0</v>
      </c>
      <c r="BI211" s="130">
        <f>IF(N211="nulová",J211,0)</f>
        <v>0</v>
      </c>
      <c r="BJ211" s="17" t="s">
        <v>71</v>
      </c>
      <c r="BK211" s="130">
        <f>ROUND(I211*H211,2)</f>
        <v>0</v>
      </c>
      <c r="BL211" s="17" t="s">
        <v>151</v>
      </c>
      <c r="BM211" s="129" t="s">
        <v>448</v>
      </c>
    </row>
    <row r="212" spans="2:65" s="1" customFormat="1">
      <c r="B212" s="29"/>
      <c r="D212" s="131" t="s">
        <v>120</v>
      </c>
      <c r="F212" s="132" t="s">
        <v>449</v>
      </c>
      <c r="L212" s="29"/>
      <c r="M212" s="133"/>
      <c r="T212" s="50"/>
      <c r="AT212" s="17" t="s">
        <v>120</v>
      </c>
      <c r="AU212" s="17" t="s">
        <v>73</v>
      </c>
    </row>
    <row r="213" spans="2:65" s="1" customFormat="1" ht="24.2" customHeight="1">
      <c r="B213" s="118"/>
      <c r="C213" s="119" t="s">
        <v>450</v>
      </c>
      <c r="D213" s="119" t="s">
        <v>113</v>
      </c>
      <c r="E213" s="120" t="s">
        <v>451</v>
      </c>
      <c r="F213" s="121" t="s">
        <v>452</v>
      </c>
      <c r="G213" s="122" t="s">
        <v>171</v>
      </c>
      <c r="H213" s="123">
        <v>7.3999999999999996E-2</v>
      </c>
      <c r="I213" s="124"/>
      <c r="J213" s="124">
        <f>ROUND(I213*H213,2)</f>
        <v>0</v>
      </c>
      <c r="K213" s="121" t="s">
        <v>117</v>
      </c>
      <c r="L213" s="29"/>
      <c r="M213" s="125" t="s">
        <v>3</v>
      </c>
      <c r="N213" s="126" t="s">
        <v>37</v>
      </c>
      <c r="O213" s="127">
        <v>9.51</v>
      </c>
      <c r="P213" s="127">
        <f>O213*H213</f>
        <v>0.70373999999999992</v>
      </c>
      <c r="Q213" s="127">
        <v>0</v>
      </c>
      <c r="R213" s="127">
        <f>Q213*H213</f>
        <v>0</v>
      </c>
      <c r="S213" s="127">
        <v>0</v>
      </c>
      <c r="T213" s="128">
        <f>S213*H213</f>
        <v>0</v>
      </c>
      <c r="AR213" s="129" t="s">
        <v>151</v>
      </c>
      <c r="AT213" s="129" t="s">
        <v>113</v>
      </c>
      <c r="AU213" s="129" t="s">
        <v>73</v>
      </c>
      <c r="AY213" s="17" t="s">
        <v>109</v>
      </c>
      <c r="BE213" s="130">
        <f>IF(N213="základní",J213,0)</f>
        <v>0</v>
      </c>
      <c r="BF213" s="130">
        <f>IF(N213="snížená",J213,0)</f>
        <v>0</v>
      </c>
      <c r="BG213" s="130">
        <f>IF(N213="zákl. přenesená",J213,0)</f>
        <v>0</v>
      </c>
      <c r="BH213" s="130">
        <f>IF(N213="sníž. přenesená",J213,0)</f>
        <v>0</v>
      </c>
      <c r="BI213" s="130">
        <f>IF(N213="nulová",J213,0)</f>
        <v>0</v>
      </c>
      <c r="BJ213" s="17" t="s">
        <v>71</v>
      </c>
      <c r="BK213" s="130">
        <f>ROUND(I213*H213,2)</f>
        <v>0</v>
      </c>
      <c r="BL213" s="17" t="s">
        <v>151</v>
      </c>
      <c r="BM213" s="129" t="s">
        <v>453</v>
      </c>
    </row>
    <row r="214" spans="2:65" s="1" customFormat="1">
      <c r="B214" s="29"/>
      <c r="D214" s="131" t="s">
        <v>120</v>
      </c>
      <c r="F214" s="132" t="s">
        <v>454</v>
      </c>
      <c r="L214" s="29"/>
      <c r="M214" s="133"/>
      <c r="T214" s="50"/>
      <c r="AT214" s="17" t="s">
        <v>120</v>
      </c>
      <c r="AU214" s="17" t="s">
        <v>73</v>
      </c>
    </row>
    <row r="215" spans="2:65" s="11" customFormat="1" ht="22.9" customHeight="1">
      <c r="B215" s="107"/>
      <c r="D215" s="108" t="s">
        <v>65</v>
      </c>
      <c r="E215" s="116" t="s">
        <v>455</v>
      </c>
      <c r="F215" s="116" t="s">
        <v>456</v>
      </c>
      <c r="J215" s="117">
        <f>BK215</f>
        <v>0</v>
      </c>
      <c r="L215" s="107"/>
      <c r="M215" s="111"/>
      <c r="P215" s="112">
        <f>SUM(P216:P221)</f>
        <v>23.801159999999996</v>
      </c>
      <c r="R215" s="112">
        <f>SUM(R216:R221)</f>
        <v>4.7946599999999999E-2</v>
      </c>
      <c r="T215" s="113">
        <f>SUM(T216:T221)</f>
        <v>0</v>
      </c>
      <c r="AR215" s="108" t="s">
        <v>73</v>
      </c>
      <c r="AT215" s="114" t="s">
        <v>65</v>
      </c>
      <c r="AU215" s="114" t="s">
        <v>71</v>
      </c>
      <c r="AY215" s="108" t="s">
        <v>109</v>
      </c>
      <c r="BK215" s="115">
        <f>SUM(BK216:BK221)</f>
        <v>0</v>
      </c>
    </row>
    <row r="216" spans="2:65" s="1" customFormat="1" ht="21.75" customHeight="1">
      <c r="B216" s="118"/>
      <c r="C216" s="119" t="s">
        <v>457</v>
      </c>
      <c r="D216" s="119" t="s">
        <v>113</v>
      </c>
      <c r="E216" s="120" t="s">
        <v>458</v>
      </c>
      <c r="F216" s="121" t="s">
        <v>459</v>
      </c>
      <c r="G216" s="122" t="s">
        <v>116</v>
      </c>
      <c r="H216" s="123">
        <v>40.98</v>
      </c>
      <c r="I216" s="124"/>
      <c r="J216" s="124">
        <f>ROUND(I216*H216,2)</f>
        <v>0</v>
      </c>
      <c r="K216" s="121" t="s">
        <v>117</v>
      </c>
      <c r="L216" s="29"/>
      <c r="M216" s="125" t="s">
        <v>3</v>
      </c>
      <c r="N216" s="126" t="s">
        <v>37</v>
      </c>
      <c r="O216" s="127">
        <v>0.57799999999999996</v>
      </c>
      <c r="P216" s="127">
        <f>O216*H216</f>
        <v>23.686439999999997</v>
      </c>
      <c r="Q216" s="127">
        <v>1.17E-3</v>
      </c>
      <c r="R216" s="127">
        <f>Q216*H216</f>
        <v>4.7946599999999999E-2</v>
      </c>
      <c r="S216" s="127">
        <v>0</v>
      </c>
      <c r="T216" s="128">
        <f>S216*H216</f>
        <v>0</v>
      </c>
      <c r="AR216" s="129" t="s">
        <v>151</v>
      </c>
      <c r="AT216" s="129" t="s">
        <v>113</v>
      </c>
      <c r="AU216" s="129" t="s">
        <v>73</v>
      </c>
      <c r="AY216" s="17" t="s">
        <v>109</v>
      </c>
      <c r="BE216" s="130">
        <f>IF(N216="základní",J216,0)</f>
        <v>0</v>
      </c>
      <c r="BF216" s="130">
        <f>IF(N216="snížená",J216,0)</f>
        <v>0</v>
      </c>
      <c r="BG216" s="130">
        <f>IF(N216="zákl. přenesená",J216,0)</f>
        <v>0</v>
      </c>
      <c r="BH216" s="130">
        <f>IF(N216="sníž. přenesená",J216,0)</f>
        <v>0</v>
      </c>
      <c r="BI216" s="130">
        <f>IF(N216="nulová",J216,0)</f>
        <v>0</v>
      </c>
      <c r="BJ216" s="17" t="s">
        <v>71</v>
      </c>
      <c r="BK216" s="130">
        <f>ROUND(I216*H216,2)</f>
        <v>0</v>
      </c>
      <c r="BL216" s="17" t="s">
        <v>151</v>
      </c>
      <c r="BM216" s="129" t="s">
        <v>460</v>
      </c>
    </row>
    <row r="217" spans="2:65" s="1" customFormat="1">
      <c r="B217" s="29"/>
      <c r="D217" s="131" t="s">
        <v>120</v>
      </c>
      <c r="F217" s="132" t="s">
        <v>461</v>
      </c>
      <c r="L217" s="29"/>
      <c r="M217" s="133"/>
      <c r="T217" s="50"/>
      <c r="AT217" s="17" t="s">
        <v>120</v>
      </c>
      <c r="AU217" s="17" t="s">
        <v>73</v>
      </c>
    </row>
    <row r="218" spans="2:65" s="1" customFormat="1" ht="16.5" customHeight="1">
      <c r="B218" s="118"/>
      <c r="C218" s="147" t="s">
        <v>462</v>
      </c>
      <c r="D218" s="147" t="s">
        <v>228</v>
      </c>
      <c r="E218" s="148" t="s">
        <v>463</v>
      </c>
      <c r="F218" s="149" t="s">
        <v>464</v>
      </c>
      <c r="G218" s="150" t="s">
        <v>116</v>
      </c>
      <c r="H218" s="151">
        <v>49.176000000000002</v>
      </c>
      <c r="I218" s="152"/>
      <c r="J218" s="152">
        <f>ROUND(I218*H218,2)</f>
        <v>0</v>
      </c>
      <c r="K218" s="149" t="s">
        <v>3</v>
      </c>
      <c r="L218" s="153"/>
      <c r="M218" s="154" t="s">
        <v>3</v>
      </c>
      <c r="N218" s="155" t="s">
        <v>37</v>
      </c>
      <c r="O218" s="127">
        <v>0</v>
      </c>
      <c r="P218" s="127">
        <f>O218*H218</f>
        <v>0</v>
      </c>
      <c r="Q218" s="127">
        <v>0</v>
      </c>
      <c r="R218" s="127">
        <f>Q218*H218</f>
        <v>0</v>
      </c>
      <c r="S218" s="127">
        <v>0</v>
      </c>
      <c r="T218" s="128">
        <f>S218*H218</f>
        <v>0</v>
      </c>
      <c r="AR218" s="129" t="s">
        <v>231</v>
      </c>
      <c r="AT218" s="129" t="s">
        <v>228</v>
      </c>
      <c r="AU218" s="129" t="s">
        <v>73</v>
      </c>
      <c r="AY218" s="17" t="s">
        <v>109</v>
      </c>
      <c r="BE218" s="130">
        <f>IF(N218="základní",J218,0)</f>
        <v>0</v>
      </c>
      <c r="BF218" s="130">
        <f>IF(N218="snížená",J218,0)</f>
        <v>0</v>
      </c>
      <c r="BG218" s="130">
        <f>IF(N218="zákl. přenesená",J218,0)</f>
        <v>0</v>
      </c>
      <c r="BH218" s="130">
        <f>IF(N218="sníž. přenesená",J218,0)</f>
        <v>0</v>
      </c>
      <c r="BI218" s="130">
        <f>IF(N218="nulová",J218,0)</f>
        <v>0</v>
      </c>
      <c r="BJ218" s="17" t="s">
        <v>71</v>
      </c>
      <c r="BK218" s="130">
        <f>ROUND(I218*H218,2)</f>
        <v>0</v>
      </c>
      <c r="BL218" s="17" t="s">
        <v>151</v>
      </c>
      <c r="BM218" s="129" t="s">
        <v>465</v>
      </c>
    </row>
    <row r="219" spans="2:65" s="12" customFormat="1">
      <c r="B219" s="134"/>
      <c r="D219" s="135" t="s">
        <v>122</v>
      </c>
      <c r="F219" s="137" t="s">
        <v>466</v>
      </c>
      <c r="H219" s="138">
        <v>49.176000000000002</v>
      </c>
      <c r="L219" s="134"/>
      <c r="M219" s="139"/>
      <c r="T219" s="140"/>
      <c r="AT219" s="136" t="s">
        <v>122</v>
      </c>
      <c r="AU219" s="136" t="s">
        <v>73</v>
      </c>
      <c r="AV219" s="12" t="s">
        <v>73</v>
      </c>
      <c r="AW219" s="12" t="s">
        <v>4</v>
      </c>
      <c r="AX219" s="12" t="s">
        <v>71</v>
      </c>
      <c r="AY219" s="136" t="s">
        <v>109</v>
      </c>
    </row>
    <row r="220" spans="2:65" s="1" customFormat="1" ht="37.9" customHeight="1">
      <c r="B220" s="118"/>
      <c r="C220" s="119" t="s">
        <v>467</v>
      </c>
      <c r="D220" s="119" t="s">
        <v>113</v>
      </c>
      <c r="E220" s="120" t="s">
        <v>468</v>
      </c>
      <c r="F220" s="121" t="s">
        <v>469</v>
      </c>
      <c r="G220" s="122" t="s">
        <v>171</v>
      </c>
      <c r="H220" s="123">
        <v>4.8000000000000001E-2</v>
      </c>
      <c r="I220" s="124"/>
      <c r="J220" s="124">
        <f>ROUND(I220*H220,2)</f>
        <v>0</v>
      </c>
      <c r="K220" s="121" t="s">
        <v>117</v>
      </c>
      <c r="L220" s="29"/>
      <c r="M220" s="125" t="s">
        <v>3</v>
      </c>
      <c r="N220" s="126" t="s">
        <v>37</v>
      </c>
      <c r="O220" s="127">
        <v>2.39</v>
      </c>
      <c r="P220" s="127">
        <f>O220*H220</f>
        <v>0.11472</v>
      </c>
      <c r="Q220" s="127">
        <v>0</v>
      </c>
      <c r="R220" s="127">
        <f>Q220*H220</f>
        <v>0</v>
      </c>
      <c r="S220" s="127">
        <v>0</v>
      </c>
      <c r="T220" s="128">
        <f>S220*H220</f>
        <v>0</v>
      </c>
      <c r="AR220" s="129" t="s">
        <v>151</v>
      </c>
      <c r="AT220" s="129" t="s">
        <v>113</v>
      </c>
      <c r="AU220" s="129" t="s">
        <v>73</v>
      </c>
      <c r="AY220" s="17" t="s">
        <v>109</v>
      </c>
      <c r="BE220" s="130">
        <f>IF(N220="základní",J220,0)</f>
        <v>0</v>
      </c>
      <c r="BF220" s="130">
        <f>IF(N220="snížená",J220,0)</f>
        <v>0</v>
      </c>
      <c r="BG220" s="130">
        <f>IF(N220="zákl. přenesená",J220,0)</f>
        <v>0</v>
      </c>
      <c r="BH220" s="130">
        <f>IF(N220="sníž. přenesená",J220,0)</f>
        <v>0</v>
      </c>
      <c r="BI220" s="130">
        <f>IF(N220="nulová",J220,0)</f>
        <v>0</v>
      </c>
      <c r="BJ220" s="17" t="s">
        <v>71</v>
      </c>
      <c r="BK220" s="130">
        <f>ROUND(I220*H220,2)</f>
        <v>0</v>
      </c>
      <c r="BL220" s="17" t="s">
        <v>151</v>
      </c>
      <c r="BM220" s="129" t="s">
        <v>470</v>
      </c>
    </row>
    <row r="221" spans="2:65" s="1" customFormat="1">
      <c r="B221" s="29"/>
      <c r="D221" s="131" t="s">
        <v>120</v>
      </c>
      <c r="F221" s="132" t="s">
        <v>471</v>
      </c>
      <c r="L221" s="29"/>
      <c r="M221" s="133"/>
      <c r="T221" s="50"/>
      <c r="AT221" s="17" t="s">
        <v>120</v>
      </c>
      <c r="AU221" s="17" t="s">
        <v>73</v>
      </c>
    </row>
    <row r="222" spans="2:65" s="11" customFormat="1" ht="22.9" customHeight="1">
      <c r="B222" s="107"/>
      <c r="D222" s="108" t="s">
        <v>65</v>
      </c>
      <c r="E222" s="116" t="s">
        <v>472</v>
      </c>
      <c r="F222" s="116" t="s">
        <v>473</v>
      </c>
      <c r="J222" s="117">
        <f>BK222</f>
        <v>0</v>
      </c>
      <c r="L222" s="107"/>
      <c r="M222" s="111"/>
      <c r="P222" s="112">
        <f>SUM(P223:P236)</f>
        <v>92.226100000000002</v>
      </c>
      <c r="R222" s="112">
        <f>SUM(R223:R236)</f>
        <v>1.9281090000000001</v>
      </c>
      <c r="T222" s="113">
        <f>SUM(T223:T236)</f>
        <v>0</v>
      </c>
      <c r="AR222" s="108" t="s">
        <v>73</v>
      </c>
      <c r="AT222" s="114" t="s">
        <v>65</v>
      </c>
      <c r="AU222" s="114" t="s">
        <v>71</v>
      </c>
      <c r="AY222" s="108" t="s">
        <v>109</v>
      </c>
      <c r="BK222" s="115">
        <f>SUM(BK223:BK236)</f>
        <v>0</v>
      </c>
    </row>
    <row r="223" spans="2:65" s="1" customFormat="1" ht="16.5" customHeight="1">
      <c r="B223" s="118"/>
      <c r="C223" s="119" t="s">
        <v>474</v>
      </c>
      <c r="D223" s="119" t="s">
        <v>113</v>
      </c>
      <c r="E223" s="120" t="s">
        <v>475</v>
      </c>
      <c r="F223" s="121" t="s">
        <v>476</v>
      </c>
      <c r="G223" s="122" t="s">
        <v>116</v>
      </c>
      <c r="H223" s="123">
        <v>40.98</v>
      </c>
      <c r="I223" s="124"/>
      <c r="J223" s="124">
        <f>ROUND(I223*H223,2)</f>
        <v>0</v>
      </c>
      <c r="K223" s="121" t="s">
        <v>117</v>
      </c>
      <c r="L223" s="29"/>
      <c r="M223" s="125" t="s">
        <v>3</v>
      </c>
      <c r="N223" s="126" t="s">
        <v>37</v>
      </c>
      <c r="O223" s="127">
        <v>2.4E-2</v>
      </c>
      <c r="P223" s="127">
        <f>O223*H223</f>
        <v>0.98351999999999995</v>
      </c>
      <c r="Q223" s="127">
        <v>0</v>
      </c>
      <c r="R223" s="127">
        <f>Q223*H223</f>
        <v>0</v>
      </c>
      <c r="S223" s="127">
        <v>0</v>
      </c>
      <c r="T223" s="128">
        <f>S223*H223</f>
        <v>0</v>
      </c>
      <c r="AR223" s="129" t="s">
        <v>151</v>
      </c>
      <c r="AT223" s="129" t="s">
        <v>113</v>
      </c>
      <c r="AU223" s="129" t="s">
        <v>73</v>
      </c>
      <c r="AY223" s="17" t="s">
        <v>109</v>
      </c>
      <c r="BE223" s="130">
        <f>IF(N223="základní",J223,0)</f>
        <v>0</v>
      </c>
      <c r="BF223" s="130">
        <f>IF(N223="snížená",J223,0)</f>
        <v>0</v>
      </c>
      <c r="BG223" s="130">
        <f>IF(N223="zákl. přenesená",J223,0)</f>
        <v>0</v>
      </c>
      <c r="BH223" s="130">
        <f>IF(N223="sníž. přenesená",J223,0)</f>
        <v>0</v>
      </c>
      <c r="BI223" s="130">
        <f>IF(N223="nulová",J223,0)</f>
        <v>0</v>
      </c>
      <c r="BJ223" s="17" t="s">
        <v>71</v>
      </c>
      <c r="BK223" s="130">
        <f>ROUND(I223*H223,2)</f>
        <v>0</v>
      </c>
      <c r="BL223" s="17" t="s">
        <v>151</v>
      </c>
      <c r="BM223" s="129" t="s">
        <v>477</v>
      </c>
    </row>
    <row r="224" spans="2:65" s="1" customFormat="1">
      <c r="B224" s="29"/>
      <c r="D224" s="131" t="s">
        <v>120</v>
      </c>
      <c r="F224" s="132" t="s">
        <v>478</v>
      </c>
      <c r="L224" s="29"/>
      <c r="M224" s="133"/>
      <c r="T224" s="50"/>
      <c r="AT224" s="17" t="s">
        <v>120</v>
      </c>
      <c r="AU224" s="17" t="s">
        <v>73</v>
      </c>
    </row>
    <row r="225" spans="2:65" s="1" customFormat="1" ht="16.5" customHeight="1">
      <c r="B225" s="118"/>
      <c r="C225" s="119" t="s">
        <v>479</v>
      </c>
      <c r="D225" s="119" t="s">
        <v>113</v>
      </c>
      <c r="E225" s="120" t="s">
        <v>480</v>
      </c>
      <c r="F225" s="121" t="s">
        <v>481</v>
      </c>
      <c r="G225" s="122" t="s">
        <v>116</v>
      </c>
      <c r="H225" s="123">
        <v>40.98</v>
      </c>
      <c r="I225" s="124"/>
      <c r="J225" s="124">
        <f>ROUND(I225*H225,2)</f>
        <v>0</v>
      </c>
      <c r="K225" s="121" t="s">
        <v>117</v>
      </c>
      <c r="L225" s="29"/>
      <c r="M225" s="125" t="s">
        <v>3</v>
      </c>
      <c r="N225" s="126" t="s">
        <v>37</v>
      </c>
      <c r="O225" s="127">
        <v>4.3999999999999997E-2</v>
      </c>
      <c r="P225" s="127">
        <f>O225*H225</f>
        <v>1.8031199999999998</v>
      </c>
      <c r="Q225" s="127">
        <v>2.9999999999999997E-4</v>
      </c>
      <c r="R225" s="127">
        <f>Q225*H225</f>
        <v>1.2293999999999998E-2</v>
      </c>
      <c r="S225" s="127">
        <v>0</v>
      </c>
      <c r="T225" s="128">
        <f>S225*H225</f>
        <v>0</v>
      </c>
      <c r="AR225" s="129" t="s">
        <v>151</v>
      </c>
      <c r="AT225" s="129" t="s">
        <v>113</v>
      </c>
      <c r="AU225" s="129" t="s">
        <v>73</v>
      </c>
      <c r="AY225" s="17" t="s">
        <v>109</v>
      </c>
      <c r="BE225" s="130">
        <f>IF(N225="základní",J225,0)</f>
        <v>0</v>
      </c>
      <c r="BF225" s="130">
        <f>IF(N225="snížená",J225,0)</f>
        <v>0</v>
      </c>
      <c r="BG225" s="130">
        <f>IF(N225="zákl. přenesená",J225,0)</f>
        <v>0</v>
      </c>
      <c r="BH225" s="130">
        <f>IF(N225="sníž. přenesená",J225,0)</f>
        <v>0</v>
      </c>
      <c r="BI225" s="130">
        <f>IF(N225="nulová",J225,0)</f>
        <v>0</v>
      </c>
      <c r="BJ225" s="17" t="s">
        <v>71</v>
      </c>
      <c r="BK225" s="130">
        <f>ROUND(I225*H225,2)</f>
        <v>0</v>
      </c>
      <c r="BL225" s="17" t="s">
        <v>151</v>
      </c>
      <c r="BM225" s="129" t="s">
        <v>482</v>
      </c>
    </row>
    <row r="226" spans="2:65" s="1" customFormat="1">
      <c r="B226" s="29"/>
      <c r="D226" s="131" t="s">
        <v>120</v>
      </c>
      <c r="F226" s="132" t="s">
        <v>483</v>
      </c>
      <c r="L226" s="29"/>
      <c r="M226" s="133"/>
      <c r="T226" s="50"/>
      <c r="AT226" s="17" t="s">
        <v>120</v>
      </c>
      <c r="AU226" s="17" t="s">
        <v>73</v>
      </c>
    </row>
    <row r="227" spans="2:65" s="1" customFormat="1" ht="24.2" customHeight="1">
      <c r="B227" s="118"/>
      <c r="C227" s="119" t="s">
        <v>484</v>
      </c>
      <c r="D227" s="119" t="s">
        <v>113</v>
      </c>
      <c r="E227" s="120" t="s">
        <v>485</v>
      </c>
      <c r="F227" s="121" t="s">
        <v>486</v>
      </c>
      <c r="G227" s="122" t="s">
        <v>116</v>
      </c>
      <c r="H227" s="123">
        <v>40.98</v>
      </c>
      <c r="I227" s="124"/>
      <c r="J227" s="124">
        <f>ROUND(I227*H227,2)</f>
        <v>0</v>
      </c>
      <c r="K227" s="121" t="s">
        <v>117</v>
      </c>
      <c r="L227" s="29"/>
      <c r="M227" s="125" t="s">
        <v>3</v>
      </c>
      <c r="N227" s="126" t="s">
        <v>37</v>
      </c>
      <c r="O227" s="127">
        <v>0.245</v>
      </c>
      <c r="P227" s="127">
        <f>O227*H227</f>
        <v>10.040099999999999</v>
      </c>
      <c r="Q227" s="127">
        <v>7.4999999999999997E-3</v>
      </c>
      <c r="R227" s="127">
        <f>Q227*H227</f>
        <v>0.30734999999999996</v>
      </c>
      <c r="S227" s="127">
        <v>0</v>
      </c>
      <c r="T227" s="128">
        <f>S227*H227</f>
        <v>0</v>
      </c>
      <c r="AR227" s="129" t="s">
        <v>151</v>
      </c>
      <c r="AT227" s="129" t="s">
        <v>113</v>
      </c>
      <c r="AU227" s="129" t="s">
        <v>73</v>
      </c>
      <c r="AY227" s="17" t="s">
        <v>109</v>
      </c>
      <c r="BE227" s="130">
        <f>IF(N227="základní",J227,0)</f>
        <v>0</v>
      </c>
      <c r="BF227" s="130">
        <f>IF(N227="snížená",J227,0)</f>
        <v>0</v>
      </c>
      <c r="BG227" s="130">
        <f>IF(N227="zákl. přenesená",J227,0)</f>
        <v>0</v>
      </c>
      <c r="BH227" s="130">
        <f>IF(N227="sníž. přenesená",J227,0)</f>
        <v>0</v>
      </c>
      <c r="BI227" s="130">
        <f>IF(N227="nulová",J227,0)</f>
        <v>0</v>
      </c>
      <c r="BJ227" s="17" t="s">
        <v>71</v>
      </c>
      <c r="BK227" s="130">
        <f>ROUND(I227*H227,2)</f>
        <v>0</v>
      </c>
      <c r="BL227" s="17" t="s">
        <v>151</v>
      </c>
      <c r="BM227" s="129" t="s">
        <v>487</v>
      </c>
    </row>
    <row r="228" spans="2:65" s="1" customFormat="1">
      <c r="B228" s="29"/>
      <c r="D228" s="131" t="s">
        <v>120</v>
      </c>
      <c r="F228" s="132" t="s">
        <v>488</v>
      </c>
      <c r="L228" s="29"/>
      <c r="M228" s="133"/>
      <c r="T228" s="50"/>
      <c r="AT228" s="17" t="s">
        <v>120</v>
      </c>
      <c r="AU228" s="17" t="s">
        <v>73</v>
      </c>
    </row>
    <row r="229" spans="2:65" s="1" customFormat="1" ht="24.2" customHeight="1">
      <c r="B229" s="118"/>
      <c r="C229" s="119" t="s">
        <v>489</v>
      </c>
      <c r="D229" s="119" t="s">
        <v>113</v>
      </c>
      <c r="E229" s="120" t="s">
        <v>490</v>
      </c>
      <c r="F229" s="121" t="s">
        <v>491</v>
      </c>
      <c r="G229" s="122" t="s">
        <v>116</v>
      </c>
      <c r="H229" s="123">
        <v>40.98</v>
      </c>
      <c r="I229" s="124"/>
      <c r="J229" s="124">
        <f>ROUND(I229*H229,2)</f>
        <v>0</v>
      </c>
      <c r="K229" s="121" t="s">
        <v>117</v>
      </c>
      <c r="L229" s="29"/>
      <c r="M229" s="125" t="s">
        <v>3</v>
      </c>
      <c r="N229" s="126" t="s">
        <v>37</v>
      </c>
      <c r="O229" s="127">
        <v>1.6</v>
      </c>
      <c r="P229" s="127">
        <f>O229*H229</f>
        <v>65.567999999999998</v>
      </c>
      <c r="Q229" s="127">
        <v>8.9999999999999993E-3</v>
      </c>
      <c r="R229" s="127">
        <f>Q229*H229</f>
        <v>0.36881999999999993</v>
      </c>
      <c r="S229" s="127">
        <v>0</v>
      </c>
      <c r="T229" s="128">
        <f>S229*H229</f>
        <v>0</v>
      </c>
      <c r="AR229" s="129" t="s">
        <v>151</v>
      </c>
      <c r="AT229" s="129" t="s">
        <v>113</v>
      </c>
      <c r="AU229" s="129" t="s">
        <v>73</v>
      </c>
      <c r="AY229" s="17" t="s">
        <v>109</v>
      </c>
      <c r="BE229" s="130">
        <f>IF(N229="základní",J229,0)</f>
        <v>0</v>
      </c>
      <c r="BF229" s="130">
        <f>IF(N229="snížená",J229,0)</f>
        <v>0</v>
      </c>
      <c r="BG229" s="130">
        <f>IF(N229="zákl. přenesená",J229,0)</f>
        <v>0</v>
      </c>
      <c r="BH229" s="130">
        <f>IF(N229="sníž. přenesená",J229,0)</f>
        <v>0</v>
      </c>
      <c r="BI229" s="130">
        <f>IF(N229="nulová",J229,0)</f>
        <v>0</v>
      </c>
      <c r="BJ229" s="17" t="s">
        <v>71</v>
      </c>
      <c r="BK229" s="130">
        <f>ROUND(I229*H229,2)</f>
        <v>0</v>
      </c>
      <c r="BL229" s="17" t="s">
        <v>151</v>
      </c>
      <c r="BM229" s="129" t="s">
        <v>492</v>
      </c>
    </row>
    <row r="230" spans="2:65" s="1" customFormat="1">
      <c r="B230" s="29"/>
      <c r="D230" s="131" t="s">
        <v>120</v>
      </c>
      <c r="F230" s="132" t="s">
        <v>493</v>
      </c>
      <c r="L230" s="29"/>
      <c r="M230" s="133"/>
      <c r="T230" s="50"/>
      <c r="AT230" s="17" t="s">
        <v>120</v>
      </c>
      <c r="AU230" s="17" t="s">
        <v>73</v>
      </c>
    </row>
    <row r="231" spans="2:65" s="1" customFormat="1" ht="24.2" customHeight="1">
      <c r="B231" s="118"/>
      <c r="C231" s="147" t="s">
        <v>494</v>
      </c>
      <c r="D231" s="147" t="s">
        <v>228</v>
      </c>
      <c r="E231" s="148" t="s">
        <v>495</v>
      </c>
      <c r="F231" s="149" t="s">
        <v>496</v>
      </c>
      <c r="G231" s="150" t="s">
        <v>116</v>
      </c>
      <c r="H231" s="151">
        <v>47.127000000000002</v>
      </c>
      <c r="I231" s="152"/>
      <c r="J231" s="152">
        <f>ROUND(I231*H231,2)</f>
        <v>0</v>
      </c>
      <c r="K231" s="149" t="s">
        <v>117</v>
      </c>
      <c r="L231" s="153"/>
      <c r="M231" s="154" t="s">
        <v>3</v>
      </c>
      <c r="N231" s="155" t="s">
        <v>37</v>
      </c>
      <c r="O231" s="127">
        <v>0</v>
      </c>
      <c r="P231" s="127">
        <f>O231*H231</f>
        <v>0</v>
      </c>
      <c r="Q231" s="127">
        <v>2.5000000000000001E-2</v>
      </c>
      <c r="R231" s="127">
        <f>Q231*H231</f>
        <v>1.1781750000000002</v>
      </c>
      <c r="S231" s="127">
        <v>0</v>
      </c>
      <c r="T231" s="128">
        <f>S231*H231</f>
        <v>0</v>
      </c>
      <c r="AR231" s="129" t="s">
        <v>231</v>
      </c>
      <c r="AT231" s="129" t="s">
        <v>228</v>
      </c>
      <c r="AU231" s="129" t="s">
        <v>73</v>
      </c>
      <c r="AY231" s="17" t="s">
        <v>109</v>
      </c>
      <c r="BE231" s="130">
        <f>IF(N231="základní",J231,0)</f>
        <v>0</v>
      </c>
      <c r="BF231" s="130">
        <f>IF(N231="snížená",J231,0)</f>
        <v>0</v>
      </c>
      <c r="BG231" s="130">
        <f>IF(N231="zákl. přenesená",J231,0)</f>
        <v>0</v>
      </c>
      <c r="BH231" s="130">
        <f>IF(N231="sníž. přenesená",J231,0)</f>
        <v>0</v>
      </c>
      <c r="BI231" s="130">
        <f>IF(N231="nulová",J231,0)</f>
        <v>0</v>
      </c>
      <c r="BJ231" s="17" t="s">
        <v>71</v>
      </c>
      <c r="BK231" s="130">
        <f>ROUND(I231*H231,2)</f>
        <v>0</v>
      </c>
      <c r="BL231" s="17" t="s">
        <v>151</v>
      </c>
      <c r="BM231" s="129" t="s">
        <v>497</v>
      </c>
    </row>
    <row r="232" spans="2:65" s="12" customFormat="1">
      <c r="B232" s="134"/>
      <c r="D232" s="135" t="s">
        <v>122</v>
      </c>
      <c r="F232" s="137" t="s">
        <v>498</v>
      </c>
      <c r="H232" s="138">
        <v>47.127000000000002</v>
      </c>
      <c r="L232" s="134"/>
      <c r="M232" s="139"/>
      <c r="T232" s="140"/>
      <c r="AT232" s="136" t="s">
        <v>122</v>
      </c>
      <c r="AU232" s="136" t="s">
        <v>73</v>
      </c>
      <c r="AV232" s="12" t="s">
        <v>73</v>
      </c>
      <c r="AW232" s="12" t="s">
        <v>4</v>
      </c>
      <c r="AX232" s="12" t="s">
        <v>71</v>
      </c>
      <c r="AY232" s="136" t="s">
        <v>109</v>
      </c>
    </row>
    <row r="233" spans="2:65" s="1" customFormat="1" ht="16.5" customHeight="1">
      <c r="B233" s="118"/>
      <c r="C233" s="119" t="s">
        <v>499</v>
      </c>
      <c r="D233" s="119" t="s">
        <v>113</v>
      </c>
      <c r="E233" s="120" t="s">
        <v>500</v>
      </c>
      <c r="F233" s="121" t="s">
        <v>501</v>
      </c>
      <c r="G233" s="122" t="s">
        <v>116</v>
      </c>
      <c r="H233" s="123">
        <v>40.98</v>
      </c>
      <c r="I233" s="124"/>
      <c r="J233" s="124">
        <f>ROUND(I233*H233,2)</f>
        <v>0</v>
      </c>
      <c r="K233" s="121" t="s">
        <v>117</v>
      </c>
      <c r="L233" s="29"/>
      <c r="M233" s="125" t="s">
        <v>3</v>
      </c>
      <c r="N233" s="126" t="s">
        <v>37</v>
      </c>
      <c r="O233" s="127">
        <v>0.27800000000000002</v>
      </c>
      <c r="P233" s="127">
        <f>O233*H233</f>
        <v>11.392440000000001</v>
      </c>
      <c r="Q233" s="127">
        <v>1.5E-3</v>
      </c>
      <c r="R233" s="127">
        <f>Q233*H233</f>
        <v>6.1469999999999997E-2</v>
      </c>
      <c r="S233" s="127">
        <v>0</v>
      </c>
      <c r="T233" s="128">
        <f>S233*H233</f>
        <v>0</v>
      </c>
      <c r="AR233" s="129" t="s">
        <v>151</v>
      </c>
      <c r="AT233" s="129" t="s">
        <v>113</v>
      </c>
      <c r="AU233" s="129" t="s">
        <v>73</v>
      </c>
      <c r="AY233" s="17" t="s">
        <v>109</v>
      </c>
      <c r="BE233" s="130">
        <f>IF(N233="základní",J233,0)</f>
        <v>0</v>
      </c>
      <c r="BF233" s="130">
        <f>IF(N233="snížená",J233,0)</f>
        <v>0</v>
      </c>
      <c r="BG233" s="130">
        <f>IF(N233="zákl. přenesená",J233,0)</f>
        <v>0</v>
      </c>
      <c r="BH233" s="130">
        <f>IF(N233="sníž. přenesená",J233,0)</f>
        <v>0</v>
      </c>
      <c r="BI233" s="130">
        <f>IF(N233="nulová",J233,0)</f>
        <v>0</v>
      </c>
      <c r="BJ233" s="17" t="s">
        <v>71</v>
      </c>
      <c r="BK233" s="130">
        <f>ROUND(I233*H233,2)</f>
        <v>0</v>
      </c>
      <c r="BL233" s="17" t="s">
        <v>151</v>
      </c>
      <c r="BM233" s="129" t="s">
        <v>502</v>
      </c>
    </row>
    <row r="234" spans="2:65" s="1" customFormat="1">
      <c r="B234" s="29"/>
      <c r="D234" s="131" t="s">
        <v>120</v>
      </c>
      <c r="F234" s="132" t="s">
        <v>503</v>
      </c>
      <c r="L234" s="29"/>
      <c r="M234" s="133"/>
      <c r="T234" s="50"/>
      <c r="AT234" s="17" t="s">
        <v>120</v>
      </c>
      <c r="AU234" s="17" t="s">
        <v>73</v>
      </c>
    </row>
    <row r="235" spans="2:65" s="1" customFormat="1" ht="24.2" customHeight="1">
      <c r="B235" s="118"/>
      <c r="C235" s="119" t="s">
        <v>504</v>
      </c>
      <c r="D235" s="119" t="s">
        <v>113</v>
      </c>
      <c r="E235" s="120" t="s">
        <v>505</v>
      </c>
      <c r="F235" s="121" t="s">
        <v>506</v>
      </c>
      <c r="G235" s="122" t="s">
        <v>171</v>
      </c>
      <c r="H235" s="123">
        <v>1.9279999999999999</v>
      </c>
      <c r="I235" s="124"/>
      <c r="J235" s="124">
        <f>ROUND(I235*H235,2)</f>
        <v>0</v>
      </c>
      <c r="K235" s="121" t="s">
        <v>117</v>
      </c>
      <c r="L235" s="29"/>
      <c r="M235" s="125" t="s">
        <v>3</v>
      </c>
      <c r="N235" s="126" t="s">
        <v>37</v>
      </c>
      <c r="O235" s="127">
        <v>1.2649999999999999</v>
      </c>
      <c r="P235" s="127">
        <f>O235*H235</f>
        <v>2.4389199999999995</v>
      </c>
      <c r="Q235" s="127">
        <v>0</v>
      </c>
      <c r="R235" s="127">
        <f>Q235*H235</f>
        <v>0</v>
      </c>
      <c r="S235" s="127">
        <v>0</v>
      </c>
      <c r="T235" s="128">
        <f>S235*H235</f>
        <v>0</v>
      </c>
      <c r="AR235" s="129" t="s">
        <v>151</v>
      </c>
      <c r="AT235" s="129" t="s">
        <v>113</v>
      </c>
      <c r="AU235" s="129" t="s">
        <v>73</v>
      </c>
      <c r="AY235" s="17" t="s">
        <v>109</v>
      </c>
      <c r="BE235" s="130">
        <f>IF(N235="základní",J235,0)</f>
        <v>0</v>
      </c>
      <c r="BF235" s="130">
        <f>IF(N235="snížená",J235,0)</f>
        <v>0</v>
      </c>
      <c r="BG235" s="130">
        <f>IF(N235="zákl. přenesená",J235,0)</f>
        <v>0</v>
      </c>
      <c r="BH235" s="130">
        <f>IF(N235="sníž. přenesená",J235,0)</f>
        <v>0</v>
      </c>
      <c r="BI235" s="130">
        <f>IF(N235="nulová",J235,0)</f>
        <v>0</v>
      </c>
      <c r="BJ235" s="17" t="s">
        <v>71</v>
      </c>
      <c r="BK235" s="130">
        <f>ROUND(I235*H235,2)</f>
        <v>0</v>
      </c>
      <c r="BL235" s="17" t="s">
        <v>151</v>
      </c>
      <c r="BM235" s="129" t="s">
        <v>507</v>
      </c>
    </row>
    <row r="236" spans="2:65" s="1" customFormat="1">
      <c r="B236" s="29"/>
      <c r="D236" s="131" t="s">
        <v>120</v>
      </c>
      <c r="F236" s="132" t="s">
        <v>508</v>
      </c>
      <c r="L236" s="29"/>
      <c r="M236" s="133"/>
      <c r="T236" s="50"/>
      <c r="AT236" s="17" t="s">
        <v>120</v>
      </c>
      <c r="AU236" s="17" t="s">
        <v>73</v>
      </c>
    </row>
    <row r="237" spans="2:65" s="11" customFormat="1" ht="22.9" customHeight="1">
      <c r="B237" s="107"/>
      <c r="D237" s="108" t="s">
        <v>65</v>
      </c>
      <c r="E237" s="116" t="s">
        <v>509</v>
      </c>
      <c r="F237" s="116" t="s">
        <v>510</v>
      </c>
      <c r="J237" s="117">
        <f>BK237</f>
        <v>0</v>
      </c>
      <c r="L237" s="107"/>
      <c r="M237" s="111"/>
      <c r="P237" s="112">
        <f>SUM(P238:P258)</f>
        <v>86.874543000000003</v>
      </c>
      <c r="R237" s="112">
        <f>SUM(R238:R258)</f>
        <v>0.93845519999999993</v>
      </c>
      <c r="T237" s="113">
        <f>SUM(T238:T258)</f>
        <v>0</v>
      </c>
      <c r="AR237" s="108" t="s">
        <v>73</v>
      </c>
      <c r="AT237" s="114" t="s">
        <v>65</v>
      </c>
      <c r="AU237" s="114" t="s">
        <v>71</v>
      </c>
      <c r="AY237" s="108" t="s">
        <v>109</v>
      </c>
      <c r="BK237" s="115">
        <f>SUM(BK238:BK258)</f>
        <v>0</v>
      </c>
    </row>
    <row r="238" spans="2:65" s="1" customFormat="1" ht="16.5" customHeight="1">
      <c r="B238" s="118"/>
      <c r="C238" s="119" t="s">
        <v>511</v>
      </c>
      <c r="D238" s="119" t="s">
        <v>113</v>
      </c>
      <c r="E238" s="120" t="s">
        <v>512</v>
      </c>
      <c r="F238" s="121" t="s">
        <v>513</v>
      </c>
      <c r="G238" s="122" t="s">
        <v>116</v>
      </c>
      <c r="H238" s="123">
        <v>66.406999999999996</v>
      </c>
      <c r="I238" s="124"/>
      <c r="J238" s="124">
        <f>ROUND(I238*H238,2)</f>
        <v>0</v>
      </c>
      <c r="K238" s="121" t="s">
        <v>117</v>
      </c>
      <c r="L238" s="29"/>
      <c r="M238" s="125" t="s">
        <v>3</v>
      </c>
      <c r="N238" s="126" t="s">
        <v>37</v>
      </c>
      <c r="O238" s="127">
        <v>4.3999999999999997E-2</v>
      </c>
      <c r="P238" s="127">
        <f>O238*H238</f>
        <v>2.9219079999999997</v>
      </c>
      <c r="Q238" s="127">
        <v>2.9999999999999997E-4</v>
      </c>
      <c r="R238" s="127">
        <f>Q238*H238</f>
        <v>1.9922099999999998E-2</v>
      </c>
      <c r="S238" s="127">
        <v>0</v>
      </c>
      <c r="T238" s="128">
        <f>S238*H238</f>
        <v>0</v>
      </c>
      <c r="AR238" s="129" t="s">
        <v>151</v>
      </c>
      <c r="AT238" s="129" t="s">
        <v>113</v>
      </c>
      <c r="AU238" s="129" t="s">
        <v>73</v>
      </c>
      <c r="AY238" s="17" t="s">
        <v>109</v>
      </c>
      <c r="BE238" s="130">
        <f>IF(N238="základní",J238,0)</f>
        <v>0</v>
      </c>
      <c r="BF238" s="130">
        <f>IF(N238="snížená",J238,0)</f>
        <v>0</v>
      </c>
      <c r="BG238" s="130">
        <f>IF(N238="zákl. přenesená",J238,0)</f>
        <v>0</v>
      </c>
      <c r="BH238" s="130">
        <f>IF(N238="sníž. přenesená",J238,0)</f>
        <v>0</v>
      </c>
      <c r="BI238" s="130">
        <f>IF(N238="nulová",J238,0)</f>
        <v>0</v>
      </c>
      <c r="BJ238" s="17" t="s">
        <v>71</v>
      </c>
      <c r="BK238" s="130">
        <f>ROUND(I238*H238,2)</f>
        <v>0</v>
      </c>
      <c r="BL238" s="17" t="s">
        <v>151</v>
      </c>
      <c r="BM238" s="129" t="s">
        <v>514</v>
      </c>
    </row>
    <row r="239" spans="2:65" s="1" customFormat="1">
      <c r="B239" s="29"/>
      <c r="D239" s="131" t="s">
        <v>120</v>
      </c>
      <c r="F239" s="132" t="s">
        <v>515</v>
      </c>
      <c r="L239" s="29"/>
      <c r="M239" s="133"/>
      <c r="T239" s="50"/>
      <c r="AT239" s="17" t="s">
        <v>120</v>
      </c>
      <c r="AU239" s="17" t="s">
        <v>73</v>
      </c>
    </row>
    <row r="240" spans="2:65" s="1" customFormat="1" ht="16.5" customHeight="1">
      <c r="B240" s="118"/>
      <c r="C240" s="119" t="s">
        <v>516</v>
      </c>
      <c r="D240" s="119" t="s">
        <v>113</v>
      </c>
      <c r="E240" s="120" t="s">
        <v>517</v>
      </c>
      <c r="F240" s="121" t="s">
        <v>518</v>
      </c>
      <c r="G240" s="122" t="s">
        <v>116</v>
      </c>
      <c r="H240" s="123">
        <v>66.406999999999996</v>
      </c>
      <c r="I240" s="124"/>
      <c r="J240" s="124">
        <f>ROUND(I240*H240,2)</f>
        <v>0</v>
      </c>
      <c r="K240" s="121" t="s">
        <v>117</v>
      </c>
      <c r="L240" s="29"/>
      <c r="M240" s="125" t="s">
        <v>3</v>
      </c>
      <c r="N240" s="126" t="s">
        <v>37</v>
      </c>
      <c r="O240" s="127">
        <v>0.375</v>
      </c>
      <c r="P240" s="127">
        <f>O240*H240</f>
        <v>24.902625</v>
      </c>
      <c r="Q240" s="127">
        <v>1.5E-3</v>
      </c>
      <c r="R240" s="127">
        <f>Q240*H240</f>
        <v>9.9610499999999991E-2</v>
      </c>
      <c r="S240" s="127">
        <v>0</v>
      </c>
      <c r="T240" s="128">
        <f>S240*H240</f>
        <v>0</v>
      </c>
      <c r="AR240" s="129" t="s">
        <v>151</v>
      </c>
      <c r="AT240" s="129" t="s">
        <v>113</v>
      </c>
      <c r="AU240" s="129" t="s">
        <v>73</v>
      </c>
      <c r="AY240" s="17" t="s">
        <v>109</v>
      </c>
      <c r="BE240" s="130">
        <f>IF(N240="základní",J240,0)</f>
        <v>0</v>
      </c>
      <c r="BF240" s="130">
        <f>IF(N240="snížená",J240,0)</f>
        <v>0</v>
      </c>
      <c r="BG240" s="130">
        <f>IF(N240="zákl. přenesená",J240,0)</f>
        <v>0</v>
      </c>
      <c r="BH240" s="130">
        <f>IF(N240="sníž. přenesená",J240,0)</f>
        <v>0</v>
      </c>
      <c r="BI240" s="130">
        <f>IF(N240="nulová",J240,0)</f>
        <v>0</v>
      </c>
      <c r="BJ240" s="17" t="s">
        <v>71</v>
      </c>
      <c r="BK240" s="130">
        <f>ROUND(I240*H240,2)</f>
        <v>0</v>
      </c>
      <c r="BL240" s="17" t="s">
        <v>151</v>
      </c>
      <c r="BM240" s="129" t="s">
        <v>519</v>
      </c>
    </row>
    <row r="241" spans="2:65" s="1" customFormat="1">
      <c r="B241" s="29"/>
      <c r="D241" s="131" t="s">
        <v>120</v>
      </c>
      <c r="F241" s="132" t="s">
        <v>520</v>
      </c>
      <c r="L241" s="29"/>
      <c r="M241" s="133"/>
      <c r="T241" s="50"/>
      <c r="AT241" s="17" t="s">
        <v>120</v>
      </c>
      <c r="AU241" s="17" t="s">
        <v>73</v>
      </c>
    </row>
    <row r="242" spans="2:65" s="1" customFormat="1" ht="21.75" customHeight="1">
      <c r="B242" s="118"/>
      <c r="C242" s="119" t="s">
        <v>521</v>
      </c>
      <c r="D242" s="119" t="s">
        <v>113</v>
      </c>
      <c r="E242" s="120" t="s">
        <v>522</v>
      </c>
      <c r="F242" s="121" t="s">
        <v>523</v>
      </c>
      <c r="G242" s="122" t="s">
        <v>116</v>
      </c>
      <c r="H242" s="123">
        <v>66.406999999999996</v>
      </c>
      <c r="I242" s="124"/>
      <c r="J242" s="124">
        <f>ROUND(I242*H242,2)</f>
        <v>0</v>
      </c>
      <c r="K242" s="121" t="s">
        <v>117</v>
      </c>
      <c r="L242" s="29"/>
      <c r="M242" s="125" t="s">
        <v>3</v>
      </c>
      <c r="N242" s="126" t="s">
        <v>37</v>
      </c>
      <c r="O242" s="127">
        <v>9.9000000000000005E-2</v>
      </c>
      <c r="P242" s="127">
        <f>O242*H242</f>
        <v>6.5742929999999999</v>
      </c>
      <c r="Q242" s="127">
        <v>4.4999999999999997E-3</v>
      </c>
      <c r="R242" s="127">
        <f>Q242*H242</f>
        <v>0.29883149999999997</v>
      </c>
      <c r="S242" s="127">
        <v>0</v>
      </c>
      <c r="T242" s="128">
        <f>S242*H242</f>
        <v>0</v>
      </c>
      <c r="AR242" s="129" t="s">
        <v>151</v>
      </c>
      <c r="AT242" s="129" t="s">
        <v>113</v>
      </c>
      <c r="AU242" s="129" t="s">
        <v>73</v>
      </c>
      <c r="AY242" s="17" t="s">
        <v>109</v>
      </c>
      <c r="BE242" s="130">
        <f>IF(N242="základní",J242,0)</f>
        <v>0</v>
      </c>
      <c r="BF242" s="130">
        <f>IF(N242="snížená",J242,0)</f>
        <v>0</v>
      </c>
      <c r="BG242" s="130">
        <f>IF(N242="zákl. přenesená",J242,0)</f>
        <v>0</v>
      </c>
      <c r="BH242" s="130">
        <f>IF(N242="sníž. přenesená",J242,0)</f>
        <v>0</v>
      </c>
      <c r="BI242" s="130">
        <f>IF(N242="nulová",J242,0)</f>
        <v>0</v>
      </c>
      <c r="BJ242" s="17" t="s">
        <v>71</v>
      </c>
      <c r="BK242" s="130">
        <f>ROUND(I242*H242,2)</f>
        <v>0</v>
      </c>
      <c r="BL242" s="17" t="s">
        <v>151</v>
      </c>
      <c r="BM242" s="129" t="s">
        <v>524</v>
      </c>
    </row>
    <row r="243" spans="2:65" s="1" customFormat="1">
      <c r="B243" s="29"/>
      <c r="D243" s="131" t="s">
        <v>120</v>
      </c>
      <c r="F243" s="132" t="s">
        <v>525</v>
      </c>
      <c r="L243" s="29"/>
      <c r="M243" s="133"/>
      <c r="T243" s="50"/>
      <c r="AT243" s="17" t="s">
        <v>120</v>
      </c>
      <c r="AU243" s="17" t="s">
        <v>73</v>
      </c>
    </row>
    <row r="244" spans="2:65" s="1" customFormat="1" ht="24.2" customHeight="1">
      <c r="B244" s="118"/>
      <c r="C244" s="119" t="s">
        <v>526</v>
      </c>
      <c r="D244" s="119" t="s">
        <v>113</v>
      </c>
      <c r="E244" s="120" t="s">
        <v>527</v>
      </c>
      <c r="F244" s="121" t="s">
        <v>528</v>
      </c>
      <c r="G244" s="122" t="s">
        <v>116</v>
      </c>
      <c r="H244" s="123">
        <v>66.406999999999996</v>
      </c>
      <c r="I244" s="124"/>
      <c r="J244" s="124">
        <f>ROUND(I244*H244,2)</f>
        <v>0</v>
      </c>
      <c r="K244" s="121" t="s">
        <v>117</v>
      </c>
      <c r="L244" s="29"/>
      <c r="M244" s="125" t="s">
        <v>3</v>
      </c>
      <c r="N244" s="126" t="s">
        <v>37</v>
      </c>
      <c r="O244" s="127">
        <v>0.621</v>
      </c>
      <c r="P244" s="127">
        <f>O244*H244</f>
        <v>41.238746999999996</v>
      </c>
      <c r="Q244" s="127">
        <v>7.3000000000000001E-3</v>
      </c>
      <c r="R244" s="127">
        <f>Q244*H244</f>
        <v>0.48477109999999995</v>
      </c>
      <c r="S244" s="127">
        <v>0</v>
      </c>
      <c r="T244" s="128">
        <f>S244*H244</f>
        <v>0</v>
      </c>
      <c r="AR244" s="129" t="s">
        <v>151</v>
      </c>
      <c r="AT244" s="129" t="s">
        <v>113</v>
      </c>
      <c r="AU244" s="129" t="s">
        <v>73</v>
      </c>
      <c r="AY244" s="17" t="s">
        <v>109</v>
      </c>
      <c r="BE244" s="130">
        <f>IF(N244="základní",J244,0)</f>
        <v>0</v>
      </c>
      <c r="BF244" s="130">
        <f>IF(N244="snížená",J244,0)</f>
        <v>0</v>
      </c>
      <c r="BG244" s="130">
        <f>IF(N244="zákl. přenesená",J244,0)</f>
        <v>0</v>
      </c>
      <c r="BH244" s="130">
        <f>IF(N244="sníž. přenesená",J244,0)</f>
        <v>0</v>
      </c>
      <c r="BI244" s="130">
        <f>IF(N244="nulová",J244,0)</f>
        <v>0</v>
      </c>
      <c r="BJ244" s="17" t="s">
        <v>71</v>
      </c>
      <c r="BK244" s="130">
        <f>ROUND(I244*H244,2)</f>
        <v>0</v>
      </c>
      <c r="BL244" s="17" t="s">
        <v>151</v>
      </c>
      <c r="BM244" s="129" t="s">
        <v>529</v>
      </c>
    </row>
    <row r="245" spans="2:65" s="1" customFormat="1">
      <c r="B245" s="29"/>
      <c r="D245" s="131" t="s">
        <v>120</v>
      </c>
      <c r="F245" s="132" t="s">
        <v>530</v>
      </c>
      <c r="L245" s="29"/>
      <c r="M245" s="133"/>
      <c r="T245" s="50"/>
      <c r="AT245" s="17" t="s">
        <v>120</v>
      </c>
      <c r="AU245" s="17" t="s">
        <v>73</v>
      </c>
    </row>
    <row r="246" spans="2:65" s="1" customFormat="1" ht="16.5" customHeight="1">
      <c r="B246" s="118"/>
      <c r="C246" s="147" t="s">
        <v>531</v>
      </c>
      <c r="D246" s="147" t="s">
        <v>228</v>
      </c>
      <c r="E246" s="148" t="s">
        <v>532</v>
      </c>
      <c r="F246" s="149" t="s">
        <v>533</v>
      </c>
      <c r="G246" s="150" t="s">
        <v>3</v>
      </c>
      <c r="H246" s="151">
        <v>73.048000000000002</v>
      </c>
      <c r="I246" s="152"/>
      <c r="J246" s="152">
        <f>ROUND(I246*H246,2)</f>
        <v>0</v>
      </c>
      <c r="K246" s="149" t="s">
        <v>3</v>
      </c>
      <c r="L246" s="153"/>
      <c r="M246" s="154" t="s">
        <v>3</v>
      </c>
      <c r="N246" s="155" t="s">
        <v>37</v>
      </c>
      <c r="O246" s="127">
        <v>0</v>
      </c>
      <c r="P246" s="127">
        <f>O246*H246</f>
        <v>0</v>
      </c>
      <c r="Q246" s="127">
        <v>0</v>
      </c>
      <c r="R246" s="127">
        <f>Q246*H246</f>
        <v>0</v>
      </c>
      <c r="S246" s="127">
        <v>0</v>
      </c>
      <c r="T246" s="128">
        <f>S246*H246</f>
        <v>0</v>
      </c>
      <c r="AR246" s="129" t="s">
        <v>231</v>
      </c>
      <c r="AT246" s="129" t="s">
        <v>228</v>
      </c>
      <c r="AU246" s="129" t="s">
        <v>73</v>
      </c>
      <c r="AY246" s="17" t="s">
        <v>109</v>
      </c>
      <c r="BE246" s="130">
        <f>IF(N246="základní",J246,0)</f>
        <v>0</v>
      </c>
      <c r="BF246" s="130">
        <f>IF(N246="snížená",J246,0)</f>
        <v>0</v>
      </c>
      <c r="BG246" s="130">
        <f>IF(N246="zákl. přenesená",J246,0)</f>
        <v>0</v>
      </c>
      <c r="BH246" s="130">
        <f>IF(N246="sníž. přenesená",J246,0)</f>
        <v>0</v>
      </c>
      <c r="BI246" s="130">
        <f>IF(N246="nulová",J246,0)</f>
        <v>0</v>
      </c>
      <c r="BJ246" s="17" t="s">
        <v>71</v>
      </c>
      <c r="BK246" s="130">
        <f>ROUND(I246*H246,2)</f>
        <v>0</v>
      </c>
      <c r="BL246" s="17" t="s">
        <v>151</v>
      </c>
      <c r="BM246" s="129" t="s">
        <v>534</v>
      </c>
    </row>
    <row r="247" spans="2:65" s="12" customFormat="1">
      <c r="B247" s="134"/>
      <c r="D247" s="135" t="s">
        <v>122</v>
      </c>
      <c r="F247" s="137" t="s">
        <v>535</v>
      </c>
      <c r="H247" s="138">
        <v>73.048000000000002</v>
      </c>
      <c r="L247" s="134"/>
      <c r="M247" s="139"/>
      <c r="T247" s="140"/>
      <c r="AT247" s="136" t="s">
        <v>122</v>
      </c>
      <c r="AU247" s="136" t="s">
        <v>73</v>
      </c>
      <c r="AV247" s="12" t="s">
        <v>73</v>
      </c>
      <c r="AW247" s="12" t="s">
        <v>4</v>
      </c>
      <c r="AX247" s="12" t="s">
        <v>71</v>
      </c>
      <c r="AY247" s="136" t="s">
        <v>109</v>
      </c>
    </row>
    <row r="248" spans="2:65" s="1" customFormat="1" ht="16.5" customHeight="1">
      <c r="B248" s="118"/>
      <c r="C248" s="119" t="s">
        <v>231</v>
      </c>
      <c r="D248" s="119" t="s">
        <v>113</v>
      </c>
      <c r="E248" s="120" t="s">
        <v>536</v>
      </c>
      <c r="F248" s="121" t="s">
        <v>537</v>
      </c>
      <c r="G248" s="122" t="s">
        <v>138</v>
      </c>
      <c r="H248" s="123">
        <v>19</v>
      </c>
      <c r="I248" s="124"/>
      <c r="J248" s="124">
        <f>ROUND(I248*H248,2)</f>
        <v>0</v>
      </c>
      <c r="K248" s="121" t="s">
        <v>117</v>
      </c>
      <c r="L248" s="29"/>
      <c r="M248" s="125" t="s">
        <v>3</v>
      </c>
      <c r="N248" s="126" t="s">
        <v>37</v>
      </c>
      <c r="O248" s="127">
        <v>0.12</v>
      </c>
      <c r="P248" s="127">
        <f>O248*H248</f>
        <v>2.2799999999999998</v>
      </c>
      <c r="Q248" s="127">
        <v>0</v>
      </c>
      <c r="R248" s="127">
        <f>Q248*H248</f>
        <v>0</v>
      </c>
      <c r="S248" s="127">
        <v>0</v>
      </c>
      <c r="T248" s="128">
        <f>S248*H248</f>
        <v>0</v>
      </c>
      <c r="AR248" s="129" t="s">
        <v>151</v>
      </c>
      <c r="AT248" s="129" t="s">
        <v>113</v>
      </c>
      <c r="AU248" s="129" t="s">
        <v>73</v>
      </c>
      <c r="AY248" s="17" t="s">
        <v>109</v>
      </c>
      <c r="BE248" s="130">
        <f>IF(N248="základní",J248,0)</f>
        <v>0</v>
      </c>
      <c r="BF248" s="130">
        <f>IF(N248="snížená",J248,0)</f>
        <v>0</v>
      </c>
      <c r="BG248" s="130">
        <f>IF(N248="zákl. přenesená",J248,0)</f>
        <v>0</v>
      </c>
      <c r="BH248" s="130">
        <f>IF(N248="sníž. přenesená",J248,0)</f>
        <v>0</v>
      </c>
      <c r="BI248" s="130">
        <f>IF(N248="nulová",J248,0)</f>
        <v>0</v>
      </c>
      <c r="BJ248" s="17" t="s">
        <v>71</v>
      </c>
      <c r="BK248" s="130">
        <f>ROUND(I248*H248,2)</f>
        <v>0</v>
      </c>
      <c r="BL248" s="17" t="s">
        <v>151</v>
      </c>
      <c r="BM248" s="129" t="s">
        <v>538</v>
      </c>
    </row>
    <row r="249" spans="2:65" s="1" customFormat="1">
      <c r="B249" s="29"/>
      <c r="D249" s="131" t="s">
        <v>120</v>
      </c>
      <c r="F249" s="132" t="s">
        <v>539</v>
      </c>
      <c r="L249" s="29"/>
      <c r="M249" s="133"/>
      <c r="T249" s="50"/>
      <c r="AT249" s="17" t="s">
        <v>120</v>
      </c>
      <c r="AU249" s="17" t="s">
        <v>73</v>
      </c>
    </row>
    <row r="250" spans="2:65" s="1" customFormat="1" ht="24.2" customHeight="1">
      <c r="B250" s="118"/>
      <c r="C250" s="119" t="s">
        <v>540</v>
      </c>
      <c r="D250" s="119" t="s">
        <v>113</v>
      </c>
      <c r="E250" s="120" t="s">
        <v>541</v>
      </c>
      <c r="F250" s="121" t="s">
        <v>542</v>
      </c>
      <c r="G250" s="122" t="s">
        <v>148</v>
      </c>
      <c r="H250" s="123">
        <v>17.66</v>
      </c>
      <c r="I250" s="124"/>
      <c r="J250" s="124">
        <f>ROUND(I250*H250,2)</f>
        <v>0</v>
      </c>
      <c r="K250" s="121" t="s">
        <v>117</v>
      </c>
      <c r="L250" s="29"/>
      <c r="M250" s="125" t="s">
        <v>3</v>
      </c>
      <c r="N250" s="126" t="s">
        <v>37</v>
      </c>
      <c r="O250" s="127">
        <v>0.44</v>
      </c>
      <c r="P250" s="127">
        <f>O250*H250</f>
        <v>7.7704000000000004</v>
      </c>
      <c r="Q250" s="127">
        <v>2E-3</v>
      </c>
      <c r="R250" s="127">
        <f>Q250*H250</f>
        <v>3.5320000000000004E-2</v>
      </c>
      <c r="S250" s="127">
        <v>0</v>
      </c>
      <c r="T250" s="128">
        <f>S250*H250</f>
        <v>0</v>
      </c>
      <c r="AR250" s="129" t="s">
        <v>151</v>
      </c>
      <c r="AT250" s="129" t="s">
        <v>113</v>
      </c>
      <c r="AU250" s="129" t="s">
        <v>73</v>
      </c>
      <c r="AY250" s="17" t="s">
        <v>109</v>
      </c>
      <c r="BE250" s="130">
        <f>IF(N250="základní",J250,0)</f>
        <v>0</v>
      </c>
      <c r="BF250" s="130">
        <f>IF(N250="snížená",J250,0)</f>
        <v>0</v>
      </c>
      <c r="BG250" s="130">
        <f>IF(N250="zákl. přenesená",J250,0)</f>
        <v>0</v>
      </c>
      <c r="BH250" s="130">
        <f>IF(N250="sníž. přenesená",J250,0)</f>
        <v>0</v>
      </c>
      <c r="BI250" s="130">
        <f>IF(N250="nulová",J250,0)</f>
        <v>0</v>
      </c>
      <c r="BJ250" s="17" t="s">
        <v>71</v>
      </c>
      <c r="BK250" s="130">
        <f>ROUND(I250*H250,2)</f>
        <v>0</v>
      </c>
      <c r="BL250" s="17" t="s">
        <v>151</v>
      </c>
      <c r="BM250" s="129" t="s">
        <v>543</v>
      </c>
    </row>
    <row r="251" spans="2:65" s="1" customFormat="1">
      <c r="B251" s="29"/>
      <c r="D251" s="131" t="s">
        <v>120</v>
      </c>
      <c r="F251" s="132" t="s">
        <v>544</v>
      </c>
      <c r="L251" s="29"/>
      <c r="M251" s="133"/>
      <c r="T251" s="50"/>
      <c r="AT251" s="17" t="s">
        <v>120</v>
      </c>
      <c r="AU251" s="17" t="s">
        <v>73</v>
      </c>
    </row>
    <row r="252" spans="2:65" s="12" customFormat="1">
      <c r="B252" s="134"/>
      <c r="D252" s="135" t="s">
        <v>122</v>
      </c>
      <c r="E252" s="136" t="s">
        <v>3</v>
      </c>
      <c r="F252" s="137" t="s">
        <v>545</v>
      </c>
      <c r="H252" s="138">
        <v>13.66</v>
      </c>
      <c r="L252" s="134"/>
      <c r="M252" s="139"/>
      <c r="T252" s="140"/>
      <c r="AT252" s="136" t="s">
        <v>122</v>
      </c>
      <c r="AU252" s="136" t="s">
        <v>73</v>
      </c>
      <c r="AV252" s="12" t="s">
        <v>73</v>
      </c>
      <c r="AW252" s="12" t="s">
        <v>28</v>
      </c>
      <c r="AX252" s="12" t="s">
        <v>66</v>
      </c>
      <c r="AY252" s="136" t="s">
        <v>109</v>
      </c>
    </row>
    <row r="253" spans="2:65" s="12" customFormat="1">
      <c r="B253" s="134"/>
      <c r="D253" s="135" t="s">
        <v>122</v>
      </c>
      <c r="E253" s="136" t="s">
        <v>3</v>
      </c>
      <c r="F253" s="137" t="s">
        <v>546</v>
      </c>
      <c r="H253" s="138">
        <v>4</v>
      </c>
      <c r="L253" s="134"/>
      <c r="M253" s="139"/>
      <c r="T253" s="140"/>
      <c r="AT253" s="136" t="s">
        <v>122</v>
      </c>
      <c r="AU253" s="136" t="s">
        <v>73</v>
      </c>
      <c r="AV253" s="12" t="s">
        <v>73</v>
      </c>
      <c r="AW253" s="12" t="s">
        <v>28</v>
      </c>
      <c r="AX253" s="12" t="s">
        <v>66</v>
      </c>
      <c r="AY253" s="136" t="s">
        <v>109</v>
      </c>
    </row>
    <row r="254" spans="2:65" s="13" customFormat="1">
      <c r="B254" s="141"/>
      <c r="D254" s="135" t="s">
        <v>122</v>
      </c>
      <c r="E254" s="142" t="s">
        <v>3</v>
      </c>
      <c r="F254" s="143" t="s">
        <v>124</v>
      </c>
      <c r="H254" s="144">
        <v>17.66</v>
      </c>
      <c r="L254" s="141"/>
      <c r="M254" s="145"/>
      <c r="T254" s="146"/>
      <c r="AT254" s="142" t="s">
        <v>122</v>
      </c>
      <c r="AU254" s="142" t="s">
        <v>73</v>
      </c>
      <c r="AV254" s="13" t="s">
        <v>118</v>
      </c>
      <c r="AW254" s="13" t="s">
        <v>28</v>
      </c>
      <c r="AX254" s="13" t="s">
        <v>71</v>
      </c>
      <c r="AY254" s="142" t="s">
        <v>109</v>
      </c>
    </row>
    <row r="255" spans="2:65" s="1" customFormat="1" ht="16.5" customHeight="1">
      <c r="B255" s="118"/>
      <c r="C255" s="147" t="s">
        <v>547</v>
      </c>
      <c r="D255" s="147" t="s">
        <v>228</v>
      </c>
      <c r="E255" s="148" t="s">
        <v>548</v>
      </c>
      <c r="F255" s="149" t="s">
        <v>533</v>
      </c>
      <c r="G255" s="150" t="s">
        <v>116</v>
      </c>
      <c r="H255" s="151">
        <v>5.819</v>
      </c>
      <c r="I255" s="152"/>
      <c r="J255" s="152">
        <f>ROUND(I255*H255,2)</f>
        <v>0</v>
      </c>
      <c r="K255" s="149" t="s">
        <v>3</v>
      </c>
      <c r="L255" s="153"/>
      <c r="M255" s="154" t="s">
        <v>3</v>
      </c>
      <c r="N255" s="155" t="s">
        <v>37</v>
      </c>
      <c r="O255" s="127">
        <v>0</v>
      </c>
      <c r="P255" s="127">
        <f>O255*H255</f>
        <v>0</v>
      </c>
      <c r="Q255" s="127">
        <v>0</v>
      </c>
      <c r="R255" s="127">
        <f>Q255*H255</f>
        <v>0</v>
      </c>
      <c r="S255" s="127">
        <v>0</v>
      </c>
      <c r="T255" s="128">
        <f>S255*H255</f>
        <v>0</v>
      </c>
      <c r="AR255" s="129" t="s">
        <v>231</v>
      </c>
      <c r="AT255" s="129" t="s">
        <v>228</v>
      </c>
      <c r="AU255" s="129" t="s">
        <v>73</v>
      </c>
      <c r="AY255" s="17" t="s">
        <v>109</v>
      </c>
      <c r="BE255" s="130">
        <f>IF(N255="základní",J255,0)</f>
        <v>0</v>
      </c>
      <c r="BF255" s="130">
        <f>IF(N255="snížená",J255,0)</f>
        <v>0</v>
      </c>
      <c r="BG255" s="130">
        <f>IF(N255="zákl. přenesená",J255,0)</f>
        <v>0</v>
      </c>
      <c r="BH255" s="130">
        <f>IF(N255="sníž. přenesená",J255,0)</f>
        <v>0</v>
      </c>
      <c r="BI255" s="130">
        <f>IF(N255="nulová",J255,0)</f>
        <v>0</v>
      </c>
      <c r="BJ255" s="17" t="s">
        <v>71</v>
      </c>
      <c r="BK255" s="130">
        <f>ROUND(I255*H255,2)</f>
        <v>0</v>
      </c>
      <c r="BL255" s="17" t="s">
        <v>151</v>
      </c>
      <c r="BM255" s="129" t="s">
        <v>549</v>
      </c>
    </row>
    <row r="256" spans="2:65" s="12" customFormat="1">
      <c r="B256" s="134"/>
      <c r="D256" s="135" t="s">
        <v>122</v>
      </c>
      <c r="F256" s="137" t="s">
        <v>550</v>
      </c>
      <c r="H256" s="138">
        <v>5.819</v>
      </c>
      <c r="L256" s="134"/>
      <c r="M256" s="139"/>
      <c r="T256" s="140"/>
      <c r="AT256" s="136" t="s">
        <v>122</v>
      </c>
      <c r="AU256" s="136" t="s">
        <v>73</v>
      </c>
      <c r="AV256" s="12" t="s">
        <v>73</v>
      </c>
      <c r="AW256" s="12" t="s">
        <v>4</v>
      </c>
      <c r="AX256" s="12" t="s">
        <v>71</v>
      </c>
      <c r="AY256" s="136" t="s">
        <v>109</v>
      </c>
    </row>
    <row r="257" spans="2:65" s="1" customFormat="1" ht="24.2" customHeight="1">
      <c r="B257" s="118"/>
      <c r="C257" s="119" t="s">
        <v>551</v>
      </c>
      <c r="D257" s="119" t="s">
        <v>113</v>
      </c>
      <c r="E257" s="120" t="s">
        <v>552</v>
      </c>
      <c r="F257" s="121" t="s">
        <v>553</v>
      </c>
      <c r="G257" s="122" t="s">
        <v>171</v>
      </c>
      <c r="H257" s="123">
        <v>0.93799999999999994</v>
      </c>
      <c r="I257" s="124"/>
      <c r="J257" s="124">
        <f>ROUND(I257*H257,2)</f>
        <v>0</v>
      </c>
      <c r="K257" s="121" t="s">
        <v>117</v>
      </c>
      <c r="L257" s="29"/>
      <c r="M257" s="125" t="s">
        <v>3</v>
      </c>
      <c r="N257" s="126" t="s">
        <v>37</v>
      </c>
      <c r="O257" s="127">
        <v>1.2649999999999999</v>
      </c>
      <c r="P257" s="127">
        <f>O257*H257</f>
        <v>1.1865699999999999</v>
      </c>
      <c r="Q257" s="127">
        <v>0</v>
      </c>
      <c r="R257" s="127">
        <f>Q257*H257</f>
        <v>0</v>
      </c>
      <c r="S257" s="127">
        <v>0</v>
      </c>
      <c r="T257" s="128">
        <f>S257*H257</f>
        <v>0</v>
      </c>
      <c r="AR257" s="129" t="s">
        <v>151</v>
      </c>
      <c r="AT257" s="129" t="s">
        <v>113</v>
      </c>
      <c r="AU257" s="129" t="s">
        <v>73</v>
      </c>
      <c r="AY257" s="17" t="s">
        <v>109</v>
      </c>
      <c r="BE257" s="130">
        <f>IF(N257="základní",J257,0)</f>
        <v>0</v>
      </c>
      <c r="BF257" s="130">
        <f>IF(N257="snížená",J257,0)</f>
        <v>0</v>
      </c>
      <c r="BG257" s="130">
        <f>IF(N257="zákl. přenesená",J257,0)</f>
        <v>0</v>
      </c>
      <c r="BH257" s="130">
        <f>IF(N257="sníž. přenesená",J257,0)</f>
        <v>0</v>
      </c>
      <c r="BI257" s="130">
        <f>IF(N257="nulová",J257,0)</f>
        <v>0</v>
      </c>
      <c r="BJ257" s="17" t="s">
        <v>71</v>
      </c>
      <c r="BK257" s="130">
        <f>ROUND(I257*H257,2)</f>
        <v>0</v>
      </c>
      <c r="BL257" s="17" t="s">
        <v>151</v>
      </c>
      <c r="BM257" s="129" t="s">
        <v>554</v>
      </c>
    </row>
    <row r="258" spans="2:65" s="1" customFormat="1">
      <c r="B258" s="29"/>
      <c r="D258" s="131" t="s">
        <v>120</v>
      </c>
      <c r="F258" s="132" t="s">
        <v>555</v>
      </c>
      <c r="L258" s="29"/>
      <c r="M258" s="133"/>
      <c r="T258" s="50"/>
      <c r="AT258" s="17" t="s">
        <v>120</v>
      </c>
      <c r="AU258" s="17" t="s">
        <v>73</v>
      </c>
    </row>
    <row r="259" spans="2:65" s="11" customFormat="1" ht="22.9" customHeight="1">
      <c r="B259" s="107"/>
      <c r="D259" s="108" t="s">
        <v>65</v>
      </c>
      <c r="E259" s="116" t="s">
        <v>556</v>
      </c>
      <c r="F259" s="116" t="s">
        <v>557</v>
      </c>
      <c r="J259" s="117">
        <f>BK259</f>
        <v>0</v>
      </c>
      <c r="L259" s="107"/>
      <c r="M259" s="111"/>
      <c r="P259" s="112">
        <f>SUM(P260:P276)</f>
        <v>7.6774799999999992</v>
      </c>
      <c r="R259" s="112">
        <f>SUM(R260:R276)</f>
        <v>4.9566040000000006E-2</v>
      </c>
      <c r="T259" s="113">
        <f>SUM(T260:T276)</f>
        <v>1.050776E-2</v>
      </c>
      <c r="AR259" s="108" t="s">
        <v>73</v>
      </c>
      <c r="AT259" s="114" t="s">
        <v>65</v>
      </c>
      <c r="AU259" s="114" t="s">
        <v>71</v>
      </c>
      <c r="AY259" s="108" t="s">
        <v>109</v>
      </c>
      <c r="BK259" s="115">
        <f>SUM(BK260:BK276)</f>
        <v>0</v>
      </c>
    </row>
    <row r="260" spans="2:65" s="1" customFormat="1" ht="16.5" customHeight="1">
      <c r="B260" s="118"/>
      <c r="C260" s="119" t="s">
        <v>71</v>
      </c>
      <c r="D260" s="119" t="s">
        <v>113</v>
      </c>
      <c r="E260" s="120" t="s">
        <v>558</v>
      </c>
      <c r="F260" s="121" t="s">
        <v>559</v>
      </c>
      <c r="G260" s="122" t="s">
        <v>116</v>
      </c>
      <c r="H260" s="123">
        <v>33.896000000000001</v>
      </c>
      <c r="I260" s="124"/>
      <c r="J260" s="124">
        <f>ROUND(I260*H260,2)</f>
        <v>0</v>
      </c>
      <c r="K260" s="121" t="s">
        <v>117</v>
      </c>
      <c r="L260" s="29"/>
      <c r="M260" s="125" t="s">
        <v>3</v>
      </c>
      <c r="N260" s="126" t="s">
        <v>37</v>
      </c>
      <c r="O260" s="127">
        <v>1.2E-2</v>
      </c>
      <c r="P260" s="127">
        <f>O260*H260</f>
        <v>0.406752</v>
      </c>
      <c r="Q260" s="127">
        <v>0</v>
      </c>
      <c r="R260" s="127">
        <f>Q260*H260</f>
        <v>0</v>
      </c>
      <c r="S260" s="127">
        <v>0</v>
      </c>
      <c r="T260" s="128">
        <f>S260*H260</f>
        <v>0</v>
      </c>
      <c r="AR260" s="129" t="s">
        <v>151</v>
      </c>
      <c r="AT260" s="129" t="s">
        <v>113</v>
      </c>
      <c r="AU260" s="129" t="s">
        <v>73</v>
      </c>
      <c r="AY260" s="17" t="s">
        <v>109</v>
      </c>
      <c r="BE260" s="130">
        <f>IF(N260="základní",J260,0)</f>
        <v>0</v>
      </c>
      <c r="BF260" s="130">
        <f>IF(N260="snížená",J260,0)</f>
        <v>0</v>
      </c>
      <c r="BG260" s="130">
        <f>IF(N260="zákl. přenesená",J260,0)</f>
        <v>0</v>
      </c>
      <c r="BH260" s="130">
        <f>IF(N260="sníž. přenesená",J260,0)</f>
        <v>0</v>
      </c>
      <c r="BI260" s="130">
        <f>IF(N260="nulová",J260,0)</f>
        <v>0</v>
      </c>
      <c r="BJ260" s="17" t="s">
        <v>71</v>
      </c>
      <c r="BK260" s="130">
        <f>ROUND(I260*H260,2)</f>
        <v>0</v>
      </c>
      <c r="BL260" s="17" t="s">
        <v>151</v>
      </c>
      <c r="BM260" s="129" t="s">
        <v>560</v>
      </c>
    </row>
    <row r="261" spans="2:65" s="1" customFormat="1">
      <c r="B261" s="29"/>
      <c r="D261" s="131" t="s">
        <v>120</v>
      </c>
      <c r="F261" s="132" t="s">
        <v>561</v>
      </c>
      <c r="L261" s="29"/>
      <c r="M261" s="133"/>
      <c r="T261" s="50"/>
      <c r="AT261" s="17" t="s">
        <v>120</v>
      </c>
      <c r="AU261" s="17" t="s">
        <v>73</v>
      </c>
    </row>
    <row r="262" spans="2:65" s="14" customFormat="1">
      <c r="B262" s="156"/>
      <c r="D262" s="135" t="s">
        <v>122</v>
      </c>
      <c r="E262" s="157" t="s">
        <v>3</v>
      </c>
      <c r="F262" s="158" t="s">
        <v>562</v>
      </c>
      <c r="H262" s="157" t="s">
        <v>3</v>
      </c>
      <c r="L262" s="156"/>
      <c r="M262" s="159"/>
      <c r="T262" s="160"/>
      <c r="AT262" s="157" t="s">
        <v>122</v>
      </c>
      <c r="AU262" s="157" t="s">
        <v>73</v>
      </c>
      <c r="AV262" s="14" t="s">
        <v>71</v>
      </c>
      <c r="AW262" s="14" t="s">
        <v>28</v>
      </c>
      <c r="AX262" s="14" t="s">
        <v>66</v>
      </c>
      <c r="AY262" s="157" t="s">
        <v>109</v>
      </c>
    </row>
    <row r="263" spans="2:65" s="12" customFormat="1">
      <c r="B263" s="134"/>
      <c r="D263" s="135" t="s">
        <v>122</v>
      </c>
      <c r="E263" s="136" t="s">
        <v>3</v>
      </c>
      <c r="F263" s="137" t="s">
        <v>563</v>
      </c>
      <c r="H263" s="138">
        <v>33.896000000000001</v>
      </c>
      <c r="L263" s="134"/>
      <c r="M263" s="139"/>
      <c r="T263" s="140"/>
      <c r="AT263" s="136" t="s">
        <v>122</v>
      </c>
      <c r="AU263" s="136" t="s">
        <v>73</v>
      </c>
      <c r="AV263" s="12" t="s">
        <v>73</v>
      </c>
      <c r="AW263" s="12" t="s">
        <v>28</v>
      </c>
      <c r="AX263" s="12" t="s">
        <v>66</v>
      </c>
      <c r="AY263" s="136" t="s">
        <v>109</v>
      </c>
    </row>
    <row r="264" spans="2:65" s="13" customFormat="1">
      <c r="B264" s="141"/>
      <c r="D264" s="135" t="s">
        <v>122</v>
      </c>
      <c r="E264" s="142" t="s">
        <v>3</v>
      </c>
      <c r="F264" s="143" t="s">
        <v>124</v>
      </c>
      <c r="H264" s="144">
        <v>33.896000000000001</v>
      </c>
      <c r="L264" s="141"/>
      <c r="M264" s="145"/>
      <c r="T264" s="146"/>
      <c r="AT264" s="142" t="s">
        <v>122</v>
      </c>
      <c r="AU264" s="142" t="s">
        <v>73</v>
      </c>
      <c r="AV264" s="13" t="s">
        <v>118</v>
      </c>
      <c r="AW264" s="13" t="s">
        <v>28</v>
      </c>
      <c r="AX264" s="13" t="s">
        <v>71</v>
      </c>
      <c r="AY264" s="142" t="s">
        <v>109</v>
      </c>
    </row>
    <row r="265" spans="2:65" s="1" customFormat="1" ht="16.5" customHeight="1">
      <c r="B265" s="118"/>
      <c r="C265" s="119" t="s">
        <v>73</v>
      </c>
      <c r="D265" s="119" t="s">
        <v>113</v>
      </c>
      <c r="E265" s="120" t="s">
        <v>564</v>
      </c>
      <c r="F265" s="121" t="s">
        <v>565</v>
      </c>
      <c r="G265" s="122" t="s">
        <v>116</v>
      </c>
      <c r="H265" s="123">
        <v>33.896000000000001</v>
      </c>
      <c r="I265" s="124"/>
      <c r="J265" s="124">
        <f>ROUND(I265*H265,2)</f>
        <v>0</v>
      </c>
      <c r="K265" s="121" t="s">
        <v>117</v>
      </c>
      <c r="L265" s="29"/>
      <c r="M265" s="125" t="s">
        <v>3</v>
      </c>
      <c r="N265" s="126" t="s">
        <v>37</v>
      </c>
      <c r="O265" s="127">
        <v>7.3999999999999996E-2</v>
      </c>
      <c r="P265" s="127">
        <f>O265*H265</f>
        <v>2.5083039999999999</v>
      </c>
      <c r="Q265" s="127">
        <v>1E-3</v>
      </c>
      <c r="R265" s="127">
        <f>Q265*H265</f>
        <v>3.3896000000000003E-2</v>
      </c>
      <c r="S265" s="127">
        <v>3.1E-4</v>
      </c>
      <c r="T265" s="128">
        <f>S265*H265</f>
        <v>1.050776E-2</v>
      </c>
      <c r="AR265" s="129" t="s">
        <v>151</v>
      </c>
      <c r="AT265" s="129" t="s">
        <v>113</v>
      </c>
      <c r="AU265" s="129" t="s">
        <v>73</v>
      </c>
      <c r="AY265" s="17" t="s">
        <v>109</v>
      </c>
      <c r="BE265" s="130">
        <f>IF(N265="základní",J265,0)</f>
        <v>0</v>
      </c>
      <c r="BF265" s="130">
        <f>IF(N265="snížená",J265,0)</f>
        <v>0</v>
      </c>
      <c r="BG265" s="130">
        <f>IF(N265="zákl. přenesená",J265,0)</f>
        <v>0</v>
      </c>
      <c r="BH265" s="130">
        <f>IF(N265="sníž. přenesená",J265,0)</f>
        <v>0</v>
      </c>
      <c r="BI265" s="130">
        <f>IF(N265="nulová",J265,0)</f>
        <v>0</v>
      </c>
      <c r="BJ265" s="17" t="s">
        <v>71</v>
      </c>
      <c r="BK265" s="130">
        <f>ROUND(I265*H265,2)</f>
        <v>0</v>
      </c>
      <c r="BL265" s="17" t="s">
        <v>151</v>
      </c>
      <c r="BM265" s="129" t="s">
        <v>566</v>
      </c>
    </row>
    <row r="266" spans="2:65" s="1" customFormat="1">
      <c r="B266" s="29"/>
      <c r="D266" s="131" t="s">
        <v>120</v>
      </c>
      <c r="F266" s="132" t="s">
        <v>567</v>
      </c>
      <c r="L266" s="29"/>
      <c r="M266" s="133"/>
      <c r="T266" s="50"/>
      <c r="AT266" s="17" t="s">
        <v>120</v>
      </c>
      <c r="AU266" s="17" t="s">
        <v>73</v>
      </c>
    </row>
    <row r="267" spans="2:65" s="1" customFormat="1" ht="24.2" customHeight="1">
      <c r="B267" s="118"/>
      <c r="C267" s="119" t="s">
        <v>568</v>
      </c>
      <c r="D267" s="119" t="s">
        <v>113</v>
      </c>
      <c r="E267" s="120" t="s">
        <v>569</v>
      </c>
      <c r="F267" s="121" t="s">
        <v>570</v>
      </c>
      <c r="G267" s="122" t="s">
        <v>116</v>
      </c>
      <c r="H267" s="123">
        <v>7.4169999999999998</v>
      </c>
      <c r="I267" s="124"/>
      <c r="J267" s="124">
        <f>ROUND(I267*H267,2)</f>
        <v>0</v>
      </c>
      <c r="K267" s="121" t="s">
        <v>117</v>
      </c>
      <c r="L267" s="29"/>
      <c r="M267" s="125" t="s">
        <v>3</v>
      </c>
      <c r="N267" s="126" t="s">
        <v>37</v>
      </c>
      <c r="O267" s="127">
        <v>1.6E-2</v>
      </c>
      <c r="P267" s="127">
        <f>O267*H267</f>
        <v>0.118672</v>
      </c>
      <c r="Q267" s="127">
        <v>0</v>
      </c>
      <c r="R267" s="127">
        <f>Q267*H267</f>
        <v>0</v>
      </c>
      <c r="S267" s="127">
        <v>0</v>
      </c>
      <c r="T267" s="128">
        <f>S267*H267</f>
        <v>0</v>
      </c>
      <c r="AR267" s="129" t="s">
        <v>151</v>
      </c>
      <c r="AT267" s="129" t="s">
        <v>113</v>
      </c>
      <c r="AU267" s="129" t="s">
        <v>73</v>
      </c>
      <c r="AY267" s="17" t="s">
        <v>109</v>
      </c>
      <c r="BE267" s="130">
        <f>IF(N267="základní",J267,0)</f>
        <v>0</v>
      </c>
      <c r="BF267" s="130">
        <f>IF(N267="snížená",J267,0)</f>
        <v>0</v>
      </c>
      <c r="BG267" s="130">
        <f>IF(N267="zákl. přenesená",J267,0)</f>
        <v>0</v>
      </c>
      <c r="BH267" s="130">
        <f>IF(N267="sníž. přenesená",J267,0)</f>
        <v>0</v>
      </c>
      <c r="BI267" s="130">
        <f>IF(N267="nulová",J267,0)</f>
        <v>0</v>
      </c>
      <c r="BJ267" s="17" t="s">
        <v>71</v>
      </c>
      <c r="BK267" s="130">
        <f>ROUND(I267*H267,2)</f>
        <v>0</v>
      </c>
      <c r="BL267" s="17" t="s">
        <v>151</v>
      </c>
      <c r="BM267" s="129" t="s">
        <v>571</v>
      </c>
    </row>
    <row r="268" spans="2:65" s="1" customFormat="1">
      <c r="B268" s="29"/>
      <c r="D268" s="131" t="s">
        <v>120</v>
      </c>
      <c r="F268" s="132" t="s">
        <v>572</v>
      </c>
      <c r="L268" s="29"/>
      <c r="M268" s="133"/>
      <c r="T268" s="50"/>
      <c r="AT268" s="17" t="s">
        <v>120</v>
      </c>
      <c r="AU268" s="17" t="s">
        <v>73</v>
      </c>
    </row>
    <row r="269" spans="2:65" s="12" customFormat="1">
      <c r="B269" s="134"/>
      <c r="D269" s="135" t="s">
        <v>122</v>
      </c>
      <c r="E269" s="136" t="s">
        <v>3</v>
      </c>
      <c r="F269" s="137" t="s">
        <v>573</v>
      </c>
      <c r="H269" s="138">
        <v>7.4169999999999998</v>
      </c>
      <c r="L269" s="134"/>
      <c r="M269" s="139"/>
      <c r="T269" s="140"/>
      <c r="AT269" s="136" t="s">
        <v>122</v>
      </c>
      <c r="AU269" s="136" t="s">
        <v>73</v>
      </c>
      <c r="AV269" s="12" t="s">
        <v>73</v>
      </c>
      <c r="AW269" s="12" t="s">
        <v>28</v>
      </c>
      <c r="AX269" s="12" t="s">
        <v>66</v>
      </c>
      <c r="AY269" s="136" t="s">
        <v>109</v>
      </c>
    </row>
    <row r="270" spans="2:65" s="13" customFormat="1">
      <c r="B270" s="141"/>
      <c r="D270" s="135" t="s">
        <v>122</v>
      </c>
      <c r="E270" s="142" t="s">
        <v>3</v>
      </c>
      <c r="F270" s="143" t="s">
        <v>124</v>
      </c>
      <c r="H270" s="144">
        <v>7.4169999999999998</v>
      </c>
      <c r="L270" s="141"/>
      <c r="M270" s="145"/>
      <c r="T270" s="146"/>
      <c r="AT270" s="142" t="s">
        <v>122</v>
      </c>
      <c r="AU270" s="142" t="s">
        <v>73</v>
      </c>
      <c r="AV270" s="13" t="s">
        <v>118</v>
      </c>
      <c r="AW270" s="13" t="s">
        <v>28</v>
      </c>
      <c r="AX270" s="13" t="s">
        <v>71</v>
      </c>
      <c r="AY270" s="142" t="s">
        <v>109</v>
      </c>
    </row>
    <row r="271" spans="2:65" s="1" customFormat="1" ht="16.5" customHeight="1">
      <c r="B271" s="118"/>
      <c r="C271" s="147" t="s">
        <v>118</v>
      </c>
      <c r="D271" s="147" t="s">
        <v>228</v>
      </c>
      <c r="E271" s="148" t="s">
        <v>574</v>
      </c>
      <c r="F271" s="149" t="s">
        <v>575</v>
      </c>
      <c r="G271" s="150" t="s">
        <v>116</v>
      </c>
      <c r="H271" s="151">
        <v>7.7880000000000003</v>
      </c>
      <c r="I271" s="152"/>
      <c r="J271" s="152">
        <f>ROUND(I271*H271,2)</f>
        <v>0</v>
      </c>
      <c r="K271" s="149" t="s">
        <v>117</v>
      </c>
      <c r="L271" s="153"/>
      <c r="M271" s="154" t="s">
        <v>3</v>
      </c>
      <c r="N271" s="155" t="s">
        <v>37</v>
      </c>
      <c r="O271" s="127">
        <v>0</v>
      </c>
      <c r="P271" s="127">
        <f>O271*H271</f>
        <v>0</v>
      </c>
      <c r="Q271" s="127">
        <v>1.0000000000000001E-5</v>
      </c>
      <c r="R271" s="127">
        <f>Q271*H271</f>
        <v>7.7880000000000007E-5</v>
      </c>
      <c r="S271" s="127">
        <v>0</v>
      </c>
      <c r="T271" s="128">
        <f>S271*H271</f>
        <v>0</v>
      </c>
      <c r="AR271" s="129" t="s">
        <v>231</v>
      </c>
      <c r="AT271" s="129" t="s">
        <v>228</v>
      </c>
      <c r="AU271" s="129" t="s">
        <v>73</v>
      </c>
      <c r="AY271" s="17" t="s">
        <v>109</v>
      </c>
      <c r="BE271" s="130">
        <f>IF(N271="základní",J271,0)</f>
        <v>0</v>
      </c>
      <c r="BF271" s="130">
        <f>IF(N271="snížená",J271,0)</f>
        <v>0</v>
      </c>
      <c r="BG271" s="130">
        <f>IF(N271="zákl. přenesená",J271,0)</f>
        <v>0</v>
      </c>
      <c r="BH271" s="130">
        <f>IF(N271="sníž. přenesená",J271,0)</f>
        <v>0</v>
      </c>
      <c r="BI271" s="130">
        <f>IF(N271="nulová",J271,0)</f>
        <v>0</v>
      </c>
      <c r="BJ271" s="17" t="s">
        <v>71</v>
      </c>
      <c r="BK271" s="130">
        <f>ROUND(I271*H271,2)</f>
        <v>0</v>
      </c>
      <c r="BL271" s="17" t="s">
        <v>151</v>
      </c>
      <c r="BM271" s="129" t="s">
        <v>576</v>
      </c>
    </row>
    <row r="272" spans="2:65" s="12" customFormat="1">
      <c r="B272" s="134"/>
      <c r="D272" s="135" t="s">
        <v>122</v>
      </c>
      <c r="F272" s="137" t="s">
        <v>577</v>
      </c>
      <c r="H272" s="138">
        <v>7.7880000000000003</v>
      </c>
      <c r="L272" s="134"/>
      <c r="M272" s="139"/>
      <c r="T272" s="140"/>
      <c r="AT272" s="136" t="s">
        <v>122</v>
      </c>
      <c r="AU272" s="136" t="s">
        <v>73</v>
      </c>
      <c r="AV272" s="12" t="s">
        <v>73</v>
      </c>
      <c r="AW272" s="12" t="s">
        <v>4</v>
      </c>
      <c r="AX272" s="12" t="s">
        <v>71</v>
      </c>
      <c r="AY272" s="136" t="s">
        <v>109</v>
      </c>
    </row>
    <row r="273" spans="2:65" s="1" customFormat="1" ht="16.5" customHeight="1">
      <c r="B273" s="118"/>
      <c r="C273" s="119" t="s">
        <v>578</v>
      </c>
      <c r="D273" s="119" t="s">
        <v>113</v>
      </c>
      <c r="E273" s="120" t="s">
        <v>579</v>
      </c>
      <c r="F273" s="121" t="s">
        <v>580</v>
      </c>
      <c r="G273" s="122" t="s">
        <v>116</v>
      </c>
      <c r="H273" s="123">
        <v>33.896000000000001</v>
      </c>
      <c r="I273" s="124"/>
      <c r="J273" s="124">
        <f>ROUND(I273*H273,2)</f>
        <v>0</v>
      </c>
      <c r="K273" s="121" t="s">
        <v>117</v>
      </c>
      <c r="L273" s="29"/>
      <c r="M273" s="125" t="s">
        <v>3</v>
      </c>
      <c r="N273" s="126" t="s">
        <v>37</v>
      </c>
      <c r="O273" s="127">
        <v>3.3000000000000002E-2</v>
      </c>
      <c r="P273" s="127">
        <f>O273*H273</f>
        <v>1.118568</v>
      </c>
      <c r="Q273" s="127">
        <v>2.0000000000000001E-4</v>
      </c>
      <c r="R273" s="127">
        <f>Q273*H273</f>
        <v>6.7792000000000009E-3</v>
      </c>
      <c r="S273" s="127">
        <v>0</v>
      </c>
      <c r="T273" s="128">
        <f>S273*H273</f>
        <v>0</v>
      </c>
      <c r="AR273" s="129" t="s">
        <v>151</v>
      </c>
      <c r="AT273" s="129" t="s">
        <v>113</v>
      </c>
      <c r="AU273" s="129" t="s">
        <v>73</v>
      </c>
      <c r="AY273" s="17" t="s">
        <v>109</v>
      </c>
      <c r="BE273" s="130">
        <f>IF(N273="základní",J273,0)</f>
        <v>0</v>
      </c>
      <c r="BF273" s="130">
        <f>IF(N273="snížená",J273,0)</f>
        <v>0</v>
      </c>
      <c r="BG273" s="130">
        <f>IF(N273="zákl. přenesená",J273,0)</f>
        <v>0</v>
      </c>
      <c r="BH273" s="130">
        <f>IF(N273="sníž. přenesená",J273,0)</f>
        <v>0</v>
      </c>
      <c r="BI273" s="130">
        <f>IF(N273="nulová",J273,0)</f>
        <v>0</v>
      </c>
      <c r="BJ273" s="17" t="s">
        <v>71</v>
      </c>
      <c r="BK273" s="130">
        <f>ROUND(I273*H273,2)</f>
        <v>0</v>
      </c>
      <c r="BL273" s="17" t="s">
        <v>151</v>
      </c>
      <c r="BM273" s="129" t="s">
        <v>581</v>
      </c>
    </row>
    <row r="274" spans="2:65" s="1" customFormat="1">
      <c r="B274" s="29"/>
      <c r="D274" s="131" t="s">
        <v>120</v>
      </c>
      <c r="F274" s="132" t="s">
        <v>582</v>
      </c>
      <c r="L274" s="29"/>
      <c r="M274" s="133"/>
      <c r="T274" s="50"/>
      <c r="AT274" s="17" t="s">
        <v>120</v>
      </c>
      <c r="AU274" s="17" t="s">
        <v>73</v>
      </c>
    </row>
    <row r="275" spans="2:65" s="1" customFormat="1" ht="24.2" customHeight="1">
      <c r="B275" s="118"/>
      <c r="C275" s="119" t="s">
        <v>583</v>
      </c>
      <c r="D275" s="119" t="s">
        <v>113</v>
      </c>
      <c r="E275" s="120" t="s">
        <v>584</v>
      </c>
      <c r="F275" s="121" t="s">
        <v>585</v>
      </c>
      <c r="G275" s="122" t="s">
        <v>116</v>
      </c>
      <c r="H275" s="123">
        <v>33.896000000000001</v>
      </c>
      <c r="I275" s="124"/>
      <c r="J275" s="124">
        <f>ROUND(I275*H275,2)</f>
        <v>0</v>
      </c>
      <c r="K275" s="121" t="s">
        <v>117</v>
      </c>
      <c r="L275" s="29"/>
      <c r="M275" s="125" t="s">
        <v>3</v>
      </c>
      <c r="N275" s="126" t="s">
        <v>37</v>
      </c>
      <c r="O275" s="127">
        <v>0.104</v>
      </c>
      <c r="P275" s="127">
        <f>O275*H275</f>
        <v>3.5251839999999999</v>
      </c>
      <c r="Q275" s="127">
        <v>2.5999999999999998E-4</v>
      </c>
      <c r="R275" s="127">
        <f>Q275*H275</f>
        <v>8.8129599999999999E-3</v>
      </c>
      <c r="S275" s="127">
        <v>0</v>
      </c>
      <c r="T275" s="128">
        <f>S275*H275</f>
        <v>0</v>
      </c>
      <c r="AR275" s="129" t="s">
        <v>151</v>
      </c>
      <c r="AT275" s="129" t="s">
        <v>113</v>
      </c>
      <c r="AU275" s="129" t="s">
        <v>73</v>
      </c>
      <c r="AY275" s="17" t="s">
        <v>109</v>
      </c>
      <c r="BE275" s="130">
        <f>IF(N275="základní",J275,0)</f>
        <v>0</v>
      </c>
      <c r="BF275" s="130">
        <f>IF(N275="snížená",J275,0)</f>
        <v>0</v>
      </c>
      <c r="BG275" s="130">
        <f>IF(N275="zákl. přenesená",J275,0)</f>
        <v>0</v>
      </c>
      <c r="BH275" s="130">
        <f>IF(N275="sníž. přenesená",J275,0)</f>
        <v>0</v>
      </c>
      <c r="BI275" s="130">
        <f>IF(N275="nulová",J275,0)</f>
        <v>0</v>
      </c>
      <c r="BJ275" s="17" t="s">
        <v>71</v>
      </c>
      <c r="BK275" s="130">
        <f>ROUND(I275*H275,2)</f>
        <v>0</v>
      </c>
      <c r="BL275" s="17" t="s">
        <v>151</v>
      </c>
      <c r="BM275" s="129" t="s">
        <v>586</v>
      </c>
    </row>
    <row r="276" spans="2:65" s="1" customFormat="1">
      <c r="B276" s="29"/>
      <c r="D276" s="131" t="s">
        <v>120</v>
      </c>
      <c r="F276" s="132" t="s">
        <v>587</v>
      </c>
      <c r="L276" s="29"/>
      <c r="M276" s="133"/>
      <c r="T276" s="50"/>
      <c r="AT276" s="17" t="s">
        <v>120</v>
      </c>
      <c r="AU276" s="17" t="s">
        <v>73</v>
      </c>
    </row>
    <row r="277" spans="2:65" s="11" customFormat="1" ht="25.9" customHeight="1">
      <c r="B277" s="107"/>
      <c r="D277" s="108" t="s">
        <v>65</v>
      </c>
      <c r="E277" s="109" t="s">
        <v>588</v>
      </c>
      <c r="F277" s="109" t="s">
        <v>589</v>
      </c>
      <c r="J277" s="110">
        <f>BK277</f>
        <v>0</v>
      </c>
      <c r="L277" s="107"/>
      <c r="M277" s="111"/>
      <c r="P277" s="112">
        <f>P278+P281</f>
        <v>0</v>
      </c>
      <c r="R277" s="112">
        <f>R278+R281</f>
        <v>0</v>
      </c>
      <c r="T277" s="113">
        <f>T278+T281</f>
        <v>0</v>
      </c>
      <c r="AR277" s="108" t="s">
        <v>578</v>
      </c>
      <c r="AT277" s="114" t="s">
        <v>65</v>
      </c>
      <c r="AU277" s="114" t="s">
        <v>66</v>
      </c>
      <c r="AY277" s="108" t="s">
        <v>109</v>
      </c>
      <c r="BK277" s="115">
        <f>BK278+BK281</f>
        <v>0</v>
      </c>
    </row>
    <row r="278" spans="2:65" s="11" customFormat="1" ht="22.9" customHeight="1">
      <c r="B278" s="107"/>
      <c r="D278" s="108" t="s">
        <v>65</v>
      </c>
      <c r="E278" s="116" t="s">
        <v>590</v>
      </c>
      <c r="F278" s="116" t="s">
        <v>591</v>
      </c>
      <c r="J278" s="117">
        <f>BK278</f>
        <v>0</v>
      </c>
      <c r="L278" s="107"/>
      <c r="M278" s="111"/>
      <c r="P278" s="112">
        <f>SUM(P279:P280)</f>
        <v>0</v>
      </c>
      <c r="R278" s="112">
        <f>SUM(R279:R280)</f>
        <v>0</v>
      </c>
      <c r="T278" s="113">
        <f>SUM(T279:T280)</f>
        <v>0</v>
      </c>
      <c r="AR278" s="108" t="s">
        <v>578</v>
      </c>
      <c r="AT278" s="114" t="s">
        <v>65</v>
      </c>
      <c r="AU278" s="114" t="s">
        <v>71</v>
      </c>
      <c r="AY278" s="108" t="s">
        <v>109</v>
      </c>
      <c r="BK278" s="115">
        <f>SUM(BK279:BK280)</f>
        <v>0</v>
      </c>
    </row>
    <row r="279" spans="2:65" s="1" customFormat="1" ht="16.5" customHeight="1">
      <c r="B279" s="118"/>
      <c r="C279" s="119" t="s">
        <v>592</v>
      </c>
      <c r="D279" s="119" t="s">
        <v>113</v>
      </c>
      <c r="E279" s="120" t="s">
        <v>593</v>
      </c>
      <c r="F279" s="121" t="s">
        <v>591</v>
      </c>
      <c r="G279" s="122" t="s">
        <v>201</v>
      </c>
      <c r="H279" s="123">
        <v>1</v>
      </c>
      <c r="I279" s="124"/>
      <c r="J279" s="124">
        <f>ROUND(I279*H279,2)</f>
        <v>0</v>
      </c>
      <c r="K279" s="121" t="s">
        <v>117</v>
      </c>
      <c r="L279" s="29"/>
      <c r="M279" s="125" t="s">
        <v>3</v>
      </c>
      <c r="N279" s="126" t="s">
        <v>37</v>
      </c>
      <c r="O279" s="127">
        <v>0</v>
      </c>
      <c r="P279" s="127">
        <f>O279*H279</f>
        <v>0</v>
      </c>
      <c r="Q279" s="127">
        <v>0</v>
      </c>
      <c r="R279" s="127">
        <f>Q279*H279</f>
        <v>0</v>
      </c>
      <c r="S279" s="127">
        <v>0</v>
      </c>
      <c r="T279" s="128">
        <f>S279*H279</f>
        <v>0</v>
      </c>
      <c r="AR279" s="129" t="s">
        <v>594</v>
      </c>
      <c r="AT279" s="129" t="s">
        <v>113</v>
      </c>
      <c r="AU279" s="129" t="s">
        <v>73</v>
      </c>
      <c r="AY279" s="17" t="s">
        <v>109</v>
      </c>
      <c r="BE279" s="130">
        <f>IF(N279="základní",J279,0)</f>
        <v>0</v>
      </c>
      <c r="BF279" s="130">
        <f>IF(N279="snížená",J279,0)</f>
        <v>0</v>
      </c>
      <c r="BG279" s="130">
        <f>IF(N279="zákl. přenesená",J279,0)</f>
        <v>0</v>
      </c>
      <c r="BH279" s="130">
        <f>IF(N279="sníž. přenesená",J279,0)</f>
        <v>0</v>
      </c>
      <c r="BI279" s="130">
        <f>IF(N279="nulová",J279,0)</f>
        <v>0</v>
      </c>
      <c r="BJ279" s="17" t="s">
        <v>71</v>
      </c>
      <c r="BK279" s="130">
        <f>ROUND(I279*H279,2)</f>
        <v>0</v>
      </c>
      <c r="BL279" s="17" t="s">
        <v>594</v>
      </c>
      <c r="BM279" s="129" t="s">
        <v>595</v>
      </c>
    </row>
    <row r="280" spans="2:65" s="1" customFormat="1">
      <c r="B280" s="29"/>
      <c r="D280" s="131" t="s">
        <v>120</v>
      </c>
      <c r="F280" s="132" t="s">
        <v>596</v>
      </c>
      <c r="L280" s="29"/>
      <c r="M280" s="133"/>
      <c r="T280" s="50"/>
      <c r="AT280" s="17" t="s">
        <v>120</v>
      </c>
      <c r="AU280" s="17" t="s">
        <v>73</v>
      </c>
    </row>
    <row r="281" spans="2:65" s="11" customFormat="1" ht="22.9" customHeight="1">
      <c r="B281" s="107"/>
      <c r="D281" s="108" t="s">
        <v>65</v>
      </c>
      <c r="E281" s="116" t="s">
        <v>597</v>
      </c>
      <c r="F281" s="116" t="s">
        <v>598</v>
      </c>
      <c r="J281" s="117">
        <f>BK281</f>
        <v>0</v>
      </c>
      <c r="L281" s="107"/>
      <c r="M281" s="111"/>
      <c r="P281" s="112">
        <f>SUM(P282:P283)</f>
        <v>0</v>
      </c>
      <c r="R281" s="112">
        <f>SUM(R282:R283)</f>
        <v>0</v>
      </c>
      <c r="T281" s="113">
        <f>SUM(T282:T283)</f>
        <v>0</v>
      </c>
      <c r="AR281" s="108" t="s">
        <v>578</v>
      </c>
      <c r="AT281" s="114" t="s">
        <v>65</v>
      </c>
      <c r="AU281" s="114" t="s">
        <v>71</v>
      </c>
      <c r="AY281" s="108" t="s">
        <v>109</v>
      </c>
      <c r="BK281" s="115">
        <f>SUM(BK282:BK283)</f>
        <v>0</v>
      </c>
    </row>
    <row r="282" spans="2:65" s="1" customFormat="1" ht="16.5" customHeight="1">
      <c r="B282" s="118"/>
      <c r="C282" s="119" t="s">
        <v>599</v>
      </c>
      <c r="D282" s="119" t="s">
        <v>113</v>
      </c>
      <c r="E282" s="120" t="s">
        <v>600</v>
      </c>
      <c r="F282" s="121" t="s">
        <v>598</v>
      </c>
      <c r="G282" s="122" t="s">
        <v>201</v>
      </c>
      <c r="H282" s="123">
        <v>1</v>
      </c>
      <c r="I282" s="124"/>
      <c r="J282" s="124">
        <f>ROUND(I282*H282,2)</f>
        <v>0</v>
      </c>
      <c r="K282" s="121" t="s">
        <v>117</v>
      </c>
      <c r="L282" s="29"/>
      <c r="M282" s="125" t="s">
        <v>3</v>
      </c>
      <c r="N282" s="126" t="s">
        <v>37</v>
      </c>
      <c r="O282" s="127">
        <v>0</v>
      </c>
      <c r="P282" s="127">
        <f>O282*H282</f>
        <v>0</v>
      </c>
      <c r="Q282" s="127">
        <v>0</v>
      </c>
      <c r="R282" s="127">
        <f>Q282*H282</f>
        <v>0</v>
      </c>
      <c r="S282" s="127">
        <v>0</v>
      </c>
      <c r="T282" s="128">
        <f>S282*H282</f>
        <v>0</v>
      </c>
      <c r="AR282" s="129" t="s">
        <v>594</v>
      </c>
      <c r="AT282" s="129" t="s">
        <v>113</v>
      </c>
      <c r="AU282" s="129" t="s">
        <v>73</v>
      </c>
      <c r="AY282" s="17" t="s">
        <v>109</v>
      </c>
      <c r="BE282" s="130">
        <f>IF(N282="základní",J282,0)</f>
        <v>0</v>
      </c>
      <c r="BF282" s="130">
        <f>IF(N282="snížená",J282,0)</f>
        <v>0</v>
      </c>
      <c r="BG282" s="130">
        <f>IF(N282="zákl. přenesená",J282,0)</f>
        <v>0</v>
      </c>
      <c r="BH282" s="130">
        <f>IF(N282="sníž. přenesená",J282,0)</f>
        <v>0</v>
      </c>
      <c r="BI282" s="130">
        <f>IF(N282="nulová",J282,0)</f>
        <v>0</v>
      </c>
      <c r="BJ282" s="17" t="s">
        <v>71</v>
      </c>
      <c r="BK282" s="130">
        <f>ROUND(I282*H282,2)</f>
        <v>0</v>
      </c>
      <c r="BL282" s="17" t="s">
        <v>594</v>
      </c>
      <c r="BM282" s="129" t="s">
        <v>601</v>
      </c>
    </row>
    <row r="283" spans="2:65" s="1" customFormat="1">
      <c r="B283" s="29"/>
      <c r="D283" s="131" t="s">
        <v>120</v>
      </c>
      <c r="F283" s="132" t="s">
        <v>602</v>
      </c>
      <c r="L283" s="29"/>
      <c r="M283" s="161"/>
      <c r="N283" s="162"/>
      <c r="O283" s="162"/>
      <c r="P283" s="162"/>
      <c r="Q283" s="162"/>
      <c r="R283" s="162"/>
      <c r="S283" s="162"/>
      <c r="T283" s="163"/>
      <c r="AT283" s="17" t="s">
        <v>120</v>
      </c>
      <c r="AU283" s="17" t="s">
        <v>73</v>
      </c>
    </row>
    <row r="284" spans="2:65" s="1" customFormat="1" ht="6.95" customHeight="1">
      <c r="B284" s="38"/>
      <c r="C284" s="39"/>
      <c r="D284" s="39"/>
      <c r="E284" s="39"/>
      <c r="F284" s="39"/>
      <c r="G284" s="39"/>
      <c r="H284" s="39"/>
      <c r="I284" s="39"/>
      <c r="J284" s="39"/>
      <c r="K284" s="39"/>
      <c r="L284" s="29"/>
    </row>
  </sheetData>
  <autoFilter ref="C87:K283" xr:uid="{00000000-0009-0000-0000-000001000000}"/>
  <mergeCells count="6">
    <mergeCell ref="E80:H80"/>
    <mergeCell ref="L2:V2"/>
    <mergeCell ref="E7:H7"/>
    <mergeCell ref="E16:H16"/>
    <mergeCell ref="E25:H25"/>
    <mergeCell ref="E46:H46"/>
  </mergeCells>
  <hyperlinks>
    <hyperlink ref="F92" r:id="rId1" xr:uid="{00000000-0004-0000-0100-000000000000}"/>
    <hyperlink ref="F96" r:id="rId2" xr:uid="{00000000-0004-0000-0100-000001000000}"/>
    <hyperlink ref="F98" r:id="rId3" xr:uid="{00000000-0004-0000-0100-000002000000}"/>
    <hyperlink ref="F102" r:id="rId4" xr:uid="{00000000-0004-0000-0100-000003000000}"/>
    <hyperlink ref="F104" r:id="rId5" xr:uid="{00000000-0004-0000-0100-000004000000}"/>
    <hyperlink ref="F106" r:id="rId6" xr:uid="{00000000-0004-0000-0100-000005000000}"/>
    <hyperlink ref="F108" r:id="rId7" xr:uid="{00000000-0004-0000-0100-000006000000}"/>
    <hyperlink ref="F110" r:id="rId8" xr:uid="{00000000-0004-0000-0100-000007000000}"/>
    <hyperlink ref="F112" r:id="rId9" xr:uid="{00000000-0004-0000-0100-000008000000}"/>
    <hyperlink ref="F115" r:id="rId10" xr:uid="{00000000-0004-0000-0100-000009000000}"/>
    <hyperlink ref="F117" r:id="rId11" xr:uid="{00000000-0004-0000-0100-00000A000000}"/>
    <hyperlink ref="F119" r:id="rId12" xr:uid="{00000000-0004-0000-0100-00000B000000}"/>
    <hyperlink ref="F121" r:id="rId13" xr:uid="{00000000-0004-0000-0100-00000C000000}"/>
    <hyperlink ref="F125" r:id="rId14" xr:uid="{00000000-0004-0000-0100-00000D000000}"/>
    <hyperlink ref="F132" r:id="rId15" xr:uid="{00000000-0004-0000-0100-00000E000000}"/>
    <hyperlink ref="F135" r:id="rId16" xr:uid="{00000000-0004-0000-0100-00000F000000}"/>
    <hyperlink ref="F137" r:id="rId17" xr:uid="{00000000-0004-0000-0100-000010000000}"/>
    <hyperlink ref="F140" r:id="rId18" xr:uid="{00000000-0004-0000-0100-000011000000}"/>
    <hyperlink ref="F143" r:id="rId19" xr:uid="{00000000-0004-0000-0100-000012000000}"/>
    <hyperlink ref="F145" r:id="rId20" xr:uid="{00000000-0004-0000-0100-000013000000}"/>
    <hyperlink ref="F148" r:id="rId21" xr:uid="{00000000-0004-0000-0100-000014000000}"/>
    <hyperlink ref="F152" r:id="rId22" xr:uid="{00000000-0004-0000-0100-000015000000}"/>
    <hyperlink ref="F157" r:id="rId23" xr:uid="{00000000-0004-0000-0100-000016000000}"/>
    <hyperlink ref="F161" r:id="rId24" xr:uid="{00000000-0004-0000-0100-000017000000}"/>
    <hyperlink ref="F166" r:id="rId25" xr:uid="{00000000-0004-0000-0100-000018000000}"/>
    <hyperlink ref="F168" r:id="rId26" xr:uid="{00000000-0004-0000-0100-000019000000}"/>
    <hyperlink ref="F170" r:id="rId27" xr:uid="{00000000-0004-0000-0100-00001A000000}"/>
    <hyperlink ref="F172" r:id="rId28" xr:uid="{00000000-0004-0000-0100-00001B000000}"/>
    <hyperlink ref="F174" r:id="rId29" xr:uid="{00000000-0004-0000-0100-00001C000000}"/>
    <hyperlink ref="F180" r:id="rId30" xr:uid="{00000000-0004-0000-0100-00001D000000}"/>
    <hyperlink ref="F183" r:id="rId31" xr:uid="{00000000-0004-0000-0100-00001E000000}"/>
    <hyperlink ref="F186" r:id="rId32" xr:uid="{00000000-0004-0000-0100-00001F000000}"/>
    <hyperlink ref="F190" r:id="rId33" xr:uid="{00000000-0004-0000-0100-000020000000}"/>
    <hyperlink ref="F197" r:id="rId34" xr:uid="{00000000-0004-0000-0100-000021000000}"/>
    <hyperlink ref="F200" r:id="rId35" xr:uid="{00000000-0004-0000-0100-000022000000}"/>
    <hyperlink ref="F203" r:id="rId36" xr:uid="{00000000-0004-0000-0100-000023000000}"/>
    <hyperlink ref="F207" r:id="rId37" xr:uid="{00000000-0004-0000-0100-000024000000}"/>
    <hyperlink ref="F209" r:id="rId38" xr:uid="{00000000-0004-0000-0100-000025000000}"/>
    <hyperlink ref="F212" r:id="rId39" xr:uid="{00000000-0004-0000-0100-000026000000}"/>
    <hyperlink ref="F214" r:id="rId40" xr:uid="{00000000-0004-0000-0100-000027000000}"/>
    <hyperlink ref="F217" r:id="rId41" xr:uid="{00000000-0004-0000-0100-000028000000}"/>
    <hyperlink ref="F221" r:id="rId42" xr:uid="{00000000-0004-0000-0100-000029000000}"/>
    <hyperlink ref="F224" r:id="rId43" xr:uid="{00000000-0004-0000-0100-00002A000000}"/>
    <hyperlink ref="F226" r:id="rId44" xr:uid="{00000000-0004-0000-0100-00002B000000}"/>
    <hyperlink ref="F228" r:id="rId45" xr:uid="{00000000-0004-0000-0100-00002C000000}"/>
    <hyperlink ref="F230" r:id="rId46" xr:uid="{00000000-0004-0000-0100-00002D000000}"/>
    <hyperlink ref="F234" r:id="rId47" xr:uid="{00000000-0004-0000-0100-00002E000000}"/>
    <hyperlink ref="F236" r:id="rId48" xr:uid="{00000000-0004-0000-0100-00002F000000}"/>
    <hyperlink ref="F239" r:id="rId49" xr:uid="{00000000-0004-0000-0100-000030000000}"/>
    <hyperlink ref="F241" r:id="rId50" xr:uid="{00000000-0004-0000-0100-000031000000}"/>
    <hyperlink ref="F243" r:id="rId51" xr:uid="{00000000-0004-0000-0100-000032000000}"/>
    <hyperlink ref="F245" r:id="rId52" xr:uid="{00000000-0004-0000-0100-000033000000}"/>
    <hyperlink ref="F249" r:id="rId53" xr:uid="{00000000-0004-0000-0100-000034000000}"/>
    <hyperlink ref="F251" r:id="rId54" xr:uid="{00000000-0004-0000-0100-000035000000}"/>
    <hyperlink ref="F258" r:id="rId55" xr:uid="{00000000-0004-0000-0100-000036000000}"/>
    <hyperlink ref="F261" r:id="rId56" xr:uid="{00000000-0004-0000-0100-000037000000}"/>
    <hyperlink ref="F266" r:id="rId57" xr:uid="{00000000-0004-0000-0100-000038000000}"/>
    <hyperlink ref="F268" r:id="rId58" xr:uid="{00000000-0004-0000-0100-000039000000}"/>
    <hyperlink ref="F274" r:id="rId59" xr:uid="{00000000-0004-0000-0100-00003A000000}"/>
    <hyperlink ref="F276" r:id="rId60" xr:uid="{00000000-0004-0000-0100-00003B000000}"/>
    <hyperlink ref="F280" r:id="rId61" xr:uid="{00000000-0004-0000-0100-00003C000000}"/>
    <hyperlink ref="F283" r:id="rId62" xr:uid="{00000000-0004-0000-0100-00003D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6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8"/>
  <sheetViews>
    <sheetView showGridLines="0" zoomScale="110" zoomScaleNormal="110" workbookViewId="0"/>
  </sheetViews>
  <sheetFormatPr defaultRowHeight="11.25"/>
  <cols>
    <col min="1" max="1" width="8.33203125" style="164" customWidth="1"/>
    <col min="2" max="2" width="1.6640625" style="164" customWidth="1"/>
    <col min="3" max="4" width="5" style="164" customWidth="1"/>
    <col min="5" max="5" width="11.6640625" style="164" customWidth="1"/>
    <col min="6" max="6" width="9.1640625" style="164" customWidth="1"/>
    <col min="7" max="7" width="5" style="164" customWidth="1"/>
    <col min="8" max="8" width="77.83203125" style="164" customWidth="1"/>
    <col min="9" max="10" width="20" style="164" customWidth="1"/>
    <col min="11" max="11" width="1.6640625" style="164" customWidth="1"/>
  </cols>
  <sheetData>
    <row r="1" spans="2:11" customFormat="1" ht="37.5" customHeight="1"/>
    <row r="2" spans="2:11" customFormat="1" ht="7.5" customHeight="1">
      <c r="B2" s="165"/>
      <c r="C2" s="166"/>
      <c r="D2" s="166"/>
      <c r="E2" s="166"/>
      <c r="F2" s="166"/>
      <c r="G2" s="166"/>
      <c r="H2" s="166"/>
      <c r="I2" s="166"/>
      <c r="J2" s="166"/>
      <c r="K2" s="167"/>
    </row>
    <row r="3" spans="2:11" s="15" customFormat="1" ht="45" customHeight="1">
      <c r="B3" s="168"/>
      <c r="C3" s="378" t="s">
        <v>603</v>
      </c>
      <c r="D3" s="378"/>
      <c r="E3" s="378"/>
      <c r="F3" s="378"/>
      <c r="G3" s="378"/>
      <c r="H3" s="378"/>
      <c r="I3" s="378"/>
      <c r="J3" s="378"/>
      <c r="K3" s="169"/>
    </row>
    <row r="4" spans="2:11" customFormat="1" ht="25.5" customHeight="1">
      <c r="B4" s="170"/>
      <c r="C4" s="383" t="s">
        <v>604</v>
      </c>
      <c r="D4" s="383"/>
      <c r="E4" s="383"/>
      <c r="F4" s="383"/>
      <c r="G4" s="383"/>
      <c r="H4" s="383"/>
      <c r="I4" s="383"/>
      <c r="J4" s="383"/>
      <c r="K4" s="171"/>
    </row>
    <row r="5" spans="2:11" customFormat="1" ht="5.25" customHeight="1">
      <c r="B5" s="170"/>
      <c r="C5" s="172"/>
      <c r="D5" s="172"/>
      <c r="E5" s="172"/>
      <c r="F5" s="172"/>
      <c r="G5" s="172"/>
      <c r="H5" s="172"/>
      <c r="I5" s="172"/>
      <c r="J5" s="172"/>
      <c r="K5" s="171"/>
    </row>
    <row r="6" spans="2:11" customFormat="1" ht="15" customHeight="1">
      <c r="B6" s="170"/>
      <c r="C6" s="382" t="s">
        <v>605</v>
      </c>
      <c r="D6" s="382"/>
      <c r="E6" s="382"/>
      <c r="F6" s="382"/>
      <c r="G6" s="382"/>
      <c r="H6" s="382"/>
      <c r="I6" s="382"/>
      <c r="J6" s="382"/>
      <c r="K6" s="171"/>
    </row>
    <row r="7" spans="2:11" customFormat="1" ht="15" customHeight="1">
      <c r="B7" s="174"/>
      <c r="C7" s="382" t="s">
        <v>606</v>
      </c>
      <c r="D7" s="382"/>
      <c r="E7" s="382"/>
      <c r="F7" s="382"/>
      <c r="G7" s="382"/>
      <c r="H7" s="382"/>
      <c r="I7" s="382"/>
      <c r="J7" s="382"/>
      <c r="K7" s="171"/>
    </row>
    <row r="8" spans="2:11" customFormat="1" ht="12.75" customHeight="1">
      <c r="B8" s="174"/>
      <c r="C8" s="173"/>
      <c r="D8" s="173"/>
      <c r="E8" s="173"/>
      <c r="F8" s="173"/>
      <c r="G8" s="173"/>
      <c r="H8" s="173"/>
      <c r="I8" s="173"/>
      <c r="J8" s="173"/>
      <c r="K8" s="171"/>
    </row>
    <row r="9" spans="2:11" customFormat="1" ht="15" customHeight="1">
      <c r="B9" s="174"/>
      <c r="C9" s="382" t="s">
        <v>607</v>
      </c>
      <c r="D9" s="382"/>
      <c r="E9" s="382"/>
      <c r="F9" s="382"/>
      <c r="G9" s="382"/>
      <c r="H9" s="382"/>
      <c r="I9" s="382"/>
      <c r="J9" s="382"/>
      <c r="K9" s="171"/>
    </row>
    <row r="10" spans="2:11" customFormat="1" ht="15" customHeight="1">
      <c r="B10" s="174"/>
      <c r="C10" s="173"/>
      <c r="D10" s="382" t="s">
        <v>608</v>
      </c>
      <c r="E10" s="382"/>
      <c r="F10" s="382"/>
      <c r="G10" s="382"/>
      <c r="H10" s="382"/>
      <c r="I10" s="382"/>
      <c r="J10" s="382"/>
      <c r="K10" s="171"/>
    </row>
    <row r="11" spans="2:11" customFormat="1" ht="15" customHeight="1">
      <c r="B11" s="174"/>
      <c r="C11" s="175"/>
      <c r="D11" s="382" t="s">
        <v>609</v>
      </c>
      <c r="E11" s="382"/>
      <c r="F11" s="382"/>
      <c r="G11" s="382"/>
      <c r="H11" s="382"/>
      <c r="I11" s="382"/>
      <c r="J11" s="382"/>
      <c r="K11" s="171"/>
    </row>
    <row r="12" spans="2:11" customFormat="1" ht="15" customHeight="1">
      <c r="B12" s="174"/>
      <c r="C12" s="175"/>
      <c r="D12" s="173"/>
      <c r="E12" s="173"/>
      <c r="F12" s="173"/>
      <c r="G12" s="173"/>
      <c r="H12" s="173"/>
      <c r="I12" s="173"/>
      <c r="J12" s="173"/>
      <c r="K12" s="171"/>
    </row>
    <row r="13" spans="2:11" customFormat="1" ht="15" customHeight="1">
      <c r="B13" s="174"/>
      <c r="C13" s="175"/>
      <c r="D13" s="176" t="s">
        <v>610</v>
      </c>
      <c r="E13" s="173"/>
      <c r="F13" s="173"/>
      <c r="G13" s="173"/>
      <c r="H13" s="173"/>
      <c r="I13" s="173"/>
      <c r="J13" s="173"/>
      <c r="K13" s="171"/>
    </row>
    <row r="14" spans="2:11" customFormat="1" ht="12.75" customHeight="1">
      <c r="B14" s="174"/>
      <c r="C14" s="175"/>
      <c r="D14" s="175"/>
      <c r="E14" s="175"/>
      <c r="F14" s="175"/>
      <c r="G14" s="175"/>
      <c r="H14" s="175"/>
      <c r="I14" s="175"/>
      <c r="J14" s="175"/>
      <c r="K14" s="171"/>
    </row>
    <row r="15" spans="2:11" customFormat="1" ht="15" customHeight="1">
      <c r="B15" s="174"/>
      <c r="C15" s="175"/>
      <c r="D15" s="382" t="s">
        <v>611</v>
      </c>
      <c r="E15" s="382"/>
      <c r="F15" s="382"/>
      <c r="G15" s="382"/>
      <c r="H15" s="382"/>
      <c r="I15" s="382"/>
      <c r="J15" s="382"/>
      <c r="K15" s="171"/>
    </row>
    <row r="16" spans="2:11" customFormat="1" ht="15" customHeight="1">
      <c r="B16" s="174"/>
      <c r="C16" s="175"/>
      <c r="D16" s="382" t="s">
        <v>612</v>
      </c>
      <c r="E16" s="382"/>
      <c r="F16" s="382"/>
      <c r="G16" s="382"/>
      <c r="H16" s="382"/>
      <c r="I16" s="382"/>
      <c r="J16" s="382"/>
      <c r="K16" s="171"/>
    </row>
    <row r="17" spans="2:11" customFormat="1" ht="15" customHeight="1">
      <c r="B17" s="174"/>
      <c r="C17" s="175"/>
      <c r="D17" s="382" t="s">
        <v>613</v>
      </c>
      <c r="E17" s="382"/>
      <c r="F17" s="382"/>
      <c r="G17" s="382"/>
      <c r="H17" s="382"/>
      <c r="I17" s="382"/>
      <c r="J17" s="382"/>
      <c r="K17" s="171"/>
    </row>
    <row r="18" spans="2:11" customFormat="1" ht="15" customHeight="1">
      <c r="B18" s="174"/>
      <c r="C18" s="175"/>
      <c r="D18" s="175"/>
      <c r="E18" s="177" t="s">
        <v>70</v>
      </c>
      <c r="F18" s="382" t="s">
        <v>614</v>
      </c>
      <c r="G18" s="382"/>
      <c r="H18" s="382"/>
      <c r="I18" s="382"/>
      <c r="J18" s="382"/>
      <c r="K18" s="171"/>
    </row>
    <row r="19" spans="2:11" customFormat="1" ht="15" customHeight="1">
      <c r="B19" s="174"/>
      <c r="C19" s="175"/>
      <c r="D19" s="175"/>
      <c r="E19" s="177" t="s">
        <v>615</v>
      </c>
      <c r="F19" s="382" t="s">
        <v>616</v>
      </c>
      <c r="G19" s="382"/>
      <c r="H19" s="382"/>
      <c r="I19" s="382"/>
      <c r="J19" s="382"/>
      <c r="K19" s="171"/>
    </row>
    <row r="20" spans="2:11" customFormat="1" ht="15" customHeight="1">
      <c r="B20" s="174"/>
      <c r="C20" s="175"/>
      <c r="D20" s="175"/>
      <c r="E20" s="177" t="s">
        <v>617</v>
      </c>
      <c r="F20" s="382" t="s">
        <v>618</v>
      </c>
      <c r="G20" s="382"/>
      <c r="H20" s="382"/>
      <c r="I20" s="382"/>
      <c r="J20" s="382"/>
      <c r="K20" s="171"/>
    </row>
    <row r="21" spans="2:11" customFormat="1" ht="15" customHeight="1">
      <c r="B21" s="174"/>
      <c r="C21" s="175"/>
      <c r="D21" s="175"/>
      <c r="E21" s="177" t="s">
        <v>619</v>
      </c>
      <c r="F21" s="382" t="s">
        <v>620</v>
      </c>
      <c r="G21" s="382"/>
      <c r="H21" s="382"/>
      <c r="I21" s="382"/>
      <c r="J21" s="382"/>
      <c r="K21" s="171"/>
    </row>
    <row r="22" spans="2:11" customFormat="1" ht="15" customHeight="1">
      <c r="B22" s="174"/>
      <c r="C22" s="175"/>
      <c r="D22" s="175"/>
      <c r="E22" s="177" t="s">
        <v>621</v>
      </c>
      <c r="F22" s="382" t="s">
        <v>622</v>
      </c>
      <c r="G22" s="382"/>
      <c r="H22" s="382"/>
      <c r="I22" s="382"/>
      <c r="J22" s="382"/>
      <c r="K22" s="171"/>
    </row>
    <row r="23" spans="2:11" customFormat="1" ht="15" customHeight="1">
      <c r="B23" s="174"/>
      <c r="C23" s="175"/>
      <c r="D23" s="175"/>
      <c r="E23" s="177" t="s">
        <v>623</v>
      </c>
      <c r="F23" s="382" t="s">
        <v>624</v>
      </c>
      <c r="G23" s="382"/>
      <c r="H23" s="382"/>
      <c r="I23" s="382"/>
      <c r="J23" s="382"/>
      <c r="K23" s="171"/>
    </row>
    <row r="24" spans="2:11" customFormat="1" ht="12.75" customHeight="1">
      <c r="B24" s="174"/>
      <c r="C24" s="175"/>
      <c r="D24" s="175"/>
      <c r="E24" s="175"/>
      <c r="F24" s="175"/>
      <c r="G24" s="175"/>
      <c r="H24" s="175"/>
      <c r="I24" s="175"/>
      <c r="J24" s="175"/>
      <c r="K24" s="171"/>
    </row>
    <row r="25" spans="2:11" customFormat="1" ht="15" customHeight="1">
      <c r="B25" s="174"/>
      <c r="C25" s="382" t="s">
        <v>625</v>
      </c>
      <c r="D25" s="382"/>
      <c r="E25" s="382"/>
      <c r="F25" s="382"/>
      <c r="G25" s="382"/>
      <c r="H25" s="382"/>
      <c r="I25" s="382"/>
      <c r="J25" s="382"/>
      <c r="K25" s="171"/>
    </row>
    <row r="26" spans="2:11" customFormat="1" ht="15" customHeight="1">
      <c r="B26" s="174"/>
      <c r="C26" s="382" t="s">
        <v>626</v>
      </c>
      <c r="D26" s="382"/>
      <c r="E26" s="382"/>
      <c r="F26" s="382"/>
      <c r="G26" s="382"/>
      <c r="H26" s="382"/>
      <c r="I26" s="382"/>
      <c r="J26" s="382"/>
      <c r="K26" s="171"/>
    </row>
    <row r="27" spans="2:11" customFormat="1" ht="15" customHeight="1">
      <c r="B27" s="174"/>
      <c r="C27" s="173"/>
      <c r="D27" s="382" t="s">
        <v>627</v>
      </c>
      <c r="E27" s="382"/>
      <c r="F27" s="382"/>
      <c r="G27" s="382"/>
      <c r="H27" s="382"/>
      <c r="I27" s="382"/>
      <c r="J27" s="382"/>
      <c r="K27" s="171"/>
    </row>
    <row r="28" spans="2:11" customFormat="1" ht="15" customHeight="1">
      <c r="B28" s="174"/>
      <c r="C28" s="175"/>
      <c r="D28" s="382" t="s">
        <v>628</v>
      </c>
      <c r="E28" s="382"/>
      <c r="F28" s="382"/>
      <c r="G28" s="382"/>
      <c r="H28" s="382"/>
      <c r="I28" s="382"/>
      <c r="J28" s="382"/>
      <c r="K28" s="171"/>
    </row>
    <row r="29" spans="2:11" customFormat="1" ht="12.75" customHeight="1">
      <c r="B29" s="174"/>
      <c r="C29" s="175"/>
      <c r="D29" s="175"/>
      <c r="E29" s="175"/>
      <c r="F29" s="175"/>
      <c r="G29" s="175"/>
      <c r="H29" s="175"/>
      <c r="I29" s="175"/>
      <c r="J29" s="175"/>
      <c r="K29" s="171"/>
    </row>
    <row r="30" spans="2:11" customFormat="1" ht="15" customHeight="1">
      <c r="B30" s="174"/>
      <c r="C30" s="175"/>
      <c r="D30" s="382" t="s">
        <v>629</v>
      </c>
      <c r="E30" s="382"/>
      <c r="F30" s="382"/>
      <c r="G30" s="382"/>
      <c r="H30" s="382"/>
      <c r="I30" s="382"/>
      <c r="J30" s="382"/>
      <c r="K30" s="171"/>
    </row>
    <row r="31" spans="2:11" customFormat="1" ht="15" customHeight="1">
      <c r="B31" s="174"/>
      <c r="C31" s="175"/>
      <c r="D31" s="382" t="s">
        <v>630</v>
      </c>
      <c r="E31" s="382"/>
      <c r="F31" s="382"/>
      <c r="G31" s="382"/>
      <c r="H31" s="382"/>
      <c r="I31" s="382"/>
      <c r="J31" s="382"/>
      <c r="K31" s="171"/>
    </row>
    <row r="32" spans="2:11" customFormat="1" ht="12.75" customHeight="1">
      <c r="B32" s="174"/>
      <c r="C32" s="175"/>
      <c r="D32" s="175"/>
      <c r="E32" s="175"/>
      <c r="F32" s="175"/>
      <c r="G32" s="175"/>
      <c r="H32" s="175"/>
      <c r="I32" s="175"/>
      <c r="J32" s="175"/>
      <c r="K32" s="171"/>
    </row>
    <row r="33" spans="2:11" customFormat="1" ht="15" customHeight="1">
      <c r="B33" s="174"/>
      <c r="C33" s="175"/>
      <c r="D33" s="382" t="s">
        <v>631</v>
      </c>
      <c r="E33" s="382"/>
      <c r="F33" s="382"/>
      <c r="G33" s="382"/>
      <c r="H33" s="382"/>
      <c r="I33" s="382"/>
      <c r="J33" s="382"/>
      <c r="K33" s="171"/>
    </row>
    <row r="34" spans="2:11" customFormat="1" ht="15" customHeight="1">
      <c r="B34" s="174"/>
      <c r="C34" s="175"/>
      <c r="D34" s="382" t="s">
        <v>632</v>
      </c>
      <c r="E34" s="382"/>
      <c r="F34" s="382"/>
      <c r="G34" s="382"/>
      <c r="H34" s="382"/>
      <c r="I34" s="382"/>
      <c r="J34" s="382"/>
      <c r="K34" s="171"/>
    </row>
    <row r="35" spans="2:11" customFormat="1" ht="15" customHeight="1">
      <c r="B35" s="174"/>
      <c r="C35" s="175"/>
      <c r="D35" s="382" t="s">
        <v>633</v>
      </c>
      <c r="E35" s="382"/>
      <c r="F35" s="382"/>
      <c r="G35" s="382"/>
      <c r="H35" s="382"/>
      <c r="I35" s="382"/>
      <c r="J35" s="382"/>
      <c r="K35" s="171"/>
    </row>
    <row r="36" spans="2:11" customFormat="1" ht="15" customHeight="1">
      <c r="B36" s="174"/>
      <c r="C36" s="175"/>
      <c r="D36" s="173"/>
      <c r="E36" s="176" t="s">
        <v>95</v>
      </c>
      <c r="F36" s="173"/>
      <c r="G36" s="382" t="s">
        <v>634</v>
      </c>
      <c r="H36" s="382"/>
      <c r="I36" s="382"/>
      <c r="J36" s="382"/>
      <c r="K36" s="171"/>
    </row>
    <row r="37" spans="2:11" customFormat="1" ht="30.75" customHeight="1">
      <c r="B37" s="174"/>
      <c r="C37" s="175"/>
      <c r="D37" s="173"/>
      <c r="E37" s="176" t="s">
        <v>635</v>
      </c>
      <c r="F37" s="173"/>
      <c r="G37" s="382" t="s">
        <v>636</v>
      </c>
      <c r="H37" s="382"/>
      <c r="I37" s="382"/>
      <c r="J37" s="382"/>
      <c r="K37" s="171"/>
    </row>
    <row r="38" spans="2:11" customFormat="1" ht="15" customHeight="1">
      <c r="B38" s="174"/>
      <c r="C38" s="175"/>
      <c r="D38" s="173"/>
      <c r="E38" s="176" t="s">
        <v>47</v>
      </c>
      <c r="F38" s="173"/>
      <c r="G38" s="382" t="s">
        <v>637</v>
      </c>
      <c r="H38" s="382"/>
      <c r="I38" s="382"/>
      <c r="J38" s="382"/>
      <c r="K38" s="171"/>
    </row>
    <row r="39" spans="2:11" customFormat="1" ht="15" customHeight="1">
      <c r="B39" s="174"/>
      <c r="C39" s="175"/>
      <c r="D39" s="173"/>
      <c r="E39" s="176" t="s">
        <v>48</v>
      </c>
      <c r="F39" s="173"/>
      <c r="G39" s="382" t="s">
        <v>638</v>
      </c>
      <c r="H39" s="382"/>
      <c r="I39" s="382"/>
      <c r="J39" s="382"/>
      <c r="K39" s="171"/>
    </row>
    <row r="40" spans="2:11" customFormat="1" ht="15" customHeight="1">
      <c r="B40" s="174"/>
      <c r="C40" s="175"/>
      <c r="D40" s="173"/>
      <c r="E40" s="176" t="s">
        <v>96</v>
      </c>
      <c r="F40" s="173"/>
      <c r="G40" s="382" t="s">
        <v>639</v>
      </c>
      <c r="H40" s="382"/>
      <c r="I40" s="382"/>
      <c r="J40" s="382"/>
      <c r="K40" s="171"/>
    </row>
    <row r="41" spans="2:11" customFormat="1" ht="15" customHeight="1">
      <c r="B41" s="174"/>
      <c r="C41" s="175"/>
      <c r="D41" s="173"/>
      <c r="E41" s="176" t="s">
        <v>97</v>
      </c>
      <c r="F41" s="173"/>
      <c r="G41" s="382" t="s">
        <v>640</v>
      </c>
      <c r="H41" s="382"/>
      <c r="I41" s="382"/>
      <c r="J41" s="382"/>
      <c r="K41" s="171"/>
    </row>
    <row r="42" spans="2:11" customFormat="1" ht="15" customHeight="1">
      <c r="B42" s="174"/>
      <c r="C42" s="175"/>
      <c r="D42" s="173"/>
      <c r="E42" s="176" t="s">
        <v>641</v>
      </c>
      <c r="F42" s="173"/>
      <c r="G42" s="382" t="s">
        <v>642</v>
      </c>
      <c r="H42" s="382"/>
      <c r="I42" s="382"/>
      <c r="J42" s="382"/>
      <c r="K42" s="171"/>
    </row>
    <row r="43" spans="2:11" customFormat="1" ht="15" customHeight="1">
      <c r="B43" s="174"/>
      <c r="C43" s="175"/>
      <c r="D43" s="173"/>
      <c r="E43" s="176"/>
      <c r="F43" s="173"/>
      <c r="G43" s="382" t="s">
        <v>643</v>
      </c>
      <c r="H43" s="382"/>
      <c r="I43" s="382"/>
      <c r="J43" s="382"/>
      <c r="K43" s="171"/>
    </row>
    <row r="44" spans="2:11" customFormat="1" ht="15" customHeight="1">
      <c r="B44" s="174"/>
      <c r="C44" s="175"/>
      <c r="D44" s="173"/>
      <c r="E44" s="176" t="s">
        <v>644</v>
      </c>
      <c r="F44" s="173"/>
      <c r="G44" s="382" t="s">
        <v>645</v>
      </c>
      <c r="H44" s="382"/>
      <c r="I44" s="382"/>
      <c r="J44" s="382"/>
      <c r="K44" s="171"/>
    </row>
    <row r="45" spans="2:11" customFormat="1" ht="15" customHeight="1">
      <c r="B45" s="174"/>
      <c r="C45" s="175"/>
      <c r="D45" s="173"/>
      <c r="E45" s="176" t="s">
        <v>99</v>
      </c>
      <c r="F45" s="173"/>
      <c r="G45" s="382" t="s">
        <v>646</v>
      </c>
      <c r="H45" s="382"/>
      <c r="I45" s="382"/>
      <c r="J45" s="382"/>
      <c r="K45" s="171"/>
    </row>
    <row r="46" spans="2:11" customFormat="1" ht="12.75" customHeight="1">
      <c r="B46" s="174"/>
      <c r="C46" s="175"/>
      <c r="D46" s="173"/>
      <c r="E46" s="173"/>
      <c r="F46" s="173"/>
      <c r="G46" s="173"/>
      <c r="H46" s="173"/>
      <c r="I46" s="173"/>
      <c r="J46" s="173"/>
      <c r="K46" s="171"/>
    </row>
    <row r="47" spans="2:11" customFormat="1" ht="15" customHeight="1">
      <c r="B47" s="174"/>
      <c r="C47" s="175"/>
      <c r="D47" s="382" t="s">
        <v>647</v>
      </c>
      <c r="E47" s="382"/>
      <c r="F47" s="382"/>
      <c r="G47" s="382"/>
      <c r="H47" s="382"/>
      <c r="I47" s="382"/>
      <c r="J47" s="382"/>
      <c r="K47" s="171"/>
    </row>
    <row r="48" spans="2:11" customFormat="1" ht="15" customHeight="1">
      <c r="B48" s="174"/>
      <c r="C48" s="175"/>
      <c r="D48" s="175"/>
      <c r="E48" s="382" t="s">
        <v>648</v>
      </c>
      <c r="F48" s="382"/>
      <c r="G48" s="382"/>
      <c r="H48" s="382"/>
      <c r="I48" s="382"/>
      <c r="J48" s="382"/>
      <c r="K48" s="171"/>
    </row>
    <row r="49" spans="2:11" customFormat="1" ht="15" customHeight="1">
      <c r="B49" s="174"/>
      <c r="C49" s="175"/>
      <c r="D49" s="175"/>
      <c r="E49" s="382" t="s">
        <v>649</v>
      </c>
      <c r="F49" s="382"/>
      <c r="G49" s="382"/>
      <c r="H49" s="382"/>
      <c r="I49" s="382"/>
      <c r="J49" s="382"/>
      <c r="K49" s="171"/>
    </row>
    <row r="50" spans="2:11" customFormat="1" ht="15" customHeight="1">
      <c r="B50" s="174"/>
      <c r="C50" s="175"/>
      <c r="D50" s="175"/>
      <c r="E50" s="382" t="s">
        <v>650</v>
      </c>
      <c r="F50" s="382"/>
      <c r="G50" s="382"/>
      <c r="H50" s="382"/>
      <c r="I50" s="382"/>
      <c r="J50" s="382"/>
      <c r="K50" s="171"/>
    </row>
    <row r="51" spans="2:11" customFormat="1" ht="15" customHeight="1">
      <c r="B51" s="174"/>
      <c r="C51" s="175"/>
      <c r="D51" s="382" t="s">
        <v>651</v>
      </c>
      <c r="E51" s="382"/>
      <c r="F51" s="382"/>
      <c r="G51" s="382"/>
      <c r="H51" s="382"/>
      <c r="I51" s="382"/>
      <c r="J51" s="382"/>
      <c r="K51" s="171"/>
    </row>
    <row r="52" spans="2:11" customFormat="1" ht="25.5" customHeight="1">
      <c r="B52" s="170"/>
      <c r="C52" s="383" t="s">
        <v>652</v>
      </c>
      <c r="D52" s="383"/>
      <c r="E52" s="383"/>
      <c r="F52" s="383"/>
      <c r="G52" s="383"/>
      <c r="H52" s="383"/>
      <c r="I52" s="383"/>
      <c r="J52" s="383"/>
      <c r="K52" s="171"/>
    </row>
    <row r="53" spans="2:11" customFormat="1" ht="5.25" customHeight="1">
      <c r="B53" s="170"/>
      <c r="C53" s="172"/>
      <c r="D53" s="172"/>
      <c r="E53" s="172"/>
      <c r="F53" s="172"/>
      <c r="G53" s="172"/>
      <c r="H53" s="172"/>
      <c r="I53" s="172"/>
      <c r="J53" s="172"/>
      <c r="K53" s="171"/>
    </row>
    <row r="54" spans="2:11" customFormat="1" ht="15" customHeight="1">
      <c r="B54" s="170"/>
      <c r="C54" s="382" t="s">
        <v>653</v>
      </c>
      <c r="D54" s="382"/>
      <c r="E54" s="382"/>
      <c r="F54" s="382"/>
      <c r="G54" s="382"/>
      <c r="H54" s="382"/>
      <c r="I54" s="382"/>
      <c r="J54" s="382"/>
      <c r="K54" s="171"/>
    </row>
    <row r="55" spans="2:11" customFormat="1" ht="15" customHeight="1">
      <c r="B55" s="170"/>
      <c r="C55" s="382" t="s">
        <v>654</v>
      </c>
      <c r="D55" s="382"/>
      <c r="E55" s="382"/>
      <c r="F55" s="382"/>
      <c r="G55" s="382"/>
      <c r="H55" s="382"/>
      <c r="I55" s="382"/>
      <c r="J55" s="382"/>
      <c r="K55" s="171"/>
    </row>
    <row r="56" spans="2:11" customFormat="1" ht="12.75" customHeight="1">
      <c r="B56" s="170"/>
      <c r="C56" s="173"/>
      <c r="D56" s="173"/>
      <c r="E56" s="173"/>
      <c r="F56" s="173"/>
      <c r="G56" s="173"/>
      <c r="H56" s="173"/>
      <c r="I56" s="173"/>
      <c r="J56" s="173"/>
      <c r="K56" s="171"/>
    </row>
    <row r="57" spans="2:11" customFormat="1" ht="15" customHeight="1">
      <c r="B57" s="170"/>
      <c r="C57" s="382" t="s">
        <v>655</v>
      </c>
      <c r="D57" s="382"/>
      <c r="E57" s="382"/>
      <c r="F57" s="382"/>
      <c r="G57" s="382"/>
      <c r="H57" s="382"/>
      <c r="I57" s="382"/>
      <c r="J57" s="382"/>
      <c r="K57" s="171"/>
    </row>
    <row r="58" spans="2:11" customFormat="1" ht="15" customHeight="1">
      <c r="B58" s="170"/>
      <c r="C58" s="175"/>
      <c r="D58" s="382" t="s">
        <v>656</v>
      </c>
      <c r="E58" s="382"/>
      <c r="F58" s="382"/>
      <c r="G58" s="382"/>
      <c r="H58" s="382"/>
      <c r="I58" s="382"/>
      <c r="J58" s="382"/>
      <c r="K58" s="171"/>
    </row>
    <row r="59" spans="2:11" customFormat="1" ht="15" customHeight="1">
      <c r="B59" s="170"/>
      <c r="C59" s="175"/>
      <c r="D59" s="382" t="s">
        <v>657</v>
      </c>
      <c r="E59" s="382"/>
      <c r="F59" s="382"/>
      <c r="G59" s="382"/>
      <c r="H59" s="382"/>
      <c r="I59" s="382"/>
      <c r="J59" s="382"/>
      <c r="K59" s="171"/>
    </row>
    <row r="60" spans="2:11" customFormat="1" ht="15" customHeight="1">
      <c r="B60" s="170"/>
      <c r="C60" s="175"/>
      <c r="D60" s="382" t="s">
        <v>658</v>
      </c>
      <c r="E60" s="382"/>
      <c r="F60" s="382"/>
      <c r="G60" s="382"/>
      <c r="H60" s="382"/>
      <c r="I60" s="382"/>
      <c r="J60" s="382"/>
      <c r="K60" s="171"/>
    </row>
    <row r="61" spans="2:11" customFormat="1" ht="15" customHeight="1">
      <c r="B61" s="170"/>
      <c r="C61" s="175"/>
      <c r="D61" s="382" t="s">
        <v>659</v>
      </c>
      <c r="E61" s="382"/>
      <c r="F61" s="382"/>
      <c r="G61" s="382"/>
      <c r="H61" s="382"/>
      <c r="I61" s="382"/>
      <c r="J61" s="382"/>
      <c r="K61" s="171"/>
    </row>
    <row r="62" spans="2:11" customFormat="1" ht="15" customHeight="1">
      <c r="B62" s="170"/>
      <c r="C62" s="175"/>
      <c r="D62" s="384" t="s">
        <v>660</v>
      </c>
      <c r="E62" s="384"/>
      <c r="F62" s="384"/>
      <c r="G62" s="384"/>
      <c r="H62" s="384"/>
      <c r="I62" s="384"/>
      <c r="J62" s="384"/>
      <c r="K62" s="171"/>
    </row>
    <row r="63" spans="2:11" customFormat="1" ht="15" customHeight="1">
      <c r="B63" s="170"/>
      <c r="C63" s="175"/>
      <c r="D63" s="382" t="s">
        <v>661</v>
      </c>
      <c r="E63" s="382"/>
      <c r="F63" s="382"/>
      <c r="G63" s="382"/>
      <c r="H63" s="382"/>
      <c r="I63" s="382"/>
      <c r="J63" s="382"/>
      <c r="K63" s="171"/>
    </row>
    <row r="64" spans="2:11" customFormat="1" ht="12.75" customHeight="1">
      <c r="B64" s="170"/>
      <c r="C64" s="175"/>
      <c r="D64" s="175"/>
      <c r="E64" s="178"/>
      <c r="F64" s="175"/>
      <c r="G64" s="175"/>
      <c r="H64" s="175"/>
      <c r="I64" s="175"/>
      <c r="J64" s="175"/>
      <c r="K64" s="171"/>
    </row>
    <row r="65" spans="2:11" customFormat="1" ht="15" customHeight="1">
      <c r="B65" s="170"/>
      <c r="C65" s="175"/>
      <c r="D65" s="382" t="s">
        <v>662</v>
      </c>
      <c r="E65" s="382"/>
      <c r="F65" s="382"/>
      <c r="G65" s="382"/>
      <c r="H65" s="382"/>
      <c r="I65" s="382"/>
      <c r="J65" s="382"/>
      <c r="K65" s="171"/>
    </row>
    <row r="66" spans="2:11" customFormat="1" ht="15" customHeight="1">
      <c r="B66" s="170"/>
      <c r="C66" s="175"/>
      <c r="D66" s="384" t="s">
        <v>663</v>
      </c>
      <c r="E66" s="384"/>
      <c r="F66" s="384"/>
      <c r="G66" s="384"/>
      <c r="H66" s="384"/>
      <c r="I66" s="384"/>
      <c r="J66" s="384"/>
      <c r="K66" s="171"/>
    </row>
    <row r="67" spans="2:11" customFormat="1" ht="15" customHeight="1">
      <c r="B67" s="170"/>
      <c r="C67" s="175"/>
      <c r="D67" s="382" t="s">
        <v>664</v>
      </c>
      <c r="E67" s="382"/>
      <c r="F67" s="382"/>
      <c r="G67" s="382"/>
      <c r="H67" s="382"/>
      <c r="I67" s="382"/>
      <c r="J67" s="382"/>
      <c r="K67" s="171"/>
    </row>
    <row r="68" spans="2:11" customFormat="1" ht="15" customHeight="1">
      <c r="B68" s="170"/>
      <c r="C68" s="175"/>
      <c r="D68" s="382" t="s">
        <v>665</v>
      </c>
      <c r="E68" s="382"/>
      <c r="F68" s="382"/>
      <c r="G68" s="382"/>
      <c r="H68" s="382"/>
      <c r="I68" s="382"/>
      <c r="J68" s="382"/>
      <c r="K68" s="171"/>
    </row>
    <row r="69" spans="2:11" customFormat="1" ht="15" customHeight="1">
      <c r="B69" s="170"/>
      <c r="C69" s="175"/>
      <c r="D69" s="382" t="s">
        <v>666</v>
      </c>
      <c r="E69" s="382"/>
      <c r="F69" s="382"/>
      <c r="G69" s="382"/>
      <c r="H69" s="382"/>
      <c r="I69" s="382"/>
      <c r="J69" s="382"/>
      <c r="K69" s="171"/>
    </row>
    <row r="70" spans="2:11" customFormat="1" ht="15" customHeight="1">
      <c r="B70" s="170"/>
      <c r="C70" s="175"/>
      <c r="D70" s="382" t="s">
        <v>667</v>
      </c>
      <c r="E70" s="382"/>
      <c r="F70" s="382"/>
      <c r="G70" s="382"/>
      <c r="H70" s="382"/>
      <c r="I70" s="382"/>
      <c r="J70" s="382"/>
      <c r="K70" s="171"/>
    </row>
    <row r="71" spans="2:11" customFormat="1" ht="12.75" customHeight="1">
      <c r="B71" s="179"/>
      <c r="C71" s="180"/>
      <c r="D71" s="180"/>
      <c r="E71" s="180"/>
      <c r="F71" s="180"/>
      <c r="G71" s="180"/>
      <c r="H71" s="180"/>
      <c r="I71" s="180"/>
      <c r="J71" s="180"/>
      <c r="K71" s="181"/>
    </row>
    <row r="72" spans="2:11" customFormat="1" ht="18.75" customHeight="1">
      <c r="B72" s="182"/>
      <c r="C72" s="182"/>
      <c r="D72" s="182"/>
      <c r="E72" s="182"/>
      <c r="F72" s="182"/>
      <c r="G72" s="182"/>
      <c r="H72" s="182"/>
      <c r="I72" s="182"/>
      <c r="J72" s="182"/>
      <c r="K72" s="183"/>
    </row>
    <row r="73" spans="2:11" customFormat="1" ht="18.75" customHeight="1">
      <c r="B73" s="183"/>
      <c r="C73" s="183"/>
      <c r="D73" s="183"/>
      <c r="E73" s="183"/>
      <c r="F73" s="183"/>
      <c r="G73" s="183"/>
      <c r="H73" s="183"/>
      <c r="I73" s="183"/>
      <c r="J73" s="183"/>
      <c r="K73" s="183"/>
    </row>
    <row r="74" spans="2:11" customFormat="1" ht="7.5" customHeight="1">
      <c r="B74" s="184"/>
      <c r="C74" s="185"/>
      <c r="D74" s="185"/>
      <c r="E74" s="185"/>
      <c r="F74" s="185"/>
      <c r="G74" s="185"/>
      <c r="H74" s="185"/>
      <c r="I74" s="185"/>
      <c r="J74" s="185"/>
      <c r="K74" s="186"/>
    </row>
    <row r="75" spans="2:11" customFormat="1" ht="45" customHeight="1">
      <c r="B75" s="187"/>
      <c r="C75" s="377" t="s">
        <v>668</v>
      </c>
      <c r="D75" s="377"/>
      <c r="E75" s="377"/>
      <c r="F75" s="377"/>
      <c r="G75" s="377"/>
      <c r="H75" s="377"/>
      <c r="I75" s="377"/>
      <c r="J75" s="377"/>
      <c r="K75" s="188"/>
    </row>
    <row r="76" spans="2:11" customFormat="1" ht="17.25" customHeight="1">
      <c r="B76" s="187"/>
      <c r="C76" s="189" t="s">
        <v>669</v>
      </c>
      <c r="D76" s="189"/>
      <c r="E76" s="189"/>
      <c r="F76" s="189" t="s">
        <v>670</v>
      </c>
      <c r="G76" s="190"/>
      <c r="H76" s="189" t="s">
        <v>48</v>
      </c>
      <c r="I76" s="189" t="s">
        <v>51</v>
      </c>
      <c r="J76" s="189" t="s">
        <v>671</v>
      </c>
      <c r="K76" s="188"/>
    </row>
    <row r="77" spans="2:11" customFormat="1" ht="17.25" customHeight="1">
      <c r="B77" s="187"/>
      <c r="C77" s="191" t="s">
        <v>672</v>
      </c>
      <c r="D77" s="191"/>
      <c r="E77" s="191"/>
      <c r="F77" s="192" t="s">
        <v>673</v>
      </c>
      <c r="G77" s="193"/>
      <c r="H77" s="191"/>
      <c r="I77" s="191"/>
      <c r="J77" s="191" t="s">
        <v>674</v>
      </c>
      <c r="K77" s="188"/>
    </row>
    <row r="78" spans="2:11" customFormat="1" ht="5.25" customHeight="1">
      <c r="B78" s="187"/>
      <c r="C78" s="194"/>
      <c r="D78" s="194"/>
      <c r="E78" s="194"/>
      <c r="F78" s="194"/>
      <c r="G78" s="195"/>
      <c r="H78" s="194"/>
      <c r="I78" s="194"/>
      <c r="J78" s="194"/>
      <c r="K78" s="188"/>
    </row>
    <row r="79" spans="2:11" customFormat="1" ht="15" customHeight="1">
      <c r="B79" s="187"/>
      <c r="C79" s="176" t="s">
        <v>47</v>
      </c>
      <c r="D79" s="196"/>
      <c r="E79" s="196"/>
      <c r="F79" s="197" t="s">
        <v>675</v>
      </c>
      <c r="G79" s="198"/>
      <c r="H79" s="176" t="s">
        <v>676</v>
      </c>
      <c r="I79" s="176" t="s">
        <v>677</v>
      </c>
      <c r="J79" s="176">
        <v>20</v>
      </c>
      <c r="K79" s="188"/>
    </row>
    <row r="80" spans="2:11" customFormat="1" ht="15" customHeight="1">
      <c r="B80" s="187"/>
      <c r="C80" s="176" t="s">
        <v>678</v>
      </c>
      <c r="D80" s="176"/>
      <c r="E80" s="176"/>
      <c r="F80" s="197" t="s">
        <v>675</v>
      </c>
      <c r="G80" s="198"/>
      <c r="H80" s="176" t="s">
        <v>679</v>
      </c>
      <c r="I80" s="176" t="s">
        <v>677</v>
      </c>
      <c r="J80" s="176">
        <v>120</v>
      </c>
      <c r="K80" s="188"/>
    </row>
    <row r="81" spans="2:11" customFormat="1" ht="15" customHeight="1">
      <c r="B81" s="199"/>
      <c r="C81" s="176" t="s">
        <v>680</v>
      </c>
      <c r="D81" s="176"/>
      <c r="E81" s="176"/>
      <c r="F81" s="197" t="s">
        <v>681</v>
      </c>
      <c r="G81" s="198"/>
      <c r="H81" s="176" t="s">
        <v>682</v>
      </c>
      <c r="I81" s="176" t="s">
        <v>677</v>
      </c>
      <c r="J81" s="176">
        <v>50</v>
      </c>
      <c r="K81" s="188"/>
    </row>
    <row r="82" spans="2:11" customFormat="1" ht="15" customHeight="1">
      <c r="B82" s="199"/>
      <c r="C82" s="176" t="s">
        <v>683</v>
      </c>
      <c r="D82" s="176"/>
      <c r="E82" s="176"/>
      <c r="F82" s="197" t="s">
        <v>675</v>
      </c>
      <c r="G82" s="198"/>
      <c r="H82" s="176" t="s">
        <v>684</v>
      </c>
      <c r="I82" s="176" t="s">
        <v>685</v>
      </c>
      <c r="J82" s="176"/>
      <c r="K82" s="188"/>
    </row>
    <row r="83" spans="2:11" customFormat="1" ht="15" customHeight="1">
      <c r="B83" s="199"/>
      <c r="C83" s="176" t="s">
        <v>686</v>
      </c>
      <c r="D83" s="176"/>
      <c r="E83" s="176"/>
      <c r="F83" s="197" t="s">
        <v>681</v>
      </c>
      <c r="G83" s="176"/>
      <c r="H83" s="176" t="s">
        <v>687</v>
      </c>
      <c r="I83" s="176" t="s">
        <v>677</v>
      </c>
      <c r="J83" s="176">
        <v>15</v>
      </c>
      <c r="K83" s="188"/>
    </row>
    <row r="84" spans="2:11" customFormat="1" ht="15" customHeight="1">
      <c r="B84" s="199"/>
      <c r="C84" s="176" t="s">
        <v>688</v>
      </c>
      <c r="D84" s="176"/>
      <c r="E84" s="176"/>
      <c r="F84" s="197" t="s">
        <v>681</v>
      </c>
      <c r="G84" s="176"/>
      <c r="H84" s="176" t="s">
        <v>689</v>
      </c>
      <c r="I84" s="176" t="s">
        <v>677</v>
      </c>
      <c r="J84" s="176">
        <v>15</v>
      </c>
      <c r="K84" s="188"/>
    </row>
    <row r="85" spans="2:11" customFormat="1" ht="15" customHeight="1">
      <c r="B85" s="199"/>
      <c r="C85" s="176" t="s">
        <v>690</v>
      </c>
      <c r="D85" s="176"/>
      <c r="E85" s="176"/>
      <c r="F85" s="197" t="s">
        <v>681</v>
      </c>
      <c r="G85" s="176"/>
      <c r="H85" s="176" t="s">
        <v>691</v>
      </c>
      <c r="I85" s="176" t="s">
        <v>677</v>
      </c>
      <c r="J85" s="176">
        <v>20</v>
      </c>
      <c r="K85" s="188"/>
    </row>
    <row r="86" spans="2:11" customFormat="1" ht="15" customHeight="1">
      <c r="B86" s="199"/>
      <c r="C86" s="176" t="s">
        <v>692</v>
      </c>
      <c r="D86" s="176"/>
      <c r="E86" s="176"/>
      <c r="F86" s="197" t="s">
        <v>681</v>
      </c>
      <c r="G86" s="176"/>
      <c r="H86" s="176" t="s">
        <v>693</v>
      </c>
      <c r="I86" s="176" t="s">
        <v>677</v>
      </c>
      <c r="J86" s="176">
        <v>20</v>
      </c>
      <c r="K86" s="188"/>
    </row>
    <row r="87" spans="2:11" customFormat="1" ht="15" customHeight="1">
      <c r="B87" s="199"/>
      <c r="C87" s="176" t="s">
        <v>694</v>
      </c>
      <c r="D87" s="176"/>
      <c r="E87" s="176"/>
      <c r="F87" s="197" t="s">
        <v>681</v>
      </c>
      <c r="G87" s="198"/>
      <c r="H87" s="176" t="s">
        <v>695</v>
      </c>
      <c r="I87" s="176" t="s">
        <v>677</v>
      </c>
      <c r="J87" s="176">
        <v>50</v>
      </c>
      <c r="K87" s="188"/>
    </row>
    <row r="88" spans="2:11" customFormat="1" ht="15" customHeight="1">
      <c r="B88" s="199"/>
      <c r="C88" s="176" t="s">
        <v>696</v>
      </c>
      <c r="D88" s="176"/>
      <c r="E88" s="176"/>
      <c r="F88" s="197" t="s">
        <v>681</v>
      </c>
      <c r="G88" s="198"/>
      <c r="H88" s="176" t="s">
        <v>697</v>
      </c>
      <c r="I88" s="176" t="s">
        <v>677</v>
      </c>
      <c r="J88" s="176">
        <v>20</v>
      </c>
      <c r="K88" s="188"/>
    </row>
    <row r="89" spans="2:11" customFormat="1" ht="15" customHeight="1">
      <c r="B89" s="199"/>
      <c r="C89" s="176" t="s">
        <v>698</v>
      </c>
      <c r="D89" s="176"/>
      <c r="E89" s="176"/>
      <c r="F89" s="197" t="s">
        <v>681</v>
      </c>
      <c r="G89" s="198"/>
      <c r="H89" s="176" t="s">
        <v>699</v>
      </c>
      <c r="I89" s="176" t="s">
        <v>677</v>
      </c>
      <c r="J89" s="176">
        <v>20</v>
      </c>
      <c r="K89" s="188"/>
    </row>
    <row r="90" spans="2:11" customFormat="1" ht="15" customHeight="1">
      <c r="B90" s="199"/>
      <c r="C90" s="176" t="s">
        <v>700</v>
      </c>
      <c r="D90" s="176"/>
      <c r="E90" s="176"/>
      <c r="F90" s="197" t="s">
        <v>681</v>
      </c>
      <c r="G90" s="198"/>
      <c r="H90" s="176" t="s">
        <v>701</v>
      </c>
      <c r="I90" s="176" t="s">
        <v>677</v>
      </c>
      <c r="J90" s="176">
        <v>50</v>
      </c>
      <c r="K90" s="188"/>
    </row>
    <row r="91" spans="2:11" customFormat="1" ht="15" customHeight="1">
      <c r="B91" s="199"/>
      <c r="C91" s="176" t="s">
        <v>702</v>
      </c>
      <c r="D91" s="176"/>
      <c r="E91" s="176"/>
      <c r="F91" s="197" t="s">
        <v>681</v>
      </c>
      <c r="G91" s="198"/>
      <c r="H91" s="176" t="s">
        <v>702</v>
      </c>
      <c r="I91" s="176" t="s">
        <v>677</v>
      </c>
      <c r="J91" s="176">
        <v>50</v>
      </c>
      <c r="K91" s="188"/>
    </row>
    <row r="92" spans="2:11" customFormat="1" ht="15" customHeight="1">
      <c r="B92" s="199"/>
      <c r="C92" s="176" t="s">
        <v>703</v>
      </c>
      <c r="D92" s="176"/>
      <c r="E92" s="176"/>
      <c r="F92" s="197" t="s">
        <v>681</v>
      </c>
      <c r="G92" s="198"/>
      <c r="H92" s="176" t="s">
        <v>704</v>
      </c>
      <c r="I92" s="176" t="s">
        <v>677</v>
      </c>
      <c r="J92" s="176">
        <v>255</v>
      </c>
      <c r="K92" s="188"/>
    </row>
    <row r="93" spans="2:11" customFormat="1" ht="15" customHeight="1">
      <c r="B93" s="199"/>
      <c r="C93" s="176" t="s">
        <v>705</v>
      </c>
      <c r="D93" s="176"/>
      <c r="E93" s="176"/>
      <c r="F93" s="197" t="s">
        <v>675</v>
      </c>
      <c r="G93" s="198"/>
      <c r="H93" s="176" t="s">
        <v>706</v>
      </c>
      <c r="I93" s="176" t="s">
        <v>707</v>
      </c>
      <c r="J93" s="176"/>
      <c r="K93" s="188"/>
    </row>
    <row r="94" spans="2:11" customFormat="1" ht="15" customHeight="1">
      <c r="B94" s="199"/>
      <c r="C94" s="176" t="s">
        <v>708</v>
      </c>
      <c r="D94" s="176"/>
      <c r="E94" s="176"/>
      <c r="F94" s="197" t="s">
        <v>675</v>
      </c>
      <c r="G94" s="198"/>
      <c r="H94" s="176" t="s">
        <v>709</v>
      </c>
      <c r="I94" s="176" t="s">
        <v>710</v>
      </c>
      <c r="J94" s="176"/>
      <c r="K94" s="188"/>
    </row>
    <row r="95" spans="2:11" customFormat="1" ht="15" customHeight="1">
      <c r="B95" s="199"/>
      <c r="C95" s="176" t="s">
        <v>711</v>
      </c>
      <c r="D95" s="176"/>
      <c r="E95" s="176"/>
      <c r="F95" s="197" t="s">
        <v>675</v>
      </c>
      <c r="G95" s="198"/>
      <c r="H95" s="176" t="s">
        <v>711</v>
      </c>
      <c r="I95" s="176" t="s">
        <v>710</v>
      </c>
      <c r="J95" s="176"/>
      <c r="K95" s="188"/>
    </row>
    <row r="96" spans="2:11" customFormat="1" ht="15" customHeight="1">
      <c r="B96" s="199"/>
      <c r="C96" s="176" t="s">
        <v>32</v>
      </c>
      <c r="D96" s="176"/>
      <c r="E96" s="176"/>
      <c r="F96" s="197" t="s">
        <v>675</v>
      </c>
      <c r="G96" s="198"/>
      <c r="H96" s="176" t="s">
        <v>712</v>
      </c>
      <c r="I96" s="176" t="s">
        <v>710</v>
      </c>
      <c r="J96" s="176"/>
      <c r="K96" s="188"/>
    </row>
    <row r="97" spans="2:11" customFormat="1" ht="15" customHeight="1">
      <c r="B97" s="199"/>
      <c r="C97" s="176" t="s">
        <v>42</v>
      </c>
      <c r="D97" s="176"/>
      <c r="E97" s="176"/>
      <c r="F97" s="197" t="s">
        <v>675</v>
      </c>
      <c r="G97" s="198"/>
      <c r="H97" s="176" t="s">
        <v>713</v>
      </c>
      <c r="I97" s="176" t="s">
        <v>710</v>
      </c>
      <c r="J97" s="176"/>
      <c r="K97" s="188"/>
    </row>
    <row r="98" spans="2:11" customFormat="1" ht="15" customHeight="1">
      <c r="B98" s="200"/>
      <c r="C98" s="201"/>
      <c r="D98" s="201"/>
      <c r="E98" s="201"/>
      <c r="F98" s="201"/>
      <c r="G98" s="201"/>
      <c r="H98" s="201"/>
      <c r="I98" s="201"/>
      <c r="J98" s="201"/>
      <c r="K98" s="202"/>
    </row>
    <row r="99" spans="2:11" customFormat="1" ht="18.75" customHeight="1">
      <c r="B99" s="203"/>
      <c r="C99" s="204"/>
      <c r="D99" s="204"/>
      <c r="E99" s="204"/>
      <c r="F99" s="204"/>
      <c r="G99" s="204"/>
      <c r="H99" s="204"/>
      <c r="I99" s="204"/>
      <c r="J99" s="204"/>
      <c r="K99" s="203"/>
    </row>
    <row r="100" spans="2:11" customFormat="1" ht="18.75" customHeight="1">
      <c r="B100" s="183"/>
      <c r="C100" s="183"/>
      <c r="D100" s="183"/>
      <c r="E100" s="183"/>
      <c r="F100" s="183"/>
      <c r="G100" s="183"/>
      <c r="H100" s="183"/>
      <c r="I100" s="183"/>
      <c r="J100" s="183"/>
      <c r="K100" s="183"/>
    </row>
    <row r="101" spans="2:11" customFormat="1" ht="7.5" customHeight="1">
      <c r="B101" s="184"/>
      <c r="C101" s="185"/>
      <c r="D101" s="185"/>
      <c r="E101" s="185"/>
      <c r="F101" s="185"/>
      <c r="G101" s="185"/>
      <c r="H101" s="185"/>
      <c r="I101" s="185"/>
      <c r="J101" s="185"/>
      <c r="K101" s="186"/>
    </row>
    <row r="102" spans="2:11" customFormat="1" ht="45" customHeight="1">
      <c r="B102" s="187"/>
      <c r="C102" s="377" t="s">
        <v>714</v>
      </c>
      <c r="D102" s="377"/>
      <c r="E102" s="377"/>
      <c r="F102" s="377"/>
      <c r="G102" s="377"/>
      <c r="H102" s="377"/>
      <c r="I102" s="377"/>
      <c r="J102" s="377"/>
      <c r="K102" s="188"/>
    </row>
    <row r="103" spans="2:11" customFormat="1" ht="17.25" customHeight="1">
      <c r="B103" s="187"/>
      <c r="C103" s="189" t="s">
        <v>669</v>
      </c>
      <c r="D103" s="189"/>
      <c r="E103" s="189"/>
      <c r="F103" s="189" t="s">
        <v>670</v>
      </c>
      <c r="G103" s="190"/>
      <c r="H103" s="189" t="s">
        <v>48</v>
      </c>
      <c r="I103" s="189" t="s">
        <v>51</v>
      </c>
      <c r="J103" s="189" t="s">
        <v>671</v>
      </c>
      <c r="K103" s="188"/>
    </row>
    <row r="104" spans="2:11" customFormat="1" ht="17.25" customHeight="1">
      <c r="B104" s="187"/>
      <c r="C104" s="191" t="s">
        <v>672</v>
      </c>
      <c r="D104" s="191"/>
      <c r="E104" s="191"/>
      <c r="F104" s="192" t="s">
        <v>673</v>
      </c>
      <c r="G104" s="193"/>
      <c r="H104" s="191"/>
      <c r="I104" s="191"/>
      <c r="J104" s="191" t="s">
        <v>674</v>
      </c>
      <c r="K104" s="188"/>
    </row>
    <row r="105" spans="2:11" customFormat="1" ht="5.25" customHeight="1">
      <c r="B105" s="187"/>
      <c r="C105" s="189"/>
      <c r="D105" s="189"/>
      <c r="E105" s="189"/>
      <c r="F105" s="189"/>
      <c r="G105" s="205"/>
      <c r="H105" s="189"/>
      <c r="I105" s="189"/>
      <c r="J105" s="189"/>
      <c r="K105" s="188"/>
    </row>
    <row r="106" spans="2:11" customFormat="1" ht="15" customHeight="1">
      <c r="B106" s="187"/>
      <c r="C106" s="176" t="s">
        <v>47</v>
      </c>
      <c r="D106" s="196"/>
      <c r="E106" s="196"/>
      <c r="F106" s="197" t="s">
        <v>675</v>
      </c>
      <c r="G106" s="176"/>
      <c r="H106" s="176" t="s">
        <v>715</v>
      </c>
      <c r="I106" s="176" t="s">
        <v>677</v>
      </c>
      <c r="J106" s="176">
        <v>20</v>
      </c>
      <c r="K106" s="188"/>
    </row>
    <row r="107" spans="2:11" customFormat="1" ht="15" customHeight="1">
      <c r="B107" s="187"/>
      <c r="C107" s="176" t="s">
        <v>678</v>
      </c>
      <c r="D107" s="176"/>
      <c r="E107" s="176"/>
      <c r="F107" s="197" t="s">
        <v>675</v>
      </c>
      <c r="G107" s="176"/>
      <c r="H107" s="176" t="s">
        <v>715</v>
      </c>
      <c r="I107" s="176" t="s">
        <v>677</v>
      </c>
      <c r="J107" s="176">
        <v>120</v>
      </c>
      <c r="K107" s="188"/>
    </row>
    <row r="108" spans="2:11" customFormat="1" ht="15" customHeight="1">
      <c r="B108" s="199"/>
      <c r="C108" s="176" t="s">
        <v>680</v>
      </c>
      <c r="D108" s="176"/>
      <c r="E108" s="176"/>
      <c r="F108" s="197" t="s">
        <v>681</v>
      </c>
      <c r="G108" s="176"/>
      <c r="H108" s="176" t="s">
        <v>715</v>
      </c>
      <c r="I108" s="176" t="s">
        <v>677</v>
      </c>
      <c r="J108" s="176">
        <v>50</v>
      </c>
      <c r="K108" s="188"/>
    </row>
    <row r="109" spans="2:11" customFormat="1" ht="15" customHeight="1">
      <c r="B109" s="199"/>
      <c r="C109" s="176" t="s">
        <v>683</v>
      </c>
      <c r="D109" s="176"/>
      <c r="E109" s="176"/>
      <c r="F109" s="197" t="s">
        <v>675</v>
      </c>
      <c r="G109" s="176"/>
      <c r="H109" s="176" t="s">
        <v>715</v>
      </c>
      <c r="I109" s="176" t="s">
        <v>685</v>
      </c>
      <c r="J109" s="176"/>
      <c r="K109" s="188"/>
    </row>
    <row r="110" spans="2:11" customFormat="1" ht="15" customHeight="1">
      <c r="B110" s="199"/>
      <c r="C110" s="176" t="s">
        <v>694</v>
      </c>
      <c r="D110" s="176"/>
      <c r="E110" s="176"/>
      <c r="F110" s="197" t="s">
        <v>681</v>
      </c>
      <c r="G110" s="176"/>
      <c r="H110" s="176" t="s">
        <v>715</v>
      </c>
      <c r="I110" s="176" t="s">
        <v>677</v>
      </c>
      <c r="J110" s="176">
        <v>50</v>
      </c>
      <c r="K110" s="188"/>
    </row>
    <row r="111" spans="2:11" customFormat="1" ht="15" customHeight="1">
      <c r="B111" s="199"/>
      <c r="C111" s="176" t="s">
        <v>702</v>
      </c>
      <c r="D111" s="176"/>
      <c r="E111" s="176"/>
      <c r="F111" s="197" t="s">
        <v>681</v>
      </c>
      <c r="G111" s="176"/>
      <c r="H111" s="176" t="s">
        <v>715</v>
      </c>
      <c r="I111" s="176" t="s">
        <v>677</v>
      </c>
      <c r="J111" s="176">
        <v>50</v>
      </c>
      <c r="K111" s="188"/>
    </row>
    <row r="112" spans="2:11" customFormat="1" ht="15" customHeight="1">
      <c r="B112" s="199"/>
      <c r="C112" s="176" t="s">
        <v>700</v>
      </c>
      <c r="D112" s="176"/>
      <c r="E112" s="176"/>
      <c r="F112" s="197" t="s">
        <v>681</v>
      </c>
      <c r="G112" s="176"/>
      <c r="H112" s="176" t="s">
        <v>715</v>
      </c>
      <c r="I112" s="176" t="s">
        <v>677</v>
      </c>
      <c r="J112" s="176">
        <v>50</v>
      </c>
      <c r="K112" s="188"/>
    </row>
    <row r="113" spans="2:11" customFormat="1" ht="15" customHeight="1">
      <c r="B113" s="199"/>
      <c r="C113" s="176" t="s">
        <v>47</v>
      </c>
      <c r="D113" s="176"/>
      <c r="E113" s="176"/>
      <c r="F113" s="197" t="s">
        <v>675</v>
      </c>
      <c r="G113" s="176"/>
      <c r="H113" s="176" t="s">
        <v>716</v>
      </c>
      <c r="I113" s="176" t="s">
        <v>677</v>
      </c>
      <c r="J113" s="176">
        <v>20</v>
      </c>
      <c r="K113" s="188"/>
    </row>
    <row r="114" spans="2:11" customFormat="1" ht="15" customHeight="1">
      <c r="B114" s="199"/>
      <c r="C114" s="176" t="s">
        <v>717</v>
      </c>
      <c r="D114" s="176"/>
      <c r="E114" s="176"/>
      <c r="F114" s="197" t="s">
        <v>675</v>
      </c>
      <c r="G114" s="176"/>
      <c r="H114" s="176" t="s">
        <v>718</v>
      </c>
      <c r="I114" s="176" t="s">
        <v>677</v>
      </c>
      <c r="J114" s="176">
        <v>120</v>
      </c>
      <c r="K114" s="188"/>
    </row>
    <row r="115" spans="2:11" customFormat="1" ht="15" customHeight="1">
      <c r="B115" s="199"/>
      <c r="C115" s="176" t="s">
        <v>32</v>
      </c>
      <c r="D115" s="176"/>
      <c r="E115" s="176"/>
      <c r="F115" s="197" t="s">
        <v>675</v>
      </c>
      <c r="G115" s="176"/>
      <c r="H115" s="176" t="s">
        <v>719</v>
      </c>
      <c r="I115" s="176" t="s">
        <v>710</v>
      </c>
      <c r="J115" s="176"/>
      <c r="K115" s="188"/>
    </row>
    <row r="116" spans="2:11" customFormat="1" ht="15" customHeight="1">
      <c r="B116" s="199"/>
      <c r="C116" s="176" t="s">
        <v>42</v>
      </c>
      <c r="D116" s="176"/>
      <c r="E116" s="176"/>
      <c r="F116" s="197" t="s">
        <v>675</v>
      </c>
      <c r="G116" s="176"/>
      <c r="H116" s="176" t="s">
        <v>720</v>
      </c>
      <c r="I116" s="176" t="s">
        <v>710</v>
      </c>
      <c r="J116" s="176"/>
      <c r="K116" s="188"/>
    </row>
    <row r="117" spans="2:11" customFormat="1" ht="15" customHeight="1">
      <c r="B117" s="199"/>
      <c r="C117" s="176" t="s">
        <v>51</v>
      </c>
      <c r="D117" s="176"/>
      <c r="E117" s="176"/>
      <c r="F117" s="197" t="s">
        <v>675</v>
      </c>
      <c r="G117" s="176"/>
      <c r="H117" s="176" t="s">
        <v>721</v>
      </c>
      <c r="I117" s="176" t="s">
        <v>722</v>
      </c>
      <c r="J117" s="176"/>
      <c r="K117" s="188"/>
    </row>
    <row r="118" spans="2:11" customFormat="1" ht="15" customHeight="1">
      <c r="B118" s="200"/>
      <c r="C118" s="206"/>
      <c r="D118" s="206"/>
      <c r="E118" s="206"/>
      <c r="F118" s="206"/>
      <c r="G118" s="206"/>
      <c r="H118" s="206"/>
      <c r="I118" s="206"/>
      <c r="J118" s="206"/>
      <c r="K118" s="202"/>
    </row>
    <row r="119" spans="2:11" customFormat="1" ht="18.75" customHeight="1">
      <c r="B119" s="207"/>
      <c r="C119" s="208"/>
      <c r="D119" s="208"/>
      <c r="E119" s="208"/>
      <c r="F119" s="209"/>
      <c r="G119" s="208"/>
      <c r="H119" s="208"/>
      <c r="I119" s="208"/>
      <c r="J119" s="208"/>
      <c r="K119" s="207"/>
    </row>
    <row r="120" spans="2:11" customFormat="1" ht="18.75" customHeight="1">
      <c r="B120" s="183"/>
      <c r="C120" s="183"/>
      <c r="D120" s="183"/>
      <c r="E120" s="183"/>
      <c r="F120" s="183"/>
      <c r="G120" s="183"/>
      <c r="H120" s="183"/>
      <c r="I120" s="183"/>
      <c r="J120" s="183"/>
      <c r="K120" s="183"/>
    </row>
    <row r="121" spans="2:11" customFormat="1" ht="7.5" customHeight="1">
      <c r="B121" s="210"/>
      <c r="C121" s="211"/>
      <c r="D121" s="211"/>
      <c r="E121" s="211"/>
      <c r="F121" s="211"/>
      <c r="G121" s="211"/>
      <c r="H121" s="211"/>
      <c r="I121" s="211"/>
      <c r="J121" s="211"/>
      <c r="K121" s="212"/>
    </row>
    <row r="122" spans="2:11" customFormat="1" ht="45" customHeight="1">
      <c r="B122" s="213"/>
      <c r="C122" s="378" t="s">
        <v>723</v>
      </c>
      <c r="D122" s="378"/>
      <c r="E122" s="378"/>
      <c r="F122" s="378"/>
      <c r="G122" s="378"/>
      <c r="H122" s="378"/>
      <c r="I122" s="378"/>
      <c r="J122" s="378"/>
      <c r="K122" s="214"/>
    </row>
    <row r="123" spans="2:11" customFormat="1" ht="17.25" customHeight="1">
      <c r="B123" s="215"/>
      <c r="C123" s="189" t="s">
        <v>669</v>
      </c>
      <c r="D123" s="189"/>
      <c r="E123" s="189"/>
      <c r="F123" s="189" t="s">
        <v>670</v>
      </c>
      <c r="G123" s="190"/>
      <c r="H123" s="189" t="s">
        <v>48</v>
      </c>
      <c r="I123" s="189" t="s">
        <v>51</v>
      </c>
      <c r="J123" s="189" t="s">
        <v>671</v>
      </c>
      <c r="K123" s="216"/>
    </row>
    <row r="124" spans="2:11" customFormat="1" ht="17.25" customHeight="1">
      <c r="B124" s="215"/>
      <c r="C124" s="191" t="s">
        <v>672</v>
      </c>
      <c r="D124" s="191"/>
      <c r="E124" s="191"/>
      <c r="F124" s="192" t="s">
        <v>673</v>
      </c>
      <c r="G124" s="193"/>
      <c r="H124" s="191"/>
      <c r="I124" s="191"/>
      <c r="J124" s="191" t="s">
        <v>674</v>
      </c>
      <c r="K124" s="216"/>
    </row>
    <row r="125" spans="2:11" customFormat="1" ht="5.25" customHeight="1">
      <c r="B125" s="217"/>
      <c r="C125" s="194"/>
      <c r="D125" s="194"/>
      <c r="E125" s="194"/>
      <c r="F125" s="194"/>
      <c r="G125" s="218"/>
      <c r="H125" s="194"/>
      <c r="I125" s="194"/>
      <c r="J125" s="194"/>
      <c r="K125" s="219"/>
    </row>
    <row r="126" spans="2:11" customFormat="1" ht="15" customHeight="1">
      <c r="B126" s="217"/>
      <c r="C126" s="176" t="s">
        <v>678</v>
      </c>
      <c r="D126" s="196"/>
      <c r="E126" s="196"/>
      <c r="F126" s="197" t="s">
        <v>675</v>
      </c>
      <c r="G126" s="176"/>
      <c r="H126" s="176" t="s">
        <v>715</v>
      </c>
      <c r="I126" s="176" t="s">
        <v>677</v>
      </c>
      <c r="J126" s="176">
        <v>120</v>
      </c>
      <c r="K126" s="220"/>
    </row>
    <row r="127" spans="2:11" customFormat="1" ht="15" customHeight="1">
      <c r="B127" s="217"/>
      <c r="C127" s="176" t="s">
        <v>724</v>
      </c>
      <c r="D127" s="176"/>
      <c r="E127" s="176"/>
      <c r="F127" s="197" t="s">
        <v>675</v>
      </c>
      <c r="G127" s="176"/>
      <c r="H127" s="176" t="s">
        <v>725</v>
      </c>
      <c r="I127" s="176" t="s">
        <v>677</v>
      </c>
      <c r="J127" s="176" t="s">
        <v>726</v>
      </c>
      <c r="K127" s="220"/>
    </row>
    <row r="128" spans="2:11" customFormat="1" ht="15" customHeight="1">
      <c r="B128" s="217"/>
      <c r="C128" s="176" t="s">
        <v>623</v>
      </c>
      <c r="D128" s="176"/>
      <c r="E128" s="176"/>
      <c r="F128" s="197" t="s">
        <v>675</v>
      </c>
      <c r="G128" s="176"/>
      <c r="H128" s="176" t="s">
        <v>727</v>
      </c>
      <c r="I128" s="176" t="s">
        <v>677</v>
      </c>
      <c r="J128" s="176" t="s">
        <v>726</v>
      </c>
      <c r="K128" s="220"/>
    </row>
    <row r="129" spans="2:11" customFormat="1" ht="15" customHeight="1">
      <c r="B129" s="217"/>
      <c r="C129" s="176" t="s">
        <v>686</v>
      </c>
      <c r="D129" s="176"/>
      <c r="E129" s="176"/>
      <c r="F129" s="197" t="s">
        <v>681</v>
      </c>
      <c r="G129" s="176"/>
      <c r="H129" s="176" t="s">
        <v>687</v>
      </c>
      <c r="I129" s="176" t="s">
        <v>677</v>
      </c>
      <c r="J129" s="176">
        <v>15</v>
      </c>
      <c r="K129" s="220"/>
    </row>
    <row r="130" spans="2:11" customFormat="1" ht="15" customHeight="1">
      <c r="B130" s="217"/>
      <c r="C130" s="176" t="s">
        <v>688</v>
      </c>
      <c r="D130" s="176"/>
      <c r="E130" s="176"/>
      <c r="F130" s="197" t="s">
        <v>681</v>
      </c>
      <c r="G130" s="176"/>
      <c r="H130" s="176" t="s">
        <v>689</v>
      </c>
      <c r="I130" s="176" t="s">
        <v>677</v>
      </c>
      <c r="J130" s="176">
        <v>15</v>
      </c>
      <c r="K130" s="220"/>
    </row>
    <row r="131" spans="2:11" customFormat="1" ht="15" customHeight="1">
      <c r="B131" s="217"/>
      <c r="C131" s="176" t="s">
        <v>690</v>
      </c>
      <c r="D131" s="176"/>
      <c r="E131" s="176"/>
      <c r="F131" s="197" t="s">
        <v>681</v>
      </c>
      <c r="G131" s="176"/>
      <c r="H131" s="176" t="s">
        <v>691</v>
      </c>
      <c r="I131" s="176" t="s">
        <v>677</v>
      </c>
      <c r="J131" s="176">
        <v>20</v>
      </c>
      <c r="K131" s="220"/>
    </row>
    <row r="132" spans="2:11" customFormat="1" ht="15" customHeight="1">
      <c r="B132" s="217"/>
      <c r="C132" s="176" t="s">
        <v>692</v>
      </c>
      <c r="D132" s="176"/>
      <c r="E132" s="176"/>
      <c r="F132" s="197" t="s">
        <v>681</v>
      </c>
      <c r="G132" s="176"/>
      <c r="H132" s="176" t="s">
        <v>693</v>
      </c>
      <c r="I132" s="176" t="s">
        <v>677</v>
      </c>
      <c r="J132" s="176">
        <v>20</v>
      </c>
      <c r="K132" s="220"/>
    </row>
    <row r="133" spans="2:11" customFormat="1" ht="15" customHeight="1">
      <c r="B133" s="217"/>
      <c r="C133" s="176" t="s">
        <v>680</v>
      </c>
      <c r="D133" s="176"/>
      <c r="E133" s="176"/>
      <c r="F133" s="197" t="s">
        <v>681</v>
      </c>
      <c r="G133" s="176"/>
      <c r="H133" s="176" t="s">
        <v>715</v>
      </c>
      <c r="I133" s="176" t="s">
        <v>677</v>
      </c>
      <c r="J133" s="176">
        <v>50</v>
      </c>
      <c r="K133" s="220"/>
    </row>
    <row r="134" spans="2:11" customFormat="1" ht="15" customHeight="1">
      <c r="B134" s="217"/>
      <c r="C134" s="176" t="s">
        <v>694</v>
      </c>
      <c r="D134" s="176"/>
      <c r="E134" s="176"/>
      <c r="F134" s="197" t="s">
        <v>681</v>
      </c>
      <c r="G134" s="176"/>
      <c r="H134" s="176" t="s">
        <v>715</v>
      </c>
      <c r="I134" s="176" t="s">
        <v>677</v>
      </c>
      <c r="J134" s="176">
        <v>50</v>
      </c>
      <c r="K134" s="220"/>
    </row>
    <row r="135" spans="2:11" customFormat="1" ht="15" customHeight="1">
      <c r="B135" s="217"/>
      <c r="C135" s="176" t="s">
        <v>700</v>
      </c>
      <c r="D135" s="176"/>
      <c r="E135" s="176"/>
      <c r="F135" s="197" t="s">
        <v>681</v>
      </c>
      <c r="G135" s="176"/>
      <c r="H135" s="176" t="s">
        <v>715</v>
      </c>
      <c r="I135" s="176" t="s">
        <v>677</v>
      </c>
      <c r="J135" s="176">
        <v>50</v>
      </c>
      <c r="K135" s="220"/>
    </row>
    <row r="136" spans="2:11" customFormat="1" ht="15" customHeight="1">
      <c r="B136" s="217"/>
      <c r="C136" s="176" t="s">
        <v>702</v>
      </c>
      <c r="D136" s="176"/>
      <c r="E136" s="176"/>
      <c r="F136" s="197" t="s">
        <v>681</v>
      </c>
      <c r="G136" s="176"/>
      <c r="H136" s="176" t="s">
        <v>715</v>
      </c>
      <c r="I136" s="176" t="s">
        <v>677</v>
      </c>
      <c r="J136" s="176">
        <v>50</v>
      </c>
      <c r="K136" s="220"/>
    </row>
    <row r="137" spans="2:11" customFormat="1" ht="15" customHeight="1">
      <c r="B137" s="217"/>
      <c r="C137" s="176" t="s">
        <v>703</v>
      </c>
      <c r="D137" s="176"/>
      <c r="E137" s="176"/>
      <c r="F137" s="197" t="s">
        <v>681</v>
      </c>
      <c r="G137" s="176"/>
      <c r="H137" s="176" t="s">
        <v>728</v>
      </c>
      <c r="I137" s="176" t="s">
        <v>677</v>
      </c>
      <c r="J137" s="176">
        <v>255</v>
      </c>
      <c r="K137" s="220"/>
    </row>
    <row r="138" spans="2:11" customFormat="1" ht="15" customHeight="1">
      <c r="B138" s="217"/>
      <c r="C138" s="176" t="s">
        <v>705</v>
      </c>
      <c r="D138" s="176"/>
      <c r="E138" s="176"/>
      <c r="F138" s="197" t="s">
        <v>675</v>
      </c>
      <c r="G138" s="176"/>
      <c r="H138" s="176" t="s">
        <v>729</v>
      </c>
      <c r="I138" s="176" t="s">
        <v>707</v>
      </c>
      <c r="J138" s="176"/>
      <c r="K138" s="220"/>
    </row>
    <row r="139" spans="2:11" customFormat="1" ht="15" customHeight="1">
      <c r="B139" s="217"/>
      <c r="C139" s="176" t="s">
        <v>708</v>
      </c>
      <c r="D139" s="176"/>
      <c r="E139" s="176"/>
      <c r="F139" s="197" t="s">
        <v>675</v>
      </c>
      <c r="G139" s="176"/>
      <c r="H139" s="176" t="s">
        <v>730</v>
      </c>
      <c r="I139" s="176" t="s">
        <v>710</v>
      </c>
      <c r="J139" s="176"/>
      <c r="K139" s="220"/>
    </row>
    <row r="140" spans="2:11" customFormat="1" ht="15" customHeight="1">
      <c r="B140" s="217"/>
      <c r="C140" s="176" t="s">
        <v>711</v>
      </c>
      <c r="D140" s="176"/>
      <c r="E140" s="176"/>
      <c r="F140" s="197" t="s">
        <v>675</v>
      </c>
      <c r="G140" s="176"/>
      <c r="H140" s="176" t="s">
        <v>711</v>
      </c>
      <c r="I140" s="176" t="s">
        <v>710</v>
      </c>
      <c r="J140" s="176"/>
      <c r="K140" s="220"/>
    </row>
    <row r="141" spans="2:11" customFormat="1" ht="15" customHeight="1">
      <c r="B141" s="217"/>
      <c r="C141" s="176" t="s">
        <v>32</v>
      </c>
      <c r="D141" s="176"/>
      <c r="E141" s="176"/>
      <c r="F141" s="197" t="s">
        <v>675</v>
      </c>
      <c r="G141" s="176"/>
      <c r="H141" s="176" t="s">
        <v>731</v>
      </c>
      <c r="I141" s="176" t="s">
        <v>710</v>
      </c>
      <c r="J141" s="176"/>
      <c r="K141" s="220"/>
    </row>
    <row r="142" spans="2:11" customFormat="1" ht="15" customHeight="1">
      <c r="B142" s="217"/>
      <c r="C142" s="176" t="s">
        <v>732</v>
      </c>
      <c r="D142" s="176"/>
      <c r="E142" s="176"/>
      <c r="F142" s="197" t="s">
        <v>675</v>
      </c>
      <c r="G142" s="176"/>
      <c r="H142" s="176" t="s">
        <v>733</v>
      </c>
      <c r="I142" s="176" t="s">
        <v>710</v>
      </c>
      <c r="J142" s="176"/>
      <c r="K142" s="220"/>
    </row>
    <row r="143" spans="2:11" customFormat="1" ht="15" customHeight="1">
      <c r="B143" s="221"/>
      <c r="C143" s="222"/>
      <c r="D143" s="222"/>
      <c r="E143" s="222"/>
      <c r="F143" s="222"/>
      <c r="G143" s="222"/>
      <c r="H143" s="222"/>
      <c r="I143" s="222"/>
      <c r="J143" s="222"/>
      <c r="K143" s="223"/>
    </row>
    <row r="144" spans="2:11" customFormat="1" ht="18.75" customHeight="1">
      <c r="B144" s="208"/>
      <c r="C144" s="208"/>
      <c r="D144" s="208"/>
      <c r="E144" s="208"/>
      <c r="F144" s="209"/>
      <c r="G144" s="208"/>
      <c r="H144" s="208"/>
      <c r="I144" s="208"/>
      <c r="J144" s="208"/>
      <c r="K144" s="208"/>
    </row>
    <row r="145" spans="2:11" customFormat="1" ht="18.75" customHeight="1">
      <c r="B145" s="183"/>
      <c r="C145" s="183"/>
      <c r="D145" s="183"/>
      <c r="E145" s="183"/>
      <c r="F145" s="183"/>
      <c r="G145" s="183"/>
      <c r="H145" s="183"/>
      <c r="I145" s="183"/>
      <c r="J145" s="183"/>
      <c r="K145" s="183"/>
    </row>
    <row r="146" spans="2:11" customFormat="1" ht="7.5" customHeight="1">
      <c r="B146" s="184"/>
      <c r="C146" s="185"/>
      <c r="D146" s="185"/>
      <c r="E146" s="185"/>
      <c r="F146" s="185"/>
      <c r="G146" s="185"/>
      <c r="H146" s="185"/>
      <c r="I146" s="185"/>
      <c r="J146" s="185"/>
      <c r="K146" s="186"/>
    </row>
    <row r="147" spans="2:11" customFormat="1" ht="45" customHeight="1">
      <c r="B147" s="187"/>
      <c r="C147" s="377" t="s">
        <v>734</v>
      </c>
      <c r="D147" s="377"/>
      <c r="E147" s="377"/>
      <c r="F147" s="377"/>
      <c r="G147" s="377"/>
      <c r="H147" s="377"/>
      <c r="I147" s="377"/>
      <c r="J147" s="377"/>
      <c r="K147" s="188"/>
    </row>
    <row r="148" spans="2:11" customFormat="1" ht="17.25" customHeight="1">
      <c r="B148" s="187"/>
      <c r="C148" s="189" t="s">
        <v>669</v>
      </c>
      <c r="D148" s="189"/>
      <c r="E148" s="189"/>
      <c r="F148" s="189" t="s">
        <v>670</v>
      </c>
      <c r="G148" s="190"/>
      <c r="H148" s="189" t="s">
        <v>48</v>
      </c>
      <c r="I148" s="189" t="s">
        <v>51</v>
      </c>
      <c r="J148" s="189" t="s">
        <v>671</v>
      </c>
      <c r="K148" s="188"/>
    </row>
    <row r="149" spans="2:11" customFormat="1" ht="17.25" customHeight="1">
      <c r="B149" s="187"/>
      <c r="C149" s="191" t="s">
        <v>672</v>
      </c>
      <c r="D149" s="191"/>
      <c r="E149" s="191"/>
      <c r="F149" s="192" t="s">
        <v>673</v>
      </c>
      <c r="G149" s="193"/>
      <c r="H149" s="191"/>
      <c r="I149" s="191"/>
      <c r="J149" s="191" t="s">
        <v>674</v>
      </c>
      <c r="K149" s="188"/>
    </row>
    <row r="150" spans="2:11" customFormat="1" ht="5.25" customHeight="1">
      <c r="B150" s="199"/>
      <c r="C150" s="194"/>
      <c r="D150" s="194"/>
      <c r="E150" s="194"/>
      <c r="F150" s="194"/>
      <c r="G150" s="195"/>
      <c r="H150" s="194"/>
      <c r="I150" s="194"/>
      <c r="J150" s="194"/>
      <c r="K150" s="220"/>
    </row>
    <row r="151" spans="2:11" customFormat="1" ht="15" customHeight="1">
      <c r="B151" s="199"/>
      <c r="C151" s="224" t="s">
        <v>678</v>
      </c>
      <c r="D151" s="176"/>
      <c r="E151" s="176"/>
      <c r="F151" s="225" t="s">
        <v>675</v>
      </c>
      <c r="G151" s="176"/>
      <c r="H151" s="224" t="s">
        <v>715</v>
      </c>
      <c r="I151" s="224" t="s">
        <v>677</v>
      </c>
      <c r="J151" s="224">
        <v>120</v>
      </c>
      <c r="K151" s="220"/>
    </row>
    <row r="152" spans="2:11" customFormat="1" ht="15" customHeight="1">
      <c r="B152" s="199"/>
      <c r="C152" s="224" t="s">
        <v>724</v>
      </c>
      <c r="D152" s="176"/>
      <c r="E152" s="176"/>
      <c r="F152" s="225" t="s">
        <v>675</v>
      </c>
      <c r="G152" s="176"/>
      <c r="H152" s="224" t="s">
        <v>735</v>
      </c>
      <c r="I152" s="224" t="s">
        <v>677</v>
      </c>
      <c r="J152" s="224" t="s">
        <v>726</v>
      </c>
      <c r="K152" s="220"/>
    </row>
    <row r="153" spans="2:11" customFormat="1" ht="15" customHeight="1">
      <c r="B153" s="199"/>
      <c r="C153" s="224" t="s">
        <v>623</v>
      </c>
      <c r="D153" s="176"/>
      <c r="E153" s="176"/>
      <c r="F153" s="225" t="s">
        <v>675</v>
      </c>
      <c r="G153" s="176"/>
      <c r="H153" s="224" t="s">
        <v>736</v>
      </c>
      <c r="I153" s="224" t="s">
        <v>677</v>
      </c>
      <c r="J153" s="224" t="s">
        <v>726</v>
      </c>
      <c r="K153" s="220"/>
    </row>
    <row r="154" spans="2:11" customFormat="1" ht="15" customHeight="1">
      <c r="B154" s="199"/>
      <c r="C154" s="224" t="s">
        <v>680</v>
      </c>
      <c r="D154" s="176"/>
      <c r="E154" s="176"/>
      <c r="F154" s="225" t="s">
        <v>681</v>
      </c>
      <c r="G154" s="176"/>
      <c r="H154" s="224" t="s">
        <v>715</v>
      </c>
      <c r="I154" s="224" t="s">
        <v>677</v>
      </c>
      <c r="J154" s="224">
        <v>50</v>
      </c>
      <c r="K154" s="220"/>
    </row>
    <row r="155" spans="2:11" customFormat="1" ht="15" customHeight="1">
      <c r="B155" s="199"/>
      <c r="C155" s="224" t="s">
        <v>683</v>
      </c>
      <c r="D155" s="176"/>
      <c r="E155" s="176"/>
      <c r="F155" s="225" t="s">
        <v>675</v>
      </c>
      <c r="G155" s="176"/>
      <c r="H155" s="224" t="s">
        <v>715</v>
      </c>
      <c r="I155" s="224" t="s">
        <v>685</v>
      </c>
      <c r="J155" s="224"/>
      <c r="K155" s="220"/>
    </row>
    <row r="156" spans="2:11" customFormat="1" ht="15" customHeight="1">
      <c r="B156" s="199"/>
      <c r="C156" s="224" t="s">
        <v>694</v>
      </c>
      <c r="D156" s="176"/>
      <c r="E156" s="176"/>
      <c r="F156" s="225" t="s">
        <v>681</v>
      </c>
      <c r="G156" s="176"/>
      <c r="H156" s="224" t="s">
        <v>715</v>
      </c>
      <c r="I156" s="224" t="s">
        <v>677</v>
      </c>
      <c r="J156" s="224">
        <v>50</v>
      </c>
      <c r="K156" s="220"/>
    </row>
    <row r="157" spans="2:11" customFormat="1" ht="15" customHeight="1">
      <c r="B157" s="199"/>
      <c r="C157" s="224" t="s">
        <v>702</v>
      </c>
      <c r="D157" s="176"/>
      <c r="E157" s="176"/>
      <c r="F157" s="225" t="s">
        <v>681</v>
      </c>
      <c r="G157" s="176"/>
      <c r="H157" s="224" t="s">
        <v>715</v>
      </c>
      <c r="I157" s="224" t="s">
        <v>677</v>
      </c>
      <c r="J157" s="224">
        <v>50</v>
      </c>
      <c r="K157" s="220"/>
    </row>
    <row r="158" spans="2:11" customFormat="1" ht="15" customHeight="1">
      <c r="B158" s="199"/>
      <c r="C158" s="224" t="s">
        <v>700</v>
      </c>
      <c r="D158" s="176"/>
      <c r="E158" s="176"/>
      <c r="F158" s="225" t="s">
        <v>681</v>
      </c>
      <c r="G158" s="176"/>
      <c r="H158" s="224" t="s">
        <v>715</v>
      </c>
      <c r="I158" s="224" t="s">
        <v>677</v>
      </c>
      <c r="J158" s="224">
        <v>50</v>
      </c>
      <c r="K158" s="220"/>
    </row>
    <row r="159" spans="2:11" customFormat="1" ht="15" customHeight="1">
      <c r="B159" s="199"/>
      <c r="C159" s="224" t="s">
        <v>76</v>
      </c>
      <c r="D159" s="176"/>
      <c r="E159" s="176"/>
      <c r="F159" s="225" t="s">
        <v>675</v>
      </c>
      <c r="G159" s="176"/>
      <c r="H159" s="224" t="s">
        <v>737</v>
      </c>
      <c r="I159" s="224" t="s">
        <v>677</v>
      </c>
      <c r="J159" s="224" t="s">
        <v>738</v>
      </c>
      <c r="K159" s="220"/>
    </row>
    <row r="160" spans="2:11" customFormat="1" ht="15" customHeight="1">
      <c r="B160" s="199"/>
      <c r="C160" s="224" t="s">
        <v>739</v>
      </c>
      <c r="D160" s="176"/>
      <c r="E160" s="176"/>
      <c r="F160" s="225" t="s">
        <v>675</v>
      </c>
      <c r="G160" s="176"/>
      <c r="H160" s="224" t="s">
        <v>740</v>
      </c>
      <c r="I160" s="224" t="s">
        <v>710</v>
      </c>
      <c r="J160" s="224"/>
      <c r="K160" s="220"/>
    </row>
    <row r="161" spans="2:11" customFormat="1" ht="15" customHeight="1">
      <c r="B161" s="226"/>
      <c r="C161" s="206"/>
      <c r="D161" s="206"/>
      <c r="E161" s="206"/>
      <c r="F161" s="206"/>
      <c r="G161" s="206"/>
      <c r="H161" s="206"/>
      <c r="I161" s="206"/>
      <c r="J161" s="206"/>
      <c r="K161" s="227"/>
    </row>
    <row r="162" spans="2:11" customFormat="1" ht="18.75" customHeight="1">
      <c r="B162" s="208"/>
      <c r="C162" s="218"/>
      <c r="D162" s="218"/>
      <c r="E162" s="218"/>
      <c r="F162" s="228"/>
      <c r="G162" s="218"/>
      <c r="H162" s="218"/>
      <c r="I162" s="218"/>
      <c r="J162" s="218"/>
      <c r="K162" s="208"/>
    </row>
    <row r="163" spans="2:11" customFormat="1" ht="18.75" customHeight="1">
      <c r="B163" s="183"/>
      <c r="C163" s="183"/>
      <c r="D163" s="183"/>
      <c r="E163" s="183"/>
      <c r="F163" s="183"/>
      <c r="G163" s="183"/>
      <c r="H163" s="183"/>
      <c r="I163" s="183"/>
      <c r="J163" s="183"/>
      <c r="K163" s="183"/>
    </row>
    <row r="164" spans="2:11" customFormat="1" ht="7.5" customHeight="1">
      <c r="B164" s="165"/>
      <c r="C164" s="166"/>
      <c r="D164" s="166"/>
      <c r="E164" s="166"/>
      <c r="F164" s="166"/>
      <c r="G164" s="166"/>
      <c r="H164" s="166"/>
      <c r="I164" s="166"/>
      <c r="J164" s="166"/>
      <c r="K164" s="167"/>
    </row>
    <row r="165" spans="2:11" customFormat="1" ht="45" customHeight="1">
      <c r="B165" s="168"/>
      <c r="C165" s="378" t="s">
        <v>741</v>
      </c>
      <c r="D165" s="378"/>
      <c r="E165" s="378"/>
      <c r="F165" s="378"/>
      <c r="G165" s="378"/>
      <c r="H165" s="378"/>
      <c r="I165" s="378"/>
      <c r="J165" s="378"/>
      <c r="K165" s="169"/>
    </row>
    <row r="166" spans="2:11" customFormat="1" ht="17.25" customHeight="1">
      <c r="B166" s="168"/>
      <c r="C166" s="189" t="s">
        <v>669</v>
      </c>
      <c r="D166" s="189"/>
      <c r="E166" s="189"/>
      <c r="F166" s="189" t="s">
        <v>670</v>
      </c>
      <c r="G166" s="229"/>
      <c r="H166" s="230" t="s">
        <v>48</v>
      </c>
      <c r="I166" s="230" t="s">
        <v>51</v>
      </c>
      <c r="J166" s="189" t="s">
        <v>671</v>
      </c>
      <c r="K166" s="169"/>
    </row>
    <row r="167" spans="2:11" customFormat="1" ht="17.25" customHeight="1">
      <c r="B167" s="170"/>
      <c r="C167" s="191" t="s">
        <v>672</v>
      </c>
      <c r="D167" s="191"/>
      <c r="E167" s="191"/>
      <c r="F167" s="192" t="s">
        <v>673</v>
      </c>
      <c r="G167" s="231"/>
      <c r="H167" s="232"/>
      <c r="I167" s="232"/>
      <c r="J167" s="191" t="s">
        <v>674</v>
      </c>
      <c r="K167" s="171"/>
    </row>
    <row r="168" spans="2:11" customFormat="1" ht="5.25" customHeight="1">
      <c r="B168" s="199"/>
      <c r="C168" s="194"/>
      <c r="D168" s="194"/>
      <c r="E168" s="194"/>
      <c r="F168" s="194"/>
      <c r="G168" s="195"/>
      <c r="H168" s="194"/>
      <c r="I168" s="194"/>
      <c r="J168" s="194"/>
      <c r="K168" s="220"/>
    </row>
    <row r="169" spans="2:11" customFormat="1" ht="15" customHeight="1">
      <c r="B169" s="199"/>
      <c r="C169" s="176" t="s">
        <v>678</v>
      </c>
      <c r="D169" s="176"/>
      <c r="E169" s="176"/>
      <c r="F169" s="197" t="s">
        <v>675</v>
      </c>
      <c r="G169" s="176"/>
      <c r="H169" s="176" t="s">
        <v>715</v>
      </c>
      <c r="I169" s="176" t="s">
        <v>677</v>
      </c>
      <c r="J169" s="176">
        <v>120</v>
      </c>
      <c r="K169" s="220"/>
    </row>
    <row r="170" spans="2:11" customFormat="1" ht="15" customHeight="1">
      <c r="B170" s="199"/>
      <c r="C170" s="176" t="s">
        <v>724</v>
      </c>
      <c r="D170" s="176"/>
      <c r="E170" s="176"/>
      <c r="F170" s="197" t="s">
        <v>675</v>
      </c>
      <c r="G170" s="176"/>
      <c r="H170" s="176" t="s">
        <v>725</v>
      </c>
      <c r="I170" s="176" t="s">
        <v>677</v>
      </c>
      <c r="J170" s="176" t="s">
        <v>726</v>
      </c>
      <c r="K170" s="220"/>
    </row>
    <row r="171" spans="2:11" customFormat="1" ht="15" customHeight="1">
      <c r="B171" s="199"/>
      <c r="C171" s="176" t="s">
        <v>623</v>
      </c>
      <c r="D171" s="176"/>
      <c r="E171" s="176"/>
      <c r="F171" s="197" t="s">
        <v>675</v>
      </c>
      <c r="G171" s="176"/>
      <c r="H171" s="176" t="s">
        <v>742</v>
      </c>
      <c r="I171" s="176" t="s">
        <v>677</v>
      </c>
      <c r="J171" s="176" t="s">
        <v>726</v>
      </c>
      <c r="K171" s="220"/>
    </row>
    <row r="172" spans="2:11" customFormat="1" ht="15" customHeight="1">
      <c r="B172" s="199"/>
      <c r="C172" s="176" t="s">
        <v>680</v>
      </c>
      <c r="D172" s="176"/>
      <c r="E172" s="176"/>
      <c r="F172" s="197" t="s">
        <v>681</v>
      </c>
      <c r="G172" s="176"/>
      <c r="H172" s="176" t="s">
        <v>742</v>
      </c>
      <c r="I172" s="176" t="s">
        <v>677</v>
      </c>
      <c r="J172" s="176">
        <v>50</v>
      </c>
      <c r="K172" s="220"/>
    </row>
    <row r="173" spans="2:11" customFormat="1" ht="15" customHeight="1">
      <c r="B173" s="199"/>
      <c r="C173" s="176" t="s">
        <v>683</v>
      </c>
      <c r="D173" s="176"/>
      <c r="E173" s="176"/>
      <c r="F173" s="197" t="s">
        <v>675</v>
      </c>
      <c r="G173" s="176"/>
      <c r="H173" s="176" t="s">
        <v>742</v>
      </c>
      <c r="I173" s="176" t="s">
        <v>685</v>
      </c>
      <c r="J173" s="176"/>
      <c r="K173" s="220"/>
    </row>
    <row r="174" spans="2:11" customFormat="1" ht="15" customHeight="1">
      <c r="B174" s="199"/>
      <c r="C174" s="176" t="s">
        <v>694</v>
      </c>
      <c r="D174" s="176"/>
      <c r="E174" s="176"/>
      <c r="F174" s="197" t="s">
        <v>681</v>
      </c>
      <c r="G174" s="176"/>
      <c r="H174" s="176" t="s">
        <v>742</v>
      </c>
      <c r="I174" s="176" t="s">
        <v>677</v>
      </c>
      <c r="J174" s="176">
        <v>50</v>
      </c>
      <c r="K174" s="220"/>
    </row>
    <row r="175" spans="2:11" customFormat="1" ht="15" customHeight="1">
      <c r="B175" s="199"/>
      <c r="C175" s="176" t="s">
        <v>702</v>
      </c>
      <c r="D175" s="176"/>
      <c r="E175" s="176"/>
      <c r="F175" s="197" t="s">
        <v>681</v>
      </c>
      <c r="G175" s="176"/>
      <c r="H175" s="176" t="s">
        <v>742</v>
      </c>
      <c r="I175" s="176" t="s">
        <v>677</v>
      </c>
      <c r="J175" s="176">
        <v>50</v>
      </c>
      <c r="K175" s="220"/>
    </row>
    <row r="176" spans="2:11" customFormat="1" ht="15" customHeight="1">
      <c r="B176" s="199"/>
      <c r="C176" s="176" t="s">
        <v>700</v>
      </c>
      <c r="D176" s="176"/>
      <c r="E176" s="176"/>
      <c r="F176" s="197" t="s">
        <v>681</v>
      </c>
      <c r="G176" s="176"/>
      <c r="H176" s="176" t="s">
        <v>742</v>
      </c>
      <c r="I176" s="176" t="s">
        <v>677</v>
      </c>
      <c r="J176" s="176">
        <v>50</v>
      </c>
      <c r="K176" s="220"/>
    </row>
    <row r="177" spans="2:11" customFormat="1" ht="15" customHeight="1">
      <c r="B177" s="199"/>
      <c r="C177" s="176" t="s">
        <v>95</v>
      </c>
      <c r="D177" s="176"/>
      <c r="E177" s="176"/>
      <c r="F177" s="197" t="s">
        <v>675</v>
      </c>
      <c r="G177" s="176"/>
      <c r="H177" s="176" t="s">
        <v>743</v>
      </c>
      <c r="I177" s="176" t="s">
        <v>744</v>
      </c>
      <c r="J177" s="176"/>
      <c r="K177" s="220"/>
    </row>
    <row r="178" spans="2:11" customFormat="1" ht="15" customHeight="1">
      <c r="B178" s="199"/>
      <c r="C178" s="176" t="s">
        <v>51</v>
      </c>
      <c r="D178" s="176"/>
      <c r="E178" s="176"/>
      <c r="F178" s="197" t="s">
        <v>675</v>
      </c>
      <c r="G178" s="176"/>
      <c r="H178" s="176" t="s">
        <v>745</v>
      </c>
      <c r="I178" s="176" t="s">
        <v>746</v>
      </c>
      <c r="J178" s="176">
        <v>1</v>
      </c>
      <c r="K178" s="220"/>
    </row>
    <row r="179" spans="2:11" customFormat="1" ht="15" customHeight="1">
      <c r="B179" s="199"/>
      <c r="C179" s="176" t="s">
        <v>47</v>
      </c>
      <c r="D179" s="176"/>
      <c r="E179" s="176"/>
      <c r="F179" s="197" t="s">
        <v>675</v>
      </c>
      <c r="G179" s="176"/>
      <c r="H179" s="176" t="s">
        <v>747</v>
      </c>
      <c r="I179" s="176" t="s">
        <v>677</v>
      </c>
      <c r="J179" s="176">
        <v>20</v>
      </c>
      <c r="K179" s="220"/>
    </row>
    <row r="180" spans="2:11" customFormat="1" ht="15" customHeight="1">
      <c r="B180" s="199"/>
      <c r="C180" s="176" t="s">
        <v>48</v>
      </c>
      <c r="D180" s="176"/>
      <c r="E180" s="176"/>
      <c r="F180" s="197" t="s">
        <v>675</v>
      </c>
      <c r="G180" s="176"/>
      <c r="H180" s="176" t="s">
        <v>748</v>
      </c>
      <c r="I180" s="176" t="s">
        <v>677</v>
      </c>
      <c r="J180" s="176">
        <v>255</v>
      </c>
      <c r="K180" s="220"/>
    </row>
    <row r="181" spans="2:11" customFormat="1" ht="15" customHeight="1">
      <c r="B181" s="199"/>
      <c r="C181" s="176" t="s">
        <v>96</v>
      </c>
      <c r="D181" s="176"/>
      <c r="E181" s="176"/>
      <c r="F181" s="197" t="s">
        <v>675</v>
      </c>
      <c r="G181" s="176"/>
      <c r="H181" s="176" t="s">
        <v>639</v>
      </c>
      <c r="I181" s="176" t="s">
        <v>677</v>
      </c>
      <c r="J181" s="176">
        <v>10</v>
      </c>
      <c r="K181" s="220"/>
    </row>
    <row r="182" spans="2:11" customFormat="1" ht="15" customHeight="1">
      <c r="B182" s="199"/>
      <c r="C182" s="176" t="s">
        <v>97</v>
      </c>
      <c r="D182" s="176"/>
      <c r="E182" s="176"/>
      <c r="F182" s="197" t="s">
        <v>675</v>
      </c>
      <c r="G182" s="176"/>
      <c r="H182" s="176" t="s">
        <v>749</v>
      </c>
      <c r="I182" s="176" t="s">
        <v>710</v>
      </c>
      <c r="J182" s="176"/>
      <c r="K182" s="220"/>
    </row>
    <row r="183" spans="2:11" customFormat="1" ht="15" customHeight="1">
      <c r="B183" s="199"/>
      <c r="C183" s="176" t="s">
        <v>750</v>
      </c>
      <c r="D183" s="176"/>
      <c r="E183" s="176"/>
      <c r="F183" s="197" t="s">
        <v>675</v>
      </c>
      <c r="G183" s="176"/>
      <c r="H183" s="176" t="s">
        <v>751</v>
      </c>
      <c r="I183" s="176" t="s">
        <v>710</v>
      </c>
      <c r="J183" s="176"/>
      <c r="K183" s="220"/>
    </row>
    <row r="184" spans="2:11" customFormat="1" ht="15" customHeight="1">
      <c r="B184" s="199"/>
      <c r="C184" s="176" t="s">
        <v>739</v>
      </c>
      <c r="D184" s="176"/>
      <c r="E184" s="176"/>
      <c r="F184" s="197" t="s">
        <v>675</v>
      </c>
      <c r="G184" s="176"/>
      <c r="H184" s="176" t="s">
        <v>752</v>
      </c>
      <c r="I184" s="176" t="s">
        <v>710</v>
      </c>
      <c r="J184" s="176"/>
      <c r="K184" s="220"/>
    </row>
    <row r="185" spans="2:11" customFormat="1" ht="15" customHeight="1">
      <c r="B185" s="199"/>
      <c r="C185" s="176" t="s">
        <v>99</v>
      </c>
      <c r="D185" s="176"/>
      <c r="E185" s="176"/>
      <c r="F185" s="197" t="s">
        <v>681</v>
      </c>
      <c r="G185" s="176"/>
      <c r="H185" s="176" t="s">
        <v>753</v>
      </c>
      <c r="I185" s="176" t="s">
        <v>677</v>
      </c>
      <c r="J185" s="176">
        <v>50</v>
      </c>
      <c r="K185" s="220"/>
    </row>
    <row r="186" spans="2:11" customFormat="1" ht="15" customHeight="1">
      <c r="B186" s="199"/>
      <c r="C186" s="176" t="s">
        <v>754</v>
      </c>
      <c r="D186" s="176"/>
      <c r="E186" s="176"/>
      <c r="F186" s="197" t="s">
        <v>681</v>
      </c>
      <c r="G186" s="176"/>
      <c r="H186" s="176" t="s">
        <v>755</v>
      </c>
      <c r="I186" s="176" t="s">
        <v>756</v>
      </c>
      <c r="J186" s="176"/>
      <c r="K186" s="220"/>
    </row>
    <row r="187" spans="2:11" customFormat="1" ht="15" customHeight="1">
      <c r="B187" s="199"/>
      <c r="C187" s="176" t="s">
        <v>757</v>
      </c>
      <c r="D187" s="176"/>
      <c r="E187" s="176"/>
      <c r="F187" s="197" t="s">
        <v>681</v>
      </c>
      <c r="G187" s="176"/>
      <c r="H187" s="176" t="s">
        <v>758</v>
      </c>
      <c r="I187" s="176" t="s">
        <v>756</v>
      </c>
      <c r="J187" s="176"/>
      <c r="K187" s="220"/>
    </row>
    <row r="188" spans="2:11" customFormat="1" ht="15" customHeight="1">
      <c r="B188" s="199"/>
      <c r="C188" s="176" t="s">
        <v>759</v>
      </c>
      <c r="D188" s="176"/>
      <c r="E188" s="176"/>
      <c r="F188" s="197" t="s">
        <v>681</v>
      </c>
      <c r="G188" s="176"/>
      <c r="H188" s="176" t="s">
        <v>760</v>
      </c>
      <c r="I188" s="176" t="s">
        <v>756</v>
      </c>
      <c r="J188" s="176"/>
      <c r="K188" s="220"/>
    </row>
    <row r="189" spans="2:11" customFormat="1" ht="15" customHeight="1">
      <c r="B189" s="199"/>
      <c r="C189" s="233" t="s">
        <v>761</v>
      </c>
      <c r="D189" s="176"/>
      <c r="E189" s="176"/>
      <c r="F189" s="197" t="s">
        <v>681</v>
      </c>
      <c r="G189" s="176"/>
      <c r="H189" s="176" t="s">
        <v>762</v>
      </c>
      <c r="I189" s="176" t="s">
        <v>763</v>
      </c>
      <c r="J189" s="234" t="s">
        <v>764</v>
      </c>
      <c r="K189" s="220"/>
    </row>
    <row r="190" spans="2:11" customFormat="1" ht="15" customHeight="1">
      <c r="B190" s="199"/>
      <c r="C190" s="233" t="s">
        <v>36</v>
      </c>
      <c r="D190" s="176"/>
      <c r="E190" s="176"/>
      <c r="F190" s="197" t="s">
        <v>675</v>
      </c>
      <c r="G190" s="176"/>
      <c r="H190" s="173" t="s">
        <v>765</v>
      </c>
      <c r="I190" s="176" t="s">
        <v>766</v>
      </c>
      <c r="J190" s="176"/>
      <c r="K190" s="220"/>
    </row>
    <row r="191" spans="2:11" customFormat="1" ht="15" customHeight="1">
      <c r="B191" s="199"/>
      <c r="C191" s="233" t="s">
        <v>767</v>
      </c>
      <c r="D191" s="176"/>
      <c r="E191" s="176"/>
      <c r="F191" s="197" t="s">
        <v>675</v>
      </c>
      <c r="G191" s="176"/>
      <c r="H191" s="176" t="s">
        <v>768</v>
      </c>
      <c r="I191" s="176" t="s">
        <v>710</v>
      </c>
      <c r="J191" s="176"/>
      <c r="K191" s="220"/>
    </row>
    <row r="192" spans="2:11" customFormat="1" ht="15" customHeight="1">
      <c r="B192" s="199"/>
      <c r="C192" s="233" t="s">
        <v>769</v>
      </c>
      <c r="D192" s="176"/>
      <c r="E192" s="176"/>
      <c r="F192" s="197" t="s">
        <v>675</v>
      </c>
      <c r="G192" s="176"/>
      <c r="H192" s="176" t="s">
        <v>770</v>
      </c>
      <c r="I192" s="176" t="s">
        <v>710</v>
      </c>
      <c r="J192" s="176"/>
      <c r="K192" s="220"/>
    </row>
    <row r="193" spans="2:11" customFormat="1" ht="15" customHeight="1">
      <c r="B193" s="199"/>
      <c r="C193" s="233" t="s">
        <v>771</v>
      </c>
      <c r="D193" s="176"/>
      <c r="E193" s="176"/>
      <c r="F193" s="197" t="s">
        <v>681</v>
      </c>
      <c r="G193" s="176"/>
      <c r="H193" s="176" t="s">
        <v>772</v>
      </c>
      <c r="I193" s="176" t="s">
        <v>710</v>
      </c>
      <c r="J193" s="176"/>
      <c r="K193" s="220"/>
    </row>
    <row r="194" spans="2:11" customFormat="1" ht="15" customHeight="1">
      <c r="B194" s="226"/>
      <c r="C194" s="235"/>
      <c r="D194" s="206"/>
      <c r="E194" s="206"/>
      <c r="F194" s="206"/>
      <c r="G194" s="206"/>
      <c r="H194" s="206"/>
      <c r="I194" s="206"/>
      <c r="J194" s="206"/>
      <c r="K194" s="227"/>
    </row>
    <row r="195" spans="2:11" customFormat="1" ht="18.75" customHeight="1">
      <c r="B195" s="208"/>
      <c r="C195" s="218"/>
      <c r="D195" s="218"/>
      <c r="E195" s="218"/>
      <c r="F195" s="228"/>
      <c r="G195" s="218"/>
      <c r="H195" s="218"/>
      <c r="I195" s="218"/>
      <c r="J195" s="218"/>
      <c r="K195" s="208"/>
    </row>
    <row r="196" spans="2:11" customFormat="1" ht="18.75" customHeight="1">
      <c r="B196" s="208"/>
      <c r="C196" s="218"/>
      <c r="D196" s="218"/>
      <c r="E196" s="218"/>
      <c r="F196" s="228"/>
      <c r="G196" s="218"/>
      <c r="H196" s="218"/>
      <c r="I196" s="218"/>
      <c r="J196" s="218"/>
      <c r="K196" s="208"/>
    </row>
    <row r="197" spans="2:11" customFormat="1" ht="18.75" customHeight="1">
      <c r="B197" s="183"/>
      <c r="C197" s="183"/>
      <c r="D197" s="183"/>
      <c r="E197" s="183"/>
      <c r="F197" s="183"/>
      <c r="G197" s="183"/>
      <c r="H197" s="183"/>
      <c r="I197" s="183"/>
      <c r="J197" s="183"/>
      <c r="K197" s="183"/>
    </row>
    <row r="198" spans="2:11" customFormat="1" ht="13.5">
      <c r="B198" s="165"/>
      <c r="C198" s="166"/>
      <c r="D198" s="166"/>
      <c r="E198" s="166"/>
      <c r="F198" s="166"/>
      <c r="G198" s="166"/>
      <c r="H198" s="166"/>
      <c r="I198" s="166"/>
      <c r="J198" s="166"/>
      <c r="K198" s="167"/>
    </row>
    <row r="199" spans="2:11" customFormat="1" ht="21">
      <c r="B199" s="168"/>
      <c r="C199" s="378" t="s">
        <v>773</v>
      </c>
      <c r="D199" s="378"/>
      <c r="E199" s="378"/>
      <c r="F199" s="378"/>
      <c r="G199" s="378"/>
      <c r="H199" s="378"/>
      <c r="I199" s="378"/>
      <c r="J199" s="378"/>
      <c r="K199" s="169"/>
    </row>
    <row r="200" spans="2:11" customFormat="1" ht="25.5" customHeight="1">
      <c r="B200" s="168"/>
      <c r="C200" s="236" t="s">
        <v>774</v>
      </c>
      <c r="D200" s="236"/>
      <c r="E200" s="236"/>
      <c r="F200" s="236" t="s">
        <v>775</v>
      </c>
      <c r="G200" s="237"/>
      <c r="H200" s="379" t="s">
        <v>776</v>
      </c>
      <c r="I200" s="379"/>
      <c r="J200" s="379"/>
      <c r="K200" s="169"/>
    </row>
    <row r="201" spans="2:11" customFormat="1" ht="5.25" customHeight="1">
      <c r="B201" s="199"/>
      <c r="C201" s="194"/>
      <c r="D201" s="194"/>
      <c r="E201" s="194"/>
      <c r="F201" s="194"/>
      <c r="G201" s="218"/>
      <c r="H201" s="194"/>
      <c r="I201" s="194"/>
      <c r="J201" s="194"/>
      <c r="K201" s="220"/>
    </row>
    <row r="202" spans="2:11" customFormat="1" ht="15" customHeight="1">
      <c r="B202" s="199"/>
      <c r="C202" s="176" t="s">
        <v>766</v>
      </c>
      <c r="D202" s="176"/>
      <c r="E202" s="176"/>
      <c r="F202" s="197" t="s">
        <v>37</v>
      </c>
      <c r="G202" s="176"/>
      <c r="H202" s="380" t="s">
        <v>777</v>
      </c>
      <c r="I202" s="380"/>
      <c r="J202" s="380"/>
      <c r="K202" s="220"/>
    </row>
    <row r="203" spans="2:11" customFormat="1" ht="15" customHeight="1">
      <c r="B203" s="199"/>
      <c r="C203" s="176"/>
      <c r="D203" s="176"/>
      <c r="E203" s="176"/>
      <c r="F203" s="197" t="s">
        <v>38</v>
      </c>
      <c r="G203" s="176"/>
      <c r="H203" s="380" t="s">
        <v>778</v>
      </c>
      <c r="I203" s="380"/>
      <c r="J203" s="380"/>
      <c r="K203" s="220"/>
    </row>
    <row r="204" spans="2:11" customFormat="1" ht="15" customHeight="1">
      <c r="B204" s="199"/>
      <c r="C204" s="176"/>
      <c r="D204" s="176"/>
      <c r="E204" s="176"/>
      <c r="F204" s="197" t="s">
        <v>41</v>
      </c>
      <c r="G204" s="176"/>
      <c r="H204" s="380" t="s">
        <v>779</v>
      </c>
      <c r="I204" s="380"/>
      <c r="J204" s="380"/>
      <c r="K204" s="220"/>
    </row>
    <row r="205" spans="2:11" customFormat="1" ht="15" customHeight="1">
      <c r="B205" s="199"/>
      <c r="C205" s="176"/>
      <c r="D205" s="176"/>
      <c r="E205" s="176"/>
      <c r="F205" s="197" t="s">
        <v>39</v>
      </c>
      <c r="G205" s="176"/>
      <c r="H205" s="380" t="s">
        <v>780</v>
      </c>
      <c r="I205" s="380"/>
      <c r="J205" s="380"/>
      <c r="K205" s="220"/>
    </row>
    <row r="206" spans="2:11" customFormat="1" ht="15" customHeight="1">
      <c r="B206" s="199"/>
      <c r="C206" s="176"/>
      <c r="D206" s="176"/>
      <c r="E206" s="176"/>
      <c r="F206" s="197" t="s">
        <v>40</v>
      </c>
      <c r="G206" s="176"/>
      <c r="H206" s="380" t="s">
        <v>781</v>
      </c>
      <c r="I206" s="380"/>
      <c r="J206" s="380"/>
      <c r="K206" s="220"/>
    </row>
    <row r="207" spans="2:11" customFormat="1" ht="15" customHeight="1">
      <c r="B207" s="199"/>
      <c r="C207" s="176"/>
      <c r="D207" s="176"/>
      <c r="E207" s="176"/>
      <c r="F207" s="197"/>
      <c r="G207" s="176"/>
      <c r="H207" s="176"/>
      <c r="I207" s="176"/>
      <c r="J207" s="176"/>
      <c r="K207" s="220"/>
    </row>
    <row r="208" spans="2:11" customFormat="1" ht="15" customHeight="1">
      <c r="B208" s="199"/>
      <c r="C208" s="176" t="s">
        <v>722</v>
      </c>
      <c r="D208" s="176"/>
      <c r="E208" s="176"/>
      <c r="F208" s="197" t="s">
        <v>70</v>
      </c>
      <c r="G208" s="176"/>
      <c r="H208" s="380" t="s">
        <v>782</v>
      </c>
      <c r="I208" s="380"/>
      <c r="J208" s="380"/>
      <c r="K208" s="220"/>
    </row>
    <row r="209" spans="2:11" customFormat="1" ht="15" customHeight="1">
      <c r="B209" s="199"/>
      <c r="C209" s="176"/>
      <c r="D209" s="176"/>
      <c r="E209" s="176"/>
      <c r="F209" s="197" t="s">
        <v>617</v>
      </c>
      <c r="G209" s="176"/>
      <c r="H209" s="380" t="s">
        <v>618</v>
      </c>
      <c r="I209" s="380"/>
      <c r="J209" s="380"/>
      <c r="K209" s="220"/>
    </row>
    <row r="210" spans="2:11" customFormat="1" ht="15" customHeight="1">
      <c r="B210" s="199"/>
      <c r="C210" s="176"/>
      <c r="D210" s="176"/>
      <c r="E210" s="176"/>
      <c r="F210" s="197" t="s">
        <v>615</v>
      </c>
      <c r="G210" s="176"/>
      <c r="H210" s="380" t="s">
        <v>783</v>
      </c>
      <c r="I210" s="380"/>
      <c r="J210" s="380"/>
      <c r="K210" s="220"/>
    </row>
    <row r="211" spans="2:11" customFormat="1" ht="15" customHeight="1">
      <c r="B211" s="238"/>
      <c r="C211" s="176"/>
      <c r="D211" s="176"/>
      <c r="E211" s="176"/>
      <c r="F211" s="197" t="s">
        <v>619</v>
      </c>
      <c r="G211" s="233"/>
      <c r="H211" s="381" t="s">
        <v>620</v>
      </c>
      <c r="I211" s="381"/>
      <c r="J211" s="381"/>
      <c r="K211" s="239"/>
    </row>
    <row r="212" spans="2:11" customFormat="1" ht="15" customHeight="1">
      <c r="B212" s="238"/>
      <c r="C212" s="176"/>
      <c r="D212" s="176"/>
      <c r="E212" s="176"/>
      <c r="F212" s="197" t="s">
        <v>621</v>
      </c>
      <c r="G212" s="233"/>
      <c r="H212" s="381" t="s">
        <v>784</v>
      </c>
      <c r="I212" s="381"/>
      <c r="J212" s="381"/>
      <c r="K212" s="239"/>
    </row>
    <row r="213" spans="2:11" customFormat="1" ht="15" customHeight="1">
      <c r="B213" s="238"/>
      <c r="C213" s="176"/>
      <c r="D213" s="176"/>
      <c r="E213" s="176"/>
      <c r="F213" s="197"/>
      <c r="G213" s="233"/>
      <c r="H213" s="224"/>
      <c r="I213" s="224"/>
      <c r="J213" s="224"/>
      <c r="K213" s="239"/>
    </row>
    <row r="214" spans="2:11" customFormat="1" ht="15" customHeight="1">
      <c r="B214" s="238"/>
      <c r="C214" s="176" t="s">
        <v>746</v>
      </c>
      <c r="D214" s="176"/>
      <c r="E214" s="176"/>
      <c r="F214" s="197">
        <v>1</v>
      </c>
      <c r="G214" s="233"/>
      <c r="H214" s="381" t="s">
        <v>785</v>
      </c>
      <c r="I214" s="381"/>
      <c r="J214" s="381"/>
      <c r="K214" s="239"/>
    </row>
    <row r="215" spans="2:11" customFormat="1" ht="15" customHeight="1">
      <c r="B215" s="238"/>
      <c r="C215" s="176"/>
      <c r="D215" s="176"/>
      <c r="E215" s="176"/>
      <c r="F215" s="197">
        <v>2</v>
      </c>
      <c r="G215" s="233"/>
      <c r="H215" s="381" t="s">
        <v>786</v>
      </c>
      <c r="I215" s="381"/>
      <c r="J215" s="381"/>
      <c r="K215" s="239"/>
    </row>
    <row r="216" spans="2:11" customFormat="1" ht="15" customHeight="1">
      <c r="B216" s="238"/>
      <c r="C216" s="176"/>
      <c r="D216" s="176"/>
      <c r="E216" s="176"/>
      <c r="F216" s="197">
        <v>3</v>
      </c>
      <c r="G216" s="233"/>
      <c r="H216" s="381" t="s">
        <v>787</v>
      </c>
      <c r="I216" s="381"/>
      <c r="J216" s="381"/>
      <c r="K216" s="239"/>
    </row>
    <row r="217" spans="2:11" customFormat="1" ht="15" customHeight="1">
      <c r="B217" s="238"/>
      <c r="C217" s="176"/>
      <c r="D217" s="176"/>
      <c r="E217" s="176"/>
      <c r="F217" s="197">
        <v>4</v>
      </c>
      <c r="G217" s="233"/>
      <c r="H217" s="381" t="s">
        <v>788</v>
      </c>
      <c r="I217" s="381"/>
      <c r="J217" s="381"/>
      <c r="K217" s="239"/>
    </row>
    <row r="218" spans="2:11" customFormat="1" ht="12.75" customHeight="1">
      <c r="B218" s="240"/>
      <c r="C218" s="241"/>
      <c r="D218" s="241"/>
      <c r="E218" s="241"/>
      <c r="F218" s="241"/>
      <c r="G218" s="241"/>
      <c r="H218" s="241"/>
      <c r="I218" s="241"/>
      <c r="J218" s="241"/>
      <c r="K218" s="242"/>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5</vt:i4>
      </vt:variant>
    </vt:vector>
  </HeadingPairs>
  <TitlesOfParts>
    <vt:vector size="9" baseType="lpstr">
      <vt:lpstr>Rekapitulace stavby</vt:lpstr>
      <vt:lpstr>Gastro</vt:lpstr>
      <vt:lpstr>Stavební práce</vt:lpstr>
      <vt:lpstr>Pokyny pro vyplnění</vt:lpstr>
      <vt:lpstr>'Rekapitulace stavby'!Názvy_tisku</vt:lpstr>
      <vt:lpstr>'Stavební práce'!Názvy_tisku</vt:lpstr>
      <vt:lpstr>'Pokyny pro vyplnění'!Oblast_tisku</vt:lpstr>
      <vt:lpstr>'Rekapitulace stavby'!Oblast_tisku</vt:lpstr>
      <vt:lpstr>'Stavební práce'!Oblast_tisku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Radka Škvárová</dc:creator>
  <cp:lastModifiedBy>Petr Frömel - RPA</cp:lastModifiedBy>
  <dcterms:created xsi:type="dcterms:W3CDTF">2023-01-31T20:39:25Z</dcterms:created>
  <dcterms:modified xsi:type="dcterms:W3CDTF">2023-02-06T09:26:54Z</dcterms:modified>
</cp:coreProperties>
</file>