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SO 101 - Komunikace" sheetId="2" r:id="rId2"/>
    <sheet name="SO 000 - Ostatní a vedlej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 101 - Komunikace'!$C$124:$K$226</definedName>
    <definedName name="_xlnm.Print_Area" localSheetId="1">'SO 101 - Komunikace'!$C$4:$J$76,'SO 101 - Komunikace'!$C$82:$J$106,'SO 101 - Komunikace'!$C$112:$K$226</definedName>
    <definedName name="_xlnm.Print_Titles" localSheetId="1">'SO 101 - Komunikace'!$124:$124</definedName>
    <definedName name="_xlnm._FilterDatabase" localSheetId="2" hidden="1">'SO 000 - Ostatní a vedlej...'!$C$117:$K$135</definedName>
    <definedName name="_xlnm.Print_Area" localSheetId="2">'SO 000 - Ostatní a vedlej...'!$C$4:$J$76,'SO 000 - Ostatní a vedlej...'!$C$82:$J$99,'SO 000 - Ostatní a vedlej...'!$C$105:$K$135</definedName>
    <definedName name="_xlnm.Print_Titles" localSheetId="2">'SO 000 - Ostatní a vedlej...'!$117:$117</definedName>
  </definedNames>
  <calcPr/>
</workbook>
</file>

<file path=xl/calcChain.xml><?xml version="1.0" encoding="utf-8"?>
<calcChain xmlns="http://schemas.openxmlformats.org/spreadsheetml/2006/main">
  <c i="3" r="J37"/>
  <c r="J36"/>
  <c i="1" r="AY96"/>
  <c i="3" r="J35"/>
  <c i="1" r="AX96"/>
  <c i="3"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T129"/>
  <c r="R130"/>
  <c r="R129"/>
  <c r="P130"/>
  <c r="P129"/>
  <c r="BK130"/>
  <c r="BK129"/>
  <c r="J129"/>
  <c r="J130"/>
  <c r="BE130"/>
  <c r="J98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F37"/>
  <c i="1" r="BD96"/>
  <c i="3" r="BH120"/>
  <c r="F36"/>
  <c i="1" r="BC96"/>
  <c i="3" r="BG120"/>
  <c r="F35"/>
  <c i="1" r="BB96"/>
  <c i="3" r="BF120"/>
  <c r="J34"/>
  <c i="1" r="AW96"/>
  <c i="3" r="F34"/>
  <c i="1" r="BA96"/>
  <c i="3" r="T120"/>
  <c r="T119"/>
  <c r="T118"/>
  <c r="R120"/>
  <c r="R119"/>
  <c r="R118"/>
  <c r="P120"/>
  <c r="P119"/>
  <c r="P118"/>
  <c i="1" r="AU96"/>
  <c i="3" r="BK120"/>
  <c r="BK119"/>
  <c r="J119"/>
  <c r="BK118"/>
  <c r="J118"/>
  <c r="J96"/>
  <c r="J30"/>
  <c i="1" r="AG96"/>
  <c i="3" r="J120"/>
  <c r="BE120"/>
  <c r="J33"/>
  <c i="1" r="AV96"/>
  <c i="3" r="F33"/>
  <c i="1" r="AZ96"/>
  <c i="3" r="J97"/>
  <c r="F112"/>
  <c r="E110"/>
  <c r="F89"/>
  <c r="E87"/>
  <c r="J39"/>
  <c r="J24"/>
  <c r="E24"/>
  <c r="J115"/>
  <c r="J92"/>
  <c r="J23"/>
  <c r="J21"/>
  <c r="E21"/>
  <c r="J114"/>
  <c r="J91"/>
  <c r="J20"/>
  <c r="J18"/>
  <c r="E18"/>
  <c r="F115"/>
  <c r="F92"/>
  <c r="J17"/>
  <c r="J15"/>
  <c r="E15"/>
  <c r="F114"/>
  <c r="F91"/>
  <c r="J14"/>
  <c r="J12"/>
  <c r="J112"/>
  <c r="J89"/>
  <c r="E7"/>
  <c r="E108"/>
  <c r="E85"/>
  <c i="2" r="J37"/>
  <c r="J36"/>
  <c i="1" r="AY95"/>
  <c i="2" r="J35"/>
  <c i="1" r="AX95"/>
  <c i="2" r="BI226"/>
  <c r="BH226"/>
  <c r="BG226"/>
  <c r="BF226"/>
  <c r="T226"/>
  <c r="T225"/>
  <c r="R226"/>
  <c r="R225"/>
  <c r="P226"/>
  <c r="P225"/>
  <c r="BK226"/>
  <c r="BK225"/>
  <c r="J225"/>
  <c r="J226"/>
  <c r="BE226"/>
  <c r="J105"/>
  <c r="BI224"/>
  <c r="BH224"/>
  <c r="BG224"/>
  <c r="BF224"/>
  <c r="T224"/>
  <c r="R224"/>
  <c r="P224"/>
  <c r="BK224"/>
  <c r="J224"/>
  <c r="BE224"/>
  <c r="BI223"/>
  <c r="BH223"/>
  <c r="BG223"/>
  <c r="BF223"/>
  <c r="T223"/>
  <c r="R223"/>
  <c r="P223"/>
  <c r="BK223"/>
  <c r="J223"/>
  <c r="BE223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9"/>
  <c r="BH219"/>
  <c r="BG219"/>
  <c r="BF219"/>
  <c r="T219"/>
  <c r="T218"/>
  <c r="R219"/>
  <c r="R218"/>
  <c r="P219"/>
  <c r="P218"/>
  <c r="BK219"/>
  <c r="BK218"/>
  <c r="J218"/>
  <c r="J219"/>
  <c r="BE219"/>
  <c r="J104"/>
  <c r="BI217"/>
  <c r="BH217"/>
  <c r="BG217"/>
  <c r="BF217"/>
  <c r="T217"/>
  <c r="R217"/>
  <c r="P217"/>
  <c r="BK217"/>
  <c r="J217"/>
  <c r="BE217"/>
  <c r="BI216"/>
  <c r="BH216"/>
  <c r="BG216"/>
  <c r="BF216"/>
  <c r="T216"/>
  <c r="R216"/>
  <c r="P216"/>
  <c r="BK216"/>
  <c r="J216"/>
  <c r="BE216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T207"/>
  <c r="R208"/>
  <c r="R207"/>
  <c r="P208"/>
  <c r="P207"/>
  <c r="BK208"/>
  <c r="BK207"/>
  <c r="J207"/>
  <c r="J208"/>
  <c r="BE208"/>
  <c r="J103"/>
  <c r="BI206"/>
  <c r="BH206"/>
  <c r="BG206"/>
  <c r="BF206"/>
  <c r="T206"/>
  <c r="R206"/>
  <c r="P206"/>
  <c r="BK206"/>
  <c r="J206"/>
  <c r="BE206"/>
  <c r="BI205"/>
  <c r="BH205"/>
  <c r="BG205"/>
  <c r="BF205"/>
  <c r="T205"/>
  <c r="R205"/>
  <c r="P205"/>
  <c r="BK205"/>
  <c r="J205"/>
  <c r="BE205"/>
  <c r="BI204"/>
  <c r="BH204"/>
  <c r="BG204"/>
  <c r="BF204"/>
  <c r="T204"/>
  <c r="R204"/>
  <c r="P204"/>
  <c r="BK204"/>
  <c r="J204"/>
  <c r="BE204"/>
  <c r="BI202"/>
  <c r="BH202"/>
  <c r="BG202"/>
  <c r="BF202"/>
  <c r="T202"/>
  <c r="R202"/>
  <c r="P202"/>
  <c r="BK202"/>
  <c r="J202"/>
  <c r="BE202"/>
  <c r="BI201"/>
  <c r="BH201"/>
  <c r="BG201"/>
  <c r="BF201"/>
  <c r="T201"/>
  <c r="T200"/>
  <c r="R201"/>
  <c r="R200"/>
  <c r="P201"/>
  <c r="P200"/>
  <c r="BK201"/>
  <c r="BK200"/>
  <c r="J200"/>
  <c r="J201"/>
  <c r="BE201"/>
  <c r="J102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2"/>
  <c r="BH192"/>
  <c r="BG192"/>
  <c r="BF192"/>
  <c r="T192"/>
  <c r="R192"/>
  <c r="P192"/>
  <c r="BK192"/>
  <c r="J192"/>
  <c r="BE192"/>
  <c r="BI191"/>
  <c r="BH191"/>
  <c r="BG191"/>
  <c r="BF191"/>
  <c r="T191"/>
  <c r="R191"/>
  <c r="P191"/>
  <c r="BK191"/>
  <c r="J191"/>
  <c r="BE191"/>
  <c r="BI190"/>
  <c r="BH190"/>
  <c r="BG190"/>
  <c r="BF190"/>
  <c r="T190"/>
  <c r="R190"/>
  <c r="P190"/>
  <c r="BK190"/>
  <c r="J190"/>
  <c r="BE190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101"/>
  <c r="BI180"/>
  <c r="BH180"/>
  <c r="BG180"/>
  <c r="BF180"/>
  <c r="T180"/>
  <c r="T179"/>
  <c r="R180"/>
  <c r="R179"/>
  <c r="P180"/>
  <c r="P179"/>
  <c r="BK180"/>
  <c r="BK179"/>
  <c r="J179"/>
  <c r="J180"/>
  <c r="BE180"/>
  <c r="J100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T169"/>
  <c r="R170"/>
  <c r="R169"/>
  <c r="P170"/>
  <c r="P169"/>
  <c r="BK170"/>
  <c r="BK169"/>
  <c r="J169"/>
  <c r="J170"/>
  <c r="BE170"/>
  <c r="J99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5"/>
  <c r="BH155"/>
  <c r="BG155"/>
  <c r="BF155"/>
  <c r="T155"/>
  <c r="R155"/>
  <c r="P155"/>
  <c r="BK155"/>
  <c r="J155"/>
  <c r="BE155"/>
  <c r="BI153"/>
  <c r="BH153"/>
  <c r="BG153"/>
  <c r="BF153"/>
  <c r="T153"/>
  <c r="R153"/>
  <c r="P153"/>
  <c r="BK153"/>
  <c r="J153"/>
  <c r="BE153"/>
  <c r="BI151"/>
  <c r="BH151"/>
  <c r="BG151"/>
  <c r="BF151"/>
  <c r="T151"/>
  <c r="R151"/>
  <c r="P151"/>
  <c r="BK151"/>
  <c r="J151"/>
  <c r="BE151"/>
  <c r="BI149"/>
  <c r="BH149"/>
  <c r="BG149"/>
  <c r="BF149"/>
  <c r="T149"/>
  <c r="R149"/>
  <c r="P149"/>
  <c r="BK149"/>
  <c r="J149"/>
  <c r="BE149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29"/>
  <c r="BH129"/>
  <c r="BG129"/>
  <c r="BF129"/>
  <c r="T129"/>
  <c r="R129"/>
  <c r="P129"/>
  <c r="BK129"/>
  <c r="J129"/>
  <c r="BE129"/>
  <c r="BI128"/>
  <c r="F37"/>
  <c i="1" r="BD95"/>
  <c i="2" r="BH128"/>
  <c r="F36"/>
  <c i="1" r="BC95"/>
  <c i="2" r="BG128"/>
  <c r="F35"/>
  <c i="1" r="BB95"/>
  <c i="2" r="BF128"/>
  <c r="J34"/>
  <c i="1" r="AW95"/>
  <c i="2" r="F34"/>
  <c i="1" r="BA95"/>
  <c i="2" r="T128"/>
  <c r="T127"/>
  <c r="T126"/>
  <c r="T125"/>
  <c r="R128"/>
  <c r="R127"/>
  <c r="R126"/>
  <c r="R125"/>
  <c r="P128"/>
  <c r="P127"/>
  <c r="P126"/>
  <c r="P125"/>
  <c i="1" r="AU95"/>
  <c i="2" r="BK128"/>
  <c r="BK127"/>
  <c r="J127"/>
  <c r="BK126"/>
  <c r="J126"/>
  <c r="BK125"/>
  <c r="J125"/>
  <c r="J96"/>
  <c r="J30"/>
  <c i="1" r="AG95"/>
  <c i="2" r="J128"/>
  <c r="BE128"/>
  <c r="J33"/>
  <c i="1" r="AV95"/>
  <c i="2" r="F33"/>
  <c i="1" r="AZ95"/>
  <c i="2" r="J98"/>
  <c r="J97"/>
  <c r="F119"/>
  <c r="E117"/>
  <c r="F89"/>
  <c r="E87"/>
  <c r="J39"/>
  <c r="J24"/>
  <c r="E24"/>
  <c r="J122"/>
  <c r="J92"/>
  <c r="J23"/>
  <c r="J21"/>
  <c r="E21"/>
  <c r="J121"/>
  <c r="J91"/>
  <c r="J20"/>
  <c r="J18"/>
  <c r="E18"/>
  <c r="F122"/>
  <c r="F92"/>
  <c r="J17"/>
  <c r="J15"/>
  <c r="E15"/>
  <c r="F121"/>
  <c r="F91"/>
  <c r="J14"/>
  <c r="J12"/>
  <c r="J119"/>
  <c r="J89"/>
  <c r="E7"/>
  <c r="E115"/>
  <c r="E85"/>
  <c i="1"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96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<sst xmlns="http://schemas.openxmlformats.org/spreadsheetml/2006/main">
  <si>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</si>
  <si>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</si>
  <si>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</si>
  <si>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</si>
  <si>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</si>
  <si>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{c120d34a-5aa0-4d68-8390-00c24a2a0495}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</si>
  <si>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</si>
  <si>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</si>
  <si>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</si>
  <si>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</si>
  <si>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</si>
  <si>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</si>
  <si>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</si>
  <si>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</si>
  <si>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19042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</si>
  <si>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</si>
  <si>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</si>
  <si>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Souvislá oprava komunikací Josefodol</t>
  </si>
  <si>
    <t>KSO:</t>
  </si>
  <si>
    <t>CC-CZ:</t>
  </si>
  <si>
    <t>Místo:</t>
  </si>
  <si>
    <t xml:space="preserve"> </t>
  </si>
  <si>
    <t>Datum:</t>
  </si>
  <si>
    <t>11. 12. 2019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</si>
  <si>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</si>
  <si>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</si>
  <si>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</si>
  <si>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</si>
  <si>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</si>
  <si>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</si>
  <si>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</si>
  <si>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</si>
  <si>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</si>
  <si>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</si>
  <si>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</si>
  <si>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</si>
  <si>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</si>
  <si>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</si>
  <si>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</si>
  <si>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</si>
  <si>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</si>
  <si>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</si>
  <si>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</si>
  <si>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</si>
  <si>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</si>
  <si>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</si>
  <si>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</si>
  <si>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</si>
  <si>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</si>
  <si>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</si>
  <si>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</si>
  <si>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</si>
  <si>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</si>
  <si>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</si>
  <si>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</si>
  <si>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</si>
  <si>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</si>
  <si>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</si>
  <si>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</si>
  <si>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</si>
  <si>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</si>
  <si>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</si>
  <si>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</si>
  <si>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</si>
  <si>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</si>
  <si>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</si>
  <si>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</si>
  <si>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</si>
  <si>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</si>
  <si>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</si>
  <si>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</si>
  <si>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</si>
  <si>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</si>
  <si>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</si>
  <si>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</si>
  <si>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</si>
  <si>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</si>
  <si>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</si>
  <si>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</si>
  <si>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Komunikace</t>
  </si>
  <si>
    <t>STA</t>
  </si>
  <si>
    <t>1</t>
  </si>
  <si>
    <t>{8a2bd4be-fc2c-41b4-bd9f-fee0ebfffb69}</t>
  </si>
  <si>
    <t>2</t>
  </si>
  <si>
    <t>SO 000</t>
  </si>
  <si>
    <t>Ostatní a vedlejší náklady</t>
  </si>
  <si>
    <t>{c22aa0d2-5eb9-40cf-ae81-07d611b20edf}</t>
  </si>
  <si>
    <t>KRYCÍ LIST SOUPISU PRACÍ</t>
  </si>
  <si>
    <t>Objekt:</t>
  </si>
  <si>
    <t>SO 101 - Komunikace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</si>
  <si>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</si>
  <si>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</si>
  <si>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</si>
  <si>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</si>
  <si>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</si>
  <si>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</si>
  <si>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</si>
  <si>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</si>
  <si>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</si>
  <si>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</si>
  <si>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</si>
  <si>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</si>
  <si>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</si>
  <si>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</si>
  <si>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</si>
  <si>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</si>
  <si>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</si>
  <si>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</si>
  <si>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</si>
  <si>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</si>
  <si>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</si>
  <si>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</si>
  <si>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</si>
  <si>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</si>
  <si>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</si>
  <si>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</si>
  <si>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</si>
  <si>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</si>
  <si>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</si>
  <si>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</si>
  <si>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</si>
  <si>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</si>
  <si>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113154123</t>
  </si>
  <si>
    <t>Frézování živičného krytu tl 50 mm pruh š 1 m pl do 500 m2 bez překážek v trase</t>
  </si>
  <si>
    <t>m2</t>
  </si>
  <si>
    <t>4</t>
  </si>
  <si>
    <t>-1787960796</t>
  </si>
  <si>
    <t>12220110</t>
  </si>
  <si>
    <t>Odkopávky a prokopávky nezapažené v hornině tř. 3 objem do 100 m3 (průleh š. 1,0m, délka 120m)</t>
  </si>
  <si>
    <t>m3</t>
  </si>
  <si>
    <t>913688511</t>
  </si>
  <si>
    <t>VV</t>
  </si>
  <si>
    <t>1,0*0,5*120</t>
  </si>
  <si>
    <t>3</t>
  </si>
  <si>
    <t>122201109</t>
  </si>
  <si>
    <t>Příplatek za lepivost u odkopávek v hornině tř. 1 až 3</t>
  </si>
  <si>
    <t>1073386484</t>
  </si>
  <si>
    <t>122201101.C</t>
  </si>
  <si>
    <t>Odkopávky a prokopávky nezapažené v hornině tř. 3 objem do 100 m3 (odstranění podkladu plochy C)</t>
  </si>
  <si>
    <t>-144546974</t>
  </si>
  <si>
    <t>109,6*0,45</t>
  </si>
  <si>
    <t>5</t>
  </si>
  <si>
    <t>122201109.C</t>
  </si>
  <si>
    <t>2047942594</t>
  </si>
  <si>
    <t>6</t>
  </si>
  <si>
    <t>122201101.A</t>
  </si>
  <si>
    <t>Odkopávky a prokopávky nezapažené v hornině tř. 3 objem do 100 m3 (odstranění vyčnívajícího kameniva, 40% z plochy A)</t>
  </si>
  <si>
    <t>1537263105</t>
  </si>
  <si>
    <t>1096*0,15*0,4</t>
  </si>
  <si>
    <t>7</t>
  </si>
  <si>
    <t>122201109.A</t>
  </si>
  <si>
    <t>-1898337575</t>
  </si>
  <si>
    <t>8</t>
  </si>
  <si>
    <t>132201201</t>
  </si>
  <si>
    <t>Hloubení rýh š do 2000 mm v hornině tř. 3 objemu do 100 m3</t>
  </si>
  <si>
    <t>-1082270925</t>
  </si>
  <si>
    <t>1,0*1,5*14,0</t>
  </si>
  <si>
    <t>9</t>
  </si>
  <si>
    <t>132201209</t>
  </si>
  <si>
    <t>Příplatek za lepivost k hloubení rýh š do 2000 mm v hornině tř. 3</t>
  </si>
  <si>
    <t>758699513</t>
  </si>
  <si>
    <t>10</t>
  </si>
  <si>
    <t>162701105</t>
  </si>
  <si>
    <t>Vodorovné přemístění do 10000 m výkopku/sypaniny z horniny tř. 1 až 4</t>
  </si>
  <si>
    <t>-1551158729</t>
  </si>
  <si>
    <t>60+49,32+65,76+21,0</t>
  </si>
  <si>
    <t>11</t>
  </si>
  <si>
    <t>162701109</t>
  </si>
  <si>
    <t>Příplatek k vodorovnému přemístění výkopku/sypaniny z horniny tř. 1 až 4 ZKD 1000 m přes 10000 m</t>
  </si>
  <si>
    <t>1887900981</t>
  </si>
  <si>
    <t>196,08*25</t>
  </si>
  <si>
    <t>12</t>
  </si>
  <si>
    <t>167101101</t>
  </si>
  <si>
    <t>Nakládání výkopku z hornin tř. 1 až 4 do 100 m3</t>
  </si>
  <si>
    <t>1167054290</t>
  </si>
  <si>
    <t>13</t>
  </si>
  <si>
    <t>171201201</t>
  </si>
  <si>
    <t>Uložení sypaniny na skládky</t>
  </si>
  <si>
    <t>-1508795376</t>
  </si>
  <si>
    <t>14</t>
  </si>
  <si>
    <t>171201211.UP</t>
  </si>
  <si>
    <t>Poplatek za uložení stavebního odpadu zeminy na skládce</t>
  </si>
  <si>
    <t>t</t>
  </si>
  <si>
    <t>1151580357</t>
  </si>
  <si>
    <t>196,08*2</t>
  </si>
  <si>
    <t>174101101</t>
  </si>
  <si>
    <t>Zásyp jam, šachet rýh nebo kolem objektů sypaninou se zhutněním (zásyp horské vpusti a připojovacího potrubí)</t>
  </si>
  <si>
    <t>113598209</t>
  </si>
  <si>
    <t>1,0*0,9*14</t>
  </si>
  <si>
    <t>16</t>
  </si>
  <si>
    <t>M</t>
  </si>
  <si>
    <t>58344197</t>
  </si>
  <si>
    <t>štěrkodrť frakce 0/63</t>
  </si>
  <si>
    <t>955572652</t>
  </si>
  <si>
    <t>12,6*2</t>
  </si>
  <si>
    <t>17</t>
  </si>
  <si>
    <t>175151101</t>
  </si>
  <si>
    <t>Obsypání potrubí strojně sypaninou bez prohození, uloženou do 3 m</t>
  </si>
  <si>
    <t>-1066184056</t>
  </si>
  <si>
    <t>1,0*0,5*14,0-3,14*0,1*0,1*14,0</t>
  </si>
  <si>
    <t>18</t>
  </si>
  <si>
    <t>58337310</t>
  </si>
  <si>
    <t>štěrkopísek frakce 0/4</t>
  </si>
  <si>
    <t>1688651225</t>
  </si>
  <si>
    <t>6,5*2</t>
  </si>
  <si>
    <t>19</t>
  </si>
  <si>
    <t>181951102.A</t>
  </si>
  <si>
    <t>Úprava pláně v hornině tř. 1 až 4 se zhutněním</t>
  </si>
  <si>
    <t>-1131955771</t>
  </si>
  <si>
    <t>20</t>
  </si>
  <si>
    <t>181951102.B</t>
  </si>
  <si>
    <t>1464856498</t>
  </si>
  <si>
    <t>131201201</t>
  </si>
  <si>
    <t>Hloubení jam zapažených v hornině tř. 3 objemu do 100 m3</t>
  </si>
  <si>
    <t>2122690266</t>
  </si>
  <si>
    <t>3,6*3,0*1,6</t>
  </si>
  <si>
    <t>22</t>
  </si>
  <si>
    <t>131201209</t>
  </si>
  <si>
    <t>Příplatek za lepivost u hloubení jam zapažených v hornině tř. 3</t>
  </si>
  <si>
    <t>-173061629</t>
  </si>
  <si>
    <t>23</t>
  </si>
  <si>
    <t>181301101</t>
  </si>
  <si>
    <t>Rozprostření ornice tl vrstvy do 100 mm pl do 500 m2 v rovině nebo ve svahu do 1:5</t>
  </si>
  <si>
    <t>1257658080</t>
  </si>
  <si>
    <t>260+120</t>
  </si>
  <si>
    <t>24</t>
  </si>
  <si>
    <t>10364101</t>
  </si>
  <si>
    <t xml:space="preserve">zemina pro terénní úpravy -  ornice</t>
  </si>
  <si>
    <t>-2121554670</t>
  </si>
  <si>
    <t>38*2</t>
  </si>
  <si>
    <t>25</t>
  </si>
  <si>
    <t>181411131</t>
  </si>
  <si>
    <t>Založení parkového trávníku výsevem plochy do 1000 m2 v rovině a ve svahu do 1:5</t>
  </si>
  <si>
    <t>1059604294</t>
  </si>
  <si>
    <t>26</t>
  </si>
  <si>
    <t>00572410</t>
  </si>
  <si>
    <t>osivo směs travní parková</t>
  </si>
  <si>
    <t>kg</t>
  </si>
  <si>
    <t>1880938684</t>
  </si>
  <si>
    <t>380*0,025 'Přepočtené koeficientem množství</t>
  </si>
  <si>
    <t>Svislé a kompletní konstrukce</t>
  </si>
  <si>
    <t>27</t>
  </si>
  <si>
    <t>273313811</t>
  </si>
  <si>
    <t>Základové desky z betonu tř. C 25/30 XA2</t>
  </si>
  <si>
    <t>1701187377</t>
  </si>
  <si>
    <t>28</t>
  </si>
  <si>
    <t>321321116</t>
  </si>
  <si>
    <t>Konstrukce vodních staveb ze ŽB mrazuvzdorného tř. C 30/37-XF4</t>
  </si>
  <si>
    <t>2075530910</t>
  </si>
  <si>
    <t>29</t>
  </si>
  <si>
    <t>321351010</t>
  </si>
  <si>
    <t>Bednění konstrukcí vodních staveb rovinné - zřízení</t>
  </si>
  <si>
    <t>-1764856940</t>
  </si>
  <si>
    <t>30</t>
  </si>
  <si>
    <t>321352010</t>
  </si>
  <si>
    <t>Bednění konstrukcí vodních staveb rovinné - odstranění</t>
  </si>
  <si>
    <t>1509059500</t>
  </si>
  <si>
    <t>31</t>
  </si>
  <si>
    <t>321366111</t>
  </si>
  <si>
    <t>Výztuž železobetonových konstrukcí vodních staveb z oceli 10 505 D do 12 mm</t>
  </si>
  <si>
    <t>1842223744</t>
  </si>
  <si>
    <t>32</t>
  </si>
  <si>
    <t>321368211</t>
  </si>
  <si>
    <t>Výztuž železobetonových konstrukcí vodních staveb ze svařovaných sítí</t>
  </si>
  <si>
    <t>733714671</t>
  </si>
  <si>
    <t>33</t>
  </si>
  <si>
    <t>953171031</t>
  </si>
  <si>
    <t>Osazování stupadel z betonářské oceli nebo litinových nádrže</t>
  </si>
  <si>
    <t>kus</t>
  </si>
  <si>
    <t>-49985730</t>
  </si>
  <si>
    <t>34</t>
  </si>
  <si>
    <t>55243818</t>
  </si>
  <si>
    <t>stupadlo ocelové s PE povlakem forma D - P162 mm</t>
  </si>
  <si>
    <t>616152093</t>
  </si>
  <si>
    <t>35</t>
  </si>
  <si>
    <t>NP6</t>
  </si>
  <si>
    <t>D+M plastové mříže pro zatížení C250 včetně ocelového upevňovacího rámu</t>
  </si>
  <si>
    <t>1755680487</t>
  </si>
  <si>
    <t>Vodorovné konstrukce</t>
  </si>
  <si>
    <t>36</t>
  </si>
  <si>
    <t>451572111</t>
  </si>
  <si>
    <t>Lože pod potrubí otevřený výkop z kameniva drobného těženého</t>
  </si>
  <si>
    <t>1301417725</t>
  </si>
  <si>
    <t>1,0*0,1*14,0</t>
  </si>
  <si>
    <t>Komunikace pozemní</t>
  </si>
  <si>
    <t>37</t>
  </si>
  <si>
    <t>564861111</t>
  </si>
  <si>
    <t>Podklad ze štěrkodrtě ŠD 0/63 tl 200 mm (doplnění ŠD - 50% z plochy A)</t>
  </si>
  <si>
    <t>1034548746</t>
  </si>
  <si>
    <t>0,2*1096*0,5</t>
  </si>
  <si>
    <t>38</t>
  </si>
  <si>
    <t>564861113.C</t>
  </si>
  <si>
    <t>Podklad ze štěrkodrtě ŠD 0/63 tl 225 mm (v místech neúnosného podloží-10% z plochy A)</t>
  </si>
  <si>
    <t>712640832</t>
  </si>
  <si>
    <t>1096*0,1</t>
  </si>
  <si>
    <t>39</t>
  </si>
  <si>
    <t>564861113.C2</t>
  </si>
  <si>
    <t>450596570</t>
  </si>
  <si>
    <t>40</t>
  </si>
  <si>
    <t>569831111.UP</t>
  </si>
  <si>
    <t>Zpevnění krajnic štěrkodrtí 0/32 tl 100 mm</t>
  </si>
  <si>
    <t>1645103705</t>
  </si>
  <si>
    <t>41</t>
  </si>
  <si>
    <t>571907118.B</t>
  </si>
  <si>
    <t>Posyp krytu kamenivem drceným 8/16 do 70 kg/m2</t>
  </si>
  <si>
    <t>1329001978</t>
  </si>
  <si>
    <t>42</t>
  </si>
  <si>
    <t>573312511.B</t>
  </si>
  <si>
    <t>Prolití podkladu asfaltem v množství 6 kg/m2</t>
  </si>
  <si>
    <t>-993549413</t>
  </si>
  <si>
    <t>43</t>
  </si>
  <si>
    <t>573421115.A</t>
  </si>
  <si>
    <t>Jednoduchý nátěr s dvojitým podrcením z asfaltu v množství 1,8 kg/m2 s posypem</t>
  </si>
  <si>
    <t>623165791</t>
  </si>
  <si>
    <t>44</t>
  </si>
  <si>
    <t>573421115.B</t>
  </si>
  <si>
    <t>Jednoduchý nátěr s dvojitým podrcením z asfaltu v množství 1,8 kg/m2 s posypem fr 4/8</t>
  </si>
  <si>
    <t>-2042281631</t>
  </si>
  <si>
    <t>45</t>
  </si>
  <si>
    <t>574381111.A</t>
  </si>
  <si>
    <t>Penetrační makadam hrubý PMH s postřikem živicí 6kg/m2, s posypem drtí a se zhutněním, tl 90 mm</t>
  </si>
  <si>
    <t>2124319060</t>
  </si>
  <si>
    <t>46</t>
  </si>
  <si>
    <t>591241111</t>
  </si>
  <si>
    <t>Kladení dlažby z kostek drobných z kamene na MC tl 50 mm</t>
  </si>
  <si>
    <t>-361579834</t>
  </si>
  <si>
    <t>47</t>
  </si>
  <si>
    <t>58381007.UP</t>
  </si>
  <si>
    <t>kostka dlažební žula drobná 8/10</t>
  </si>
  <si>
    <t>-1522181407</t>
  </si>
  <si>
    <t>5,3921568627451*1,02 'Přepočtené koeficientem množství</t>
  </si>
  <si>
    <t>48</t>
  </si>
  <si>
    <t>597361121.UP</t>
  </si>
  <si>
    <t>Svodnice ocelová 120/120 mm D400 (40kN) kotvená do betonu C25/30</t>
  </si>
  <si>
    <t>m</t>
  </si>
  <si>
    <t>707457901</t>
  </si>
  <si>
    <t>49</t>
  </si>
  <si>
    <t>599141111</t>
  </si>
  <si>
    <t>Vyplnění spár mezi silničními dílci živičnou zálivkou</t>
  </si>
  <si>
    <t>181615277</t>
  </si>
  <si>
    <t>Trubní vedení</t>
  </si>
  <si>
    <t>50</t>
  </si>
  <si>
    <t>871353121</t>
  </si>
  <si>
    <t>Montáž kanalizačního potrubí z PVC těsněné gumovým kroužkem otevřený výkop sklon do 20 % DN 200</t>
  </si>
  <si>
    <t>-637639167</t>
  </si>
  <si>
    <t>51</t>
  </si>
  <si>
    <t>28611176</t>
  </si>
  <si>
    <t>trubka kanalizační PVC DN 200x1000 mm SN 10</t>
  </si>
  <si>
    <t>1258322213</t>
  </si>
  <si>
    <t>14,0*1,05</t>
  </si>
  <si>
    <t>52</t>
  </si>
  <si>
    <t>899331111</t>
  </si>
  <si>
    <t>Výšková úprava uličního vstupu nebo vpusti do 200 mm zvýšením poklopu (úprava šachet)</t>
  </si>
  <si>
    <t>-841565531</t>
  </si>
  <si>
    <t>53</t>
  </si>
  <si>
    <t>899331111.UP</t>
  </si>
  <si>
    <t>Výšková úprava uliční vpusti do 200 mm zvýšením poklopu + vyčištění</t>
  </si>
  <si>
    <t>-1267871881</t>
  </si>
  <si>
    <t>54</t>
  </si>
  <si>
    <t>899431111</t>
  </si>
  <si>
    <t>Výšková úprava uličního vstupu nebo vpusti do 200 mm zvýšením krycího hrnce, šoupěte nebo hydrantu</t>
  </si>
  <si>
    <t>-1856073377</t>
  </si>
  <si>
    <t>Ostatní konstrukce a práce, bourání</t>
  </si>
  <si>
    <t>55</t>
  </si>
  <si>
    <t>919731123</t>
  </si>
  <si>
    <t>Zarovnání styčné plochy podkladu nebo krytu živičného tl do 200 mm</t>
  </si>
  <si>
    <t>1157948172</t>
  </si>
  <si>
    <t>56</t>
  </si>
  <si>
    <t>919735113</t>
  </si>
  <si>
    <t>Řezání stávajícího živičného krytu hl do 150 mm</t>
  </si>
  <si>
    <t>-373630447</t>
  </si>
  <si>
    <t>57</t>
  </si>
  <si>
    <t>935111211.UP</t>
  </si>
  <si>
    <t>Osazení příkopového žlabu z betonových tvárnic š 600 mm do betonu C20/25nXF3, tl. 100mm</t>
  </si>
  <si>
    <t>1557468780</t>
  </si>
  <si>
    <t>58</t>
  </si>
  <si>
    <t>59227029.UP</t>
  </si>
  <si>
    <t>žlabovka příkopová betonová 330x680x80mm</t>
  </si>
  <si>
    <t>1347972933</t>
  </si>
  <si>
    <t>2*1,05</t>
  </si>
  <si>
    <t>59</t>
  </si>
  <si>
    <t>938908411.B</t>
  </si>
  <si>
    <t>Čištění vozovek</t>
  </si>
  <si>
    <t>-489667614</t>
  </si>
  <si>
    <t>60</t>
  </si>
  <si>
    <t>966008212</t>
  </si>
  <si>
    <t>Bourání odvodňovacího žlabu z betonových příkopových tvárnic š do 800 mm</t>
  </si>
  <si>
    <t>-1257520514</t>
  </si>
  <si>
    <t>61</t>
  </si>
  <si>
    <t>NP1</t>
  </si>
  <si>
    <t>Vytrhání stávajících betonových svodnic</t>
  </si>
  <si>
    <t>1031209561</t>
  </si>
  <si>
    <t>62</t>
  </si>
  <si>
    <t>NP3</t>
  </si>
  <si>
    <t>Nové drobné betonové konstrukce</t>
  </si>
  <si>
    <t>-2120021091</t>
  </si>
  <si>
    <t>63</t>
  </si>
  <si>
    <t>NP4</t>
  </si>
  <si>
    <t>Odstranění drobných betonových konstrukcí</t>
  </si>
  <si>
    <t>2011271377</t>
  </si>
  <si>
    <t>997</t>
  </si>
  <si>
    <t>Přesun sutě</t>
  </si>
  <si>
    <t>64</t>
  </si>
  <si>
    <t>997002511</t>
  </si>
  <si>
    <t>Vodorovné přemístění suti a vybouraných hmot bez naložení ale se složením a urovnáním do 1 km</t>
  </si>
  <si>
    <t>1998538683</t>
  </si>
  <si>
    <t>65</t>
  </si>
  <si>
    <t>997002519</t>
  </si>
  <si>
    <t>Příplatek ZKD 1 km přemístění suti a vybouraných hmot</t>
  </si>
  <si>
    <t>1616798064</t>
  </si>
  <si>
    <t>7,5*23</t>
  </si>
  <si>
    <t>66</t>
  </si>
  <si>
    <t>997002611</t>
  </si>
  <si>
    <t>Nakládání suti a vybouraných hmot</t>
  </si>
  <si>
    <t>1567540998</t>
  </si>
  <si>
    <t>67</t>
  </si>
  <si>
    <t>997013801</t>
  </si>
  <si>
    <t>Poplatek za uložení na skládce (skládkovné) stavebního odpadu betonového kód odpadu 170 101</t>
  </si>
  <si>
    <t>-664194783</t>
  </si>
  <si>
    <t>68</t>
  </si>
  <si>
    <t>997223845</t>
  </si>
  <si>
    <t>Poplatek za uložení na skládce (skládkovné) odpadu asfaltového bez dehtu kód odpadu 170 302</t>
  </si>
  <si>
    <t>1986921344</t>
  </si>
  <si>
    <t>998</t>
  </si>
  <si>
    <t>Přesun hmot</t>
  </si>
  <si>
    <t>69</t>
  </si>
  <si>
    <t>998225111</t>
  </si>
  <si>
    <t>Přesun hmot pro pozemní komunikace s krytem z kamene, monolitickým betonovým nebo živičným</t>
  </si>
  <si>
    <t>-2091956702</t>
  </si>
  <si>
    <t>SO 000 - Ostatní a vedlejší náklady</t>
  </si>
  <si>
    <t>N00 - Ostatní</t>
  </si>
  <si>
    <t>VRN - Vedlejší</t>
  </si>
  <si>
    <t>N00</t>
  </si>
  <si>
    <t>Ostatní</t>
  </si>
  <si>
    <t>001</t>
  </si>
  <si>
    <t>Průzkumné práce</t>
  </si>
  <si>
    <t>soubor</t>
  </si>
  <si>
    <t>512</t>
  </si>
  <si>
    <t>2041338632</t>
  </si>
  <si>
    <t>P</t>
  </si>
  <si>
    <t xml:space="preserve">Poznámka k položce:_x000d_
pasport okolních objektů a objízdných tras, před a po realizaci_x000d_
</t>
  </si>
  <si>
    <t>002</t>
  </si>
  <si>
    <t>Zkoušky a ostatní měření</t>
  </si>
  <si>
    <t>doubor</t>
  </si>
  <si>
    <t>-1871669234</t>
  </si>
  <si>
    <t>Poznámka k položce:_x000d_
veškeré průkazní a kontrolní zkoušky dle příslušných kapitol TKP včetně vypracování KZP a technologických postupů prací (vyjma statických zkoušek únosnosti).</t>
  </si>
  <si>
    <t>003</t>
  </si>
  <si>
    <t>Dokumentace skutečného provedení stavby</t>
  </si>
  <si>
    <t>1119549514</t>
  </si>
  <si>
    <t xml:space="preserve">Poznámka k položce:_x000d_
Vyhotovení a její předání objednateli v požadované formě a požadovaném počtu_x000d_
</t>
  </si>
  <si>
    <t>004</t>
  </si>
  <si>
    <t>Bezpečnostní a hygienická opatření na staveništi</t>
  </si>
  <si>
    <t>-1030609777</t>
  </si>
  <si>
    <t>Poznámka k položce:_x000d_
náklady na ochranu staveniště před vstupem nepovolaných osob, včetně příslušného značení, náklady na oplocení staveniště či na jeho osvětlení, náklady na vypracování potřebné dokumentace pro provoz staveniště z hlediska požární ochrany (požární řád a poplachová směrnice) a z hlediska provozu staveniště (provozně dopravní řád)</t>
  </si>
  <si>
    <t>005</t>
  </si>
  <si>
    <t>Statické zkoušky únosnosti</t>
  </si>
  <si>
    <t>ks</t>
  </si>
  <si>
    <t>-1739743854</t>
  </si>
  <si>
    <t>VRN</t>
  </si>
  <si>
    <t>Vedlejší</t>
  </si>
  <si>
    <t>006</t>
  </si>
  <si>
    <t>Geodetické práce</t>
  </si>
  <si>
    <t>-1690399422</t>
  </si>
  <si>
    <t>Poznámka k položce:_x000d_
Náklady na vytyčení stavby a inženýrských sítí, zaměření skutečného provedení stavby</t>
  </si>
  <si>
    <t>007</t>
  </si>
  <si>
    <t>Zařízení staveniště</t>
  </si>
  <si>
    <t>1284759435</t>
  </si>
  <si>
    <t>Poznámka k položce:_x000d_
vybudování zařízení staveniště, provoz zařízení staveniště, odstranění zařízení staveniště.</t>
  </si>
  <si>
    <t>008</t>
  </si>
  <si>
    <t>Dočasná dopravní opatření</t>
  </si>
  <si>
    <t>216373784</t>
  </si>
  <si>
    <t>Poznámka k položce:_x000d_
Náklady na vyhotovení návrhu dočasného dopravního značení, jeho projednání s dotčenými orgány a organizacemi. Náklady na dodání dopravních značek, jejich rozmístění a přemísťování a jejich údržba v průběhu výstavby, včetně následného odstranění po ukončení stavebních prací.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</si>
</sst>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8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5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5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6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7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5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19" fillId="0" borderId="14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19" fillId="0" borderId="14" xfId="0" applyFont="1" applyBorder="1" applyAlignment="1" applyProtection="1">
      <alignment horizontal="left" vertical="center"/>
    </xf>
    <xf numFmtId="0" fontId="19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0" fillId="4" borderId="6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0" fillId="4" borderId="7" xfId="0" applyFont="1" applyFill="1" applyBorder="1" applyAlignment="1" applyProtection="1">
      <alignment horizontal="center" vertical="center"/>
    </xf>
    <xf numFmtId="0" fontId="20" fillId="4" borderId="7" xfId="0" applyFont="1" applyFill="1" applyBorder="1" applyAlignment="1" applyProtection="1">
      <alignment horizontal="right" vertical="center"/>
    </xf>
    <xf numFmtId="0" fontId="20" fillId="4" borderId="8" xfId="0" applyFont="1" applyFill="1" applyBorder="1" applyAlignment="1" applyProtection="1">
      <alignment horizontal="left" vertical="center"/>
    </xf>
    <xf numFmtId="0" fontId="20" fillId="4" borderId="0" xfId="0" applyFont="1" applyFill="1" applyAlignment="1" applyProtection="1">
      <alignment horizontal="center" vertical="center"/>
    </xf>
    <xf numFmtId="0" fontId="21" fillId="0" borderId="16" xfId="0" applyFont="1" applyBorder="1" applyAlignment="1" applyProtection="1">
      <alignment horizontal="center" vertical="center" wrapText="1"/>
    </xf>
    <xf numFmtId="0" fontId="21" fillId="0" borderId="17" xfId="0" applyFont="1" applyBorder="1" applyAlignment="1" applyProtection="1">
      <alignment horizontal="center" vertical="center" wrapText="1"/>
    </xf>
    <xf numFmtId="0" fontId="21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2" fillId="0" borderId="0" xfId="0" applyFont="1" applyAlignment="1" applyProtection="1">
      <alignment horizontal="left" vertical="center"/>
    </xf>
    <xf numFmtId="0" fontId="22" fillId="0" borderId="0" xfId="0" applyFont="1" applyAlignment="1" applyProtection="1">
      <alignment vertical="center"/>
    </xf>
    <xf numFmtId="4" fontId="22" fillId="0" borderId="0" xfId="0" applyNumberFormat="1" applyFont="1" applyAlignment="1" applyProtection="1">
      <alignment horizontal="right" vertical="center"/>
    </xf>
    <xf numFmtId="4" fontId="22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8" fillId="0" borderId="14" xfId="0" applyNumberFormat="1" applyFont="1" applyBorder="1" applyAlignment="1" applyProtection="1">
      <alignment vertical="center"/>
    </xf>
    <xf numFmtId="4" fontId="18" fillId="0" borderId="0" xfId="0" applyNumberFormat="1" applyFont="1" applyBorder="1" applyAlignment="1" applyProtection="1">
      <alignment vertical="center"/>
    </xf>
    <xf numFmtId="166" fontId="18" fillId="0" borderId="0" xfId="0" applyNumberFormat="1" applyFont="1" applyBorder="1" applyAlignment="1" applyProtection="1">
      <alignment vertical="center"/>
    </xf>
    <xf numFmtId="4" fontId="18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1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5" fillId="0" borderId="0" xfId="0" applyFont="1" applyAlignment="1">
      <alignment horizontal="left" vertical="center"/>
    </xf>
    <xf numFmtId="4" fontId="22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19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7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0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0" fillId="4" borderId="0" xfId="0" applyFont="1" applyFill="1" applyAlignment="1" applyProtection="1">
      <alignment horizontal="right" vertical="center"/>
    </xf>
    <xf numFmtId="0" fontId="29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0" fillId="4" borderId="16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</xf>
    <xf numFmtId="0" fontId="20" fillId="4" borderId="17" xfId="0" applyFont="1" applyFill="1" applyBorder="1" applyAlignment="1" applyProtection="1">
      <alignment horizontal="center" vertical="center" wrapText="1"/>
      <protection locked="0"/>
    </xf>
    <xf numFmtId="0" fontId="20" fillId="4" borderId="18" xfId="0" applyFont="1" applyFill="1" applyBorder="1" applyAlignment="1" applyProtection="1">
      <alignment horizontal="center" vertical="center" wrapText="1"/>
    </xf>
    <xf numFmtId="0" fontId="20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2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0" fillId="0" borderId="12" xfId="0" applyNumberFormat="1" applyFont="1" applyBorder="1" applyAlignment="1" applyProtection="1"/>
    <xf numFmtId="166" fontId="30" fillId="0" borderId="13" xfId="0" applyNumberFormat="1" applyFont="1" applyBorder="1" applyAlignment="1" applyProtection="1"/>
    <xf numFmtId="4" fontId="31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0" fillId="0" borderId="22" xfId="0" applyFont="1" applyBorder="1" applyAlignment="1" applyProtection="1">
      <alignment horizontal="center" vertical="center"/>
    </xf>
    <xf numFmtId="49" fontId="20" fillId="0" borderId="22" xfId="0" applyNumberFormat="1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left" vertical="center" wrapText="1"/>
    </xf>
    <xf numFmtId="0" fontId="20" fillId="0" borderId="22" xfId="0" applyFont="1" applyBorder="1" applyAlignment="1" applyProtection="1">
      <alignment horizontal="center" vertical="center" wrapText="1"/>
    </xf>
    <xf numFmtId="167" fontId="20" fillId="0" borderId="22" xfId="0" applyNumberFormat="1" applyFont="1" applyBorder="1" applyAlignment="1" applyProtection="1">
      <alignment vertical="center"/>
    </xf>
    <xf numFmtId="4" fontId="20" fillId="2" borderId="22" xfId="0" applyNumberFormat="1" applyFont="1" applyFill="1" applyBorder="1" applyAlignment="1" applyProtection="1">
      <alignment vertical="center"/>
      <protection locked="0"/>
    </xf>
    <xf numFmtId="4" fontId="20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1" fillId="2" borderId="14" xfId="0" applyFont="1" applyFill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</xf>
    <xf numFmtId="166" fontId="21" fillId="0" borderId="0" xfId="0" applyNumberFormat="1" applyFont="1" applyBorder="1" applyAlignment="1" applyProtection="1">
      <alignment vertical="center"/>
    </xf>
    <xf numFmtId="166" fontId="21" fillId="0" borderId="15" xfId="0" applyNumberFormat="1" applyFont="1" applyBorder="1" applyAlignment="1" applyProtection="1">
      <alignment vertical="center"/>
    </xf>
    <xf numFmtId="0" fontId="20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2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3" fillId="0" borderId="22" xfId="0" applyFont="1" applyBorder="1" applyAlignment="1" applyProtection="1">
      <alignment horizontal="center" vertical="center"/>
    </xf>
    <xf numFmtId="49" fontId="33" fillId="0" borderId="22" xfId="0" applyNumberFormat="1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left" vertical="center" wrapText="1"/>
    </xf>
    <xf numFmtId="0" fontId="33" fillId="0" borderId="22" xfId="0" applyFont="1" applyBorder="1" applyAlignment="1" applyProtection="1">
      <alignment horizontal="center" vertical="center" wrapText="1"/>
    </xf>
    <xf numFmtId="167" fontId="33" fillId="0" borderId="22" xfId="0" applyNumberFormat="1" applyFont="1" applyBorder="1" applyAlignment="1" applyProtection="1">
      <alignment vertical="center"/>
    </xf>
    <xf numFmtId="4" fontId="33" fillId="2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</xf>
    <xf numFmtId="0" fontId="34" fillId="0" borderId="22" xfId="0" applyFont="1" applyBorder="1" applyAlignment="1" applyProtection="1">
      <alignment vertical="center"/>
    </xf>
    <xf numFmtId="0" fontId="34" fillId="0" borderId="3" xfId="0" applyFont="1" applyBorder="1" applyAlignment="1">
      <alignment vertical="center"/>
    </xf>
    <xf numFmtId="0" fontId="33" fillId="2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 applyProtection="1">
      <alignment horizontal="center" vertical="center"/>
    </xf>
    <xf numFmtId="0" fontId="21" fillId="2" borderId="19" xfId="0" applyFont="1" applyFill="1" applyBorder="1" applyAlignment="1" applyProtection="1">
      <alignment horizontal="left" vertical="center"/>
      <protection locked="0"/>
    </xf>
    <xf numFmtId="0" fontId="21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1" fillId="0" borderId="20" xfId="0" applyNumberFormat="1" applyFont="1" applyBorder="1" applyAlignment="1" applyProtection="1">
      <alignment vertical="center"/>
    </xf>
    <xf numFmtId="166" fontId="21" fillId="0" borderId="21" xfId="0" applyNumberFormat="1" applyFont="1" applyBorder="1" applyAlignment="1" applyProtection="1">
      <alignment vertical="center"/>
    </xf>
    <xf numFmtId="0" fontId="35" fillId="0" borderId="0" xfId="0" applyFont="1" applyAlignment="1" applyProtection="1">
      <alignment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4" t="s">
        <v>0</v>
      </c>
      <c r="AZ1" s="14" t="s">
        <v>1</v>
      </c>
      <c r="BA1" s="14" t="s">
        <v>2</v>
      </c>
      <c r="BB1" s="14" t="s">
        <v>3</v>
      </c>
      <c r="BT1" s="14" t="s">
        <v>4</v>
      </c>
      <c r="BU1" s="14" t="s">
        <v>4</v>
      </c>
      <c r="BV1" s="14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5" t="s">
        <v>6</v>
      </c>
      <c r="BT2" s="15" t="s">
        <v>7</v>
      </c>
    </row>
    <row r="3" s="1" customFormat="1" ht="6.96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="1" customFormat="1" ht="24.96" customHeight="1">
      <c r="B4" s="19"/>
      <c r="C4" s="20"/>
      <c r="D4" s="21" t="s">
        <v>9</v>
      </c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18"/>
      <c r="AS4" s="22" t="s">
        <v>10</v>
      </c>
      <c r="BE4" s="23" t="s">
        <v>11</v>
      </c>
      <c r="BS4" s="15" t="s">
        <v>12</v>
      </c>
    </row>
    <row r="5" s="1" customFormat="1" ht="12" customHeight="1">
      <c r="B5" s="19"/>
      <c r="C5" s="20"/>
      <c r="D5" s="24" t="s">
        <v>13</v>
      </c>
      <c r="E5" s="20"/>
      <c r="F5" s="20"/>
      <c r="G5" s="20"/>
      <c r="H5" s="20"/>
      <c r="I5" s="20"/>
      <c r="J5" s="20"/>
      <c r="K5" s="25" t="s">
        <v>14</v>
      </c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18"/>
      <c r="BE5" s="26" t="s">
        <v>15</v>
      </c>
      <c r="BS5" s="15" t="s">
        <v>6</v>
      </c>
    </row>
    <row r="6" s="1" customFormat="1" ht="36.96" customHeight="1">
      <c r="B6" s="19"/>
      <c r="C6" s="20"/>
      <c r="D6" s="27" t="s">
        <v>16</v>
      </c>
      <c r="E6" s="20"/>
      <c r="F6" s="20"/>
      <c r="G6" s="20"/>
      <c r="H6" s="20"/>
      <c r="I6" s="20"/>
      <c r="J6" s="20"/>
      <c r="K6" s="28" t="s">
        <v>17</v>
      </c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18"/>
      <c r="BE6" s="29"/>
      <c r="BS6" s="15" t="s">
        <v>6</v>
      </c>
    </row>
    <row r="7" s="1" customFormat="1" ht="12" customHeight="1">
      <c r="B7" s="19"/>
      <c r="C7" s="20"/>
      <c r="D7" s="30" t="s">
        <v>18</v>
      </c>
      <c r="E7" s="20"/>
      <c r="F7" s="20"/>
      <c r="G7" s="20"/>
      <c r="H7" s="20"/>
      <c r="I7" s="20"/>
      <c r="J7" s="20"/>
      <c r="K7" s="25" t="s">
        <v>1</v>
      </c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0" t="s">
        <v>19</v>
      </c>
      <c r="AL7" s="20"/>
      <c r="AM7" s="20"/>
      <c r="AN7" s="25" t="s">
        <v>1</v>
      </c>
      <c r="AO7" s="20"/>
      <c r="AP7" s="20"/>
      <c r="AQ7" s="20"/>
      <c r="AR7" s="18"/>
      <c r="BE7" s="29"/>
      <c r="BS7" s="15" t="s">
        <v>6</v>
      </c>
    </row>
    <row r="8" s="1" customFormat="1" ht="12" customHeight="1">
      <c r="B8" s="19"/>
      <c r="C8" s="20"/>
      <c r="D8" s="30" t="s">
        <v>20</v>
      </c>
      <c r="E8" s="20"/>
      <c r="F8" s="20"/>
      <c r="G8" s="20"/>
      <c r="H8" s="20"/>
      <c r="I8" s="20"/>
      <c r="J8" s="20"/>
      <c r="K8" s="25" t="s">
        <v>21</v>
      </c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0" t="s">
        <v>22</v>
      </c>
      <c r="AL8" s="20"/>
      <c r="AM8" s="20"/>
      <c r="AN8" s="31" t="s">
        <v>23</v>
      </c>
      <c r="AO8" s="20"/>
      <c r="AP8" s="20"/>
      <c r="AQ8" s="20"/>
      <c r="AR8" s="18"/>
      <c r="BE8" s="29"/>
      <c r="BS8" s="15" t="s">
        <v>6</v>
      </c>
    </row>
    <row r="9" s="1" customFormat="1" ht="14.4" customHeight="1"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18"/>
      <c r="BE9" s="29"/>
      <c r="BS9" s="15" t="s">
        <v>6</v>
      </c>
    </row>
    <row r="10" s="1" customFormat="1" ht="12" customHeight="1">
      <c r="B10" s="19"/>
      <c r="C10" s="20"/>
      <c r="D10" s="30" t="s">
        <v>24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0" t="s">
        <v>25</v>
      </c>
      <c r="AL10" s="20"/>
      <c r="AM10" s="20"/>
      <c r="AN10" s="25" t="s">
        <v>1</v>
      </c>
      <c r="AO10" s="20"/>
      <c r="AP10" s="20"/>
      <c r="AQ10" s="20"/>
      <c r="AR10" s="18"/>
      <c r="BE10" s="29"/>
      <c r="BS10" s="15" t="s">
        <v>6</v>
      </c>
    </row>
    <row r="11" s="1" customFormat="1" ht="18.48" customHeight="1">
      <c r="B11" s="19"/>
      <c r="C11" s="20"/>
      <c r="D11" s="20"/>
      <c r="E11" s="25" t="s">
        <v>21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0" t="s">
        <v>26</v>
      </c>
      <c r="AL11" s="20"/>
      <c r="AM11" s="20"/>
      <c r="AN11" s="25" t="s">
        <v>1</v>
      </c>
      <c r="AO11" s="20"/>
      <c r="AP11" s="20"/>
      <c r="AQ11" s="20"/>
      <c r="AR11" s="18"/>
      <c r="BE11" s="29"/>
      <c r="BS11" s="15" t="s">
        <v>6</v>
      </c>
    </row>
    <row r="12" s="1" customFormat="1" ht="6.96" customHeight="1">
      <c r="B12" s="19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18"/>
      <c r="BE12" s="29"/>
      <c r="BS12" s="15" t="s">
        <v>6</v>
      </c>
    </row>
    <row r="13" s="1" customFormat="1" ht="12" customHeight="1">
      <c r="B13" s="19"/>
      <c r="C13" s="20"/>
      <c r="D13" s="30" t="s">
        <v>27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0" t="s">
        <v>25</v>
      </c>
      <c r="AL13" s="20"/>
      <c r="AM13" s="20"/>
      <c r="AN13" s="32" t="s">
        <v>28</v>
      </c>
      <c r="AO13" s="20"/>
      <c r="AP13" s="20"/>
      <c r="AQ13" s="20"/>
      <c r="AR13" s="18"/>
      <c r="BE13" s="29"/>
      <c r="BS13" s="15" t="s">
        <v>6</v>
      </c>
    </row>
    <row r="14">
      <c r="B14" s="19"/>
      <c r="C14" s="20"/>
      <c r="D14" s="20"/>
      <c r="E14" s="32" t="s">
        <v>28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0" t="s">
        <v>26</v>
      </c>
      <c r="AL14" s="20"/>
      <c r="AM14" s="20"/>
      <c r="AN14" s="32" t="s">
        <v>28</v>
      </c>
      <c r="AO14" s="20"/>
      <c r="AP14" s="20"/>
      <c r="AQ14" s="20"/>
      <c r="AR14" s="18"/>
      <c r="BE14" s="29"/>
      <c r="BS14" s="15" t="s">
        <v>6</v>
      </c>
    </row>
    <row r="15" s="1" customFormat="1" ht="6.96" customHeight="1">
      <c r="B15" s="19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18"/>
      <c r="BE15" s="29"/>
      <c r="BS15" s="15" t="s">
        <v>4</v>
      </c>
    </row>
    <row r="16" s="1" customFormat="1" ht="12" customHeight="1">
      <c r="B16" s="19"/>
      <c r="C16" s="20"/>
      <c r="D16" s="30" t="s">
        <v>29</v>
      </c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0" t="s">
        <v>25</v>
      </c>
      <c r="AL16" s="20"/>
      <c r="AM16" s="20"/>
      <c r="AN16" s="25" t="s">
        <v>1</v>
      </c>
      <c r="AO16" s="20"/>
      <c r="AP16" s="20"/>
      <c r="AQ16" s="20"/>
      <c r="AR16" s="18"/>
      <c r="BE16" s="29"/>
      <c r="BS16" s="15" t="s">
        <v>4</v>
      </c>
    </row>
    <row r="17" s="1" customFormat="1" ht="18.48" customHeight="1">
      <c r="B17" s="19"/>
      <c r="C17" s="20"/>
      <c r="D17" s="20"/>
      <c r="E17" s="25" t="s">
        <v>21</v>
      </c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0" t="s">
        <v>26</v>
      </c>
      <c r="AL17" s="20"/>
      <c r="AM17" s="20"/>
      <c r="AN17" s="25" t="s">
        <v>1</v>
      </c>
      <c r="AO17" s="20"/>
      <c r="AP17" s="20"/>
      <c r="AQ17" s="20"/>
      <c r="AR17" s="18"/>
      <c r="BE17" s="29"/>
      <c r="BS17" s="15" t="s">
        <v>30</v>
      </c>
    </row>
    <row r="18" s="1" customFormat="1" ht="6.96" customHeight="1">
      <c r="B18" s="19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18"/>
      <c r="BE18" s="29"/>
      <c r="BS18" s="15" t="s">
        <v>6</v>
      </c>
    </row>
    <row r="19" s="1" customFormat="1" ht="12" customHeight="1">
      <c r="B19" s="19"/>
      <c r="C19" s="20"/>
      <c r="D19" s="30" t="s">
        <v>31</v>
      </c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0" t="s">
        <v>25</v>
      </c>
      <c r="AL19" s="20"/>
      <c r="AM19" s="20"/>
      <c r="AN19" s="25" t="s">
        <v>1</v>
      </c>
      <c r="AO19" s="20"/>
      <c r="AP19" s="20"/>
      <c r="AQ19" s="20"/>
      <c r="AR19" s="18"/>
      <c r="BE19" s="29"/>
      <c r="BS19" s="15" t="s">
        <v>6</v>
      </c>
    </row>
    <row r="20" s="1" customFormat="1" ht="18.48" customHeight="1">
      <c r="B20" s="19"/>
      <c r="C20" s="20"/>
      <c r="D20" s="20"/>
      <c r="E20" s="25" t="s">
        <v>21</v>
      </c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0" t="s">
        <v>26</v>
      </c>
      <c r="AL20" s="20"/>
      <c r="AM20" s="20"/>
      <c r="AN20" s="25" t="s">
        <v>1</v>
      </c>
      <c r="AO20" s="20"/>
      <c r="AP20" s="20"/>
      <c r="AQ20" s="20"/>
      <c r="AR20" s="18"/>
      <c r="BE20" s="29"/>
      <c r="BS20" s="15" t="s">
        <v>30</v>
      </c>
    </row>
    <row r="21" s="1" customFormat="1" ht="6.96" customHeight="1">
      <c r="B21" s="19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18"/>
      <c r="BE21" s="29"/>
    </row>
    <row r="22" s="1" customFormat="1" ht="12" customHeight="1">
      <c r="B22" s="19"/>
      <c r="C22" s="20"/>
      <c r="D22" s="30" t="s">
        <v>32</v>
      </c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18"/>
      <c r="BE22" s="29"/>
    </row>
    <row r="23" s="1" customFormat="1" ht="16.5" customHeight="1">
      <c r="B23" s="19"/>
      <c r="C23" s="20"/>
      <c r="D23" s="20"/>
      <c r="E23" s="34" t="s">
        <v>1</v>
      </c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20"/>
      <c r="AP23" s="20"/>
      <c r="AQ23" s="20"/>
      <c r="AR23" s="18"/>
      <c r="BE23" s="29"/>
    </row>
    <row r="24" s="1" customFormat="1" ht="6.96" customHeight="1">
      <c r="B24" s="19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18"/>
      <c r="BE24" s="29"/>
    </row>
    <row r="25" s="1" customFormat="1" ht="6.96" customHeight="1">
      <c r="B25" s="19"/>
      <c r="C25" s="20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0"/>
      <c r="AQ25" s="20"/>
      <c r="AR25" s="18"/>
      <c r="BE25" s="29"/>
    </row>
    <row r="26" s="2" customFormat="1" ht="25.92" customHeight="1">
      <c r="A26" s="36"/>
      <c r="B26" s="37"/>
      <c r="C26" s="38"/>
      <c r="D26" s="39" t="s">
        <v>33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1">
        <f>ROUND(AG94,2)</f>
        <v>0</v>
      </c>
      <c r="AL26" s="40"/>
      <c r="AM26" s="40"/>
      <c r="AN26" s="40"/>
      <c r="AO26" s="40"/>
      <c r="AP26" s="38"/>
      <c r="AQ26" s="38"/>
      <c r="AR26" s="42"/>
      <c r="BE26" s="29"/>
    </row>
    <row r="27" s="2" customFormat="1" ht="6.96" customHeight="1">
      <c r="A27" s="36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42"/>
      <c r="BE27" s="29"/>
    </row>
    <row r="28" s="2" customFormat="1">
      <c r="A28" s="36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43" t="s">
        <v>34</v>
      </c>
      <c r="M28" s="43"/>
      <c r="N28" s="43"/>
      <c r="O28" s="43"/>
      <c r="P28" s="43"/>
      <c r="Q28" s="38"/>
      <c r="R28" s="38"/>
      <c r="S28" s="38"/>
      <c r="T28" s="38"/>
      <c r="U28" s="38"/>
      <c r="V28" s="38"/>
      <c r="W28" s="43" t="s">
        <v>35</v>
      </c>
      <c r="X28" s="43"/>
      <c r="Y28" s="43"/>
      <c r="Z28" s="43"/>
      <c r="AA28" s="43"/>
      <c r="AB28" s="43"/>
      <c r="AC28" s="43"/>
      <c r="AD28" s="43"/>
      <c r="AE28" s="43"/>
      <c r="AF28" s="38"/>
      <c r="AG28" s="38"/>
      <c r="AH28" s="38"/>
      <c r="AI28" s="38"/>
      <c r="AJ28" s="38"/>
      <c r="AK28" s="43" t="s">
        <v>36</v>
      </c>
      <c r="AL28" s="43"/>
      <c r="AM28" s="43"/>
      <c r="AN28" s="43"/>
      <c r="AO28" s="43"/>
      <c r="AP28" s="38"/>
      <c r="AQ28" s="38"/>
      <c r="AR28" s="42"/>
      <c r="BE28" s="29"/>
    </row>
    <row r="29" s="3" customFormat="1" ht="14.4" customHeight="1">
      <c r="A29" s="3"/>
      <c r="B29" s="44"/>
      <c r="C29" s="45"/>
      <c r="D29" s="30" t="s">
        <v>37</v>
      </c>
      <c r="E29" s="45"/>
      <c r="F29" s="30" t="s">
        <v>38</v>
      </c>
      <c r="G29" s="45"/>
      <c r="H29" s="45"/>
      <c r="I29" s="45"/>
      <c r="J29" s="45"/>
      <c r="K29" s="45"/>
      <c r="L29" s="46">
        <v>0.20999999999999999</v>
      </c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7">
        <f>ROUND(AZ94, 2)</f>
        <v>0</v>
      </c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7">
        <f>ROUND(AV94, 2)</f>
        <v>0</v>
      </c>
      <c r="AL29" s="45"/>
      <c r="AM29" s="45"/>
      <c r="AN29" s="45"/>
      <c r="AO29" s="45"/>
      <c r="AP29" s="45"/>
      <c r="AQ29" s="45"/>
      <c r="AR29" s="48"/>
      <c r="BE29" s="49"/>
    </row>
    <row r="30" s="3" customFormat="1" ht="14.4" customHeight="1">
      <c r="A30" s="3"/>
      <c r="B30" s="44"/>
      <c r="C30" s="45"/>
      <c r="D30" s="45"/>
      <c r="E30" s="45"/>
      <c r="F30" s="30" t="s">
        <v>39</v>
      </c>
      <c r="G30" s="45"/>
      <c r="H30" s="45"/>
      <c r="I30" s="45"/>
      <c r="J30" s="45"/>
      <c r="K30" s="45"/>
      <c r="L30" s="46">
        <v>0.14999999999999999</v>
      </c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7">
        <f>ROUND(BA94, 2)</f>
        <v>0</v>
      </c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7">
        <f>ROUND(AW94, 2)</f>
        <v>0</v>
      </c>
      <c r="AL30" s="45"/>
      <c r="AM30" s="45"/>
      <c r="AN30" s="45"/>
      <c r="AO30" s="45"/>
      <c r="AP30" s="45"/>
      <c r="AQ30" s="45"/>
      <c r="AR30" s="48"/>
      <c r="BE30" s="49"/>
    </row>
    <row r="31" hidden="1" s="3" customFormat="1" ht="14.4" customHeight="1">
      <c r="A31" s="3"/>
      <c r="B31" s="44"/>
      <c r="C31" s="45"/>
      <c r="D31" s="45"/>
      <c r="E31" s="45"/>
      <c r="F31" s="30" t="s">
        <v>40</v>
      </c>
      <c r="G31" s="45"/>
      <c r="H31" s="45"/>
      <c r="I31" s="45"/>
      <c r="J31" s="45"/>
      <c r="K31" s="45"/>
      <c r="L31" s="46">
        <v>0.20999999999999999</v>
      </c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7">
        <f>ROUND(BB94, 2)</f>
        <v>0</v>
      </c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7">
        <v>0</v>
      </c>
      <c r="AL31" s="45"/>
      <c r="AM31" s="45"/>
      <c r="AN31" s="45"/>
      <c r="AO31" s="45"/>
      <c r="AP31" s="45"/>
      <c r="AQ31" s="45"/>
      <c r="AR31" s="48"/>
      <c r="BE31" s="49"/>
    </row>
    <row r="32" hidden="1" s="3" customFormat="1" ht="14.4" customHeight="1">
      <c r="A32" s="3"/>
      <c r="B32" s="44"/>
      <c r="C32" s="45"/>
      <c r="D32" s="45"/>
      <c r="E32" s="45"/>
      <c r="F32" s="30" t="s">
        <v>41</v>
      </c>
      <c r="G32" s="45"/>
      <c r="H32" s="45"/>
      <c r="I32" s="45"/>
      <c r="J32" s="45"/>
      <c r="K32" s="45"/>
      <c r="L32" s="46">
        <v>0.14999999999999999</v>
      </c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7">
        <f>ROUND(BC94, 2)</f>
        <v>0</v>
      </c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7">
        <v>0</v>
      </c>
      <c r="AL32" s="45"/>
      <c r="AM32" s="45"/>
      <c r="AN32" s="45"/>
      <c r="AO32" s="45"/>
      <c r="AP32" s="45"/>
      <c r="AQ32" s="45"/>
      <c r="AR32" s="48"/>
      <c r="BE32" s="49"/>
    </row>
    <row r="33" hidden="1" s="3" customFormat="1" ht="14.4" customHeight="1">
      <c r="A33" s="3"/>
      <c r="B33" s="44"/>
      <c r="C33" s="45"/>
      <c r="D33" s="45"/>
      <c r="E33" s="45"/>
      <c r="F33" s="30" t="s">
        <v>42</v>
      </c>
      <c r="G33" s="45"/>
      <c r="H33" s="45"/>
      <c r="I33" s="45"/>
      <c r="J33" s="45"/>
      <c r="K33" s="45"/>
      <c r="L33" s="46">
        <v>0</v>
      </c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7">
        <f>ROUND(BD94, 2)</f>
        <v>0</v>
      </c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7">
        <v>0</v>
      </c>
      <c r="AL33" s="45"/>
      <c r="AM33" s="45"/>
      <c r="AN33" s="45"/>
      <c r="AO33" s="45"/>
      <c r="AP33" s="45"/>
      <c r="AQ33" s="45"/>
      <c r="AR33" s="48"/>
      <c r="BE33" s="49"/>
    </row>
    <row r="34" s="2" customFormat="1" ht="6.96" customHeight="1">
      <c r="A34" s="36"/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8"/>
      <c r="AO34" s="38"/>
      <c r="AP34" s="38"/>
      <c r="AQ34" s="38"/>
      <c r="AR34" s="42"/>
      <c r="BE34" s="29"/>
    </row>
    <row r="35" s="2" customFormat="1" ht="25.92" customHeight="1">
      <c r="A35" s="36"/>
      <c r="B35" s="37"/>
      <c r="C35" s="50"/>
      <c r="D35" s="51" t="s">
        <v>43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44</v>
      </c>
      <c r="U35" s="52"/>
      <c r="V35" s="52"/>
      <c r="W35" s="52"/>
      <c r="X35" s="54" t="s">
        <v>45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2"/>
      <c r="BE35" s="36"/>
    </row>
    <row r="36" s="2" customFormat="1" ht="6.96" customHeight="1">
      <c r="A36" s="36"/>
      <c r="B36" s="37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8"/>
      <c r="AO36" s="38"/>
      <c r="AP36" s="38"/>
      <c r="AQ36" s="38"/>
      <c r="AR36" s="42"/>
      <c r="BE36" s="36"/>
    </row>
    <row r="37" s="2" customFormat="1" ht="14.4" customHeight="1">
      <c r="A37" s="36"/>
      <c r="B37" s="37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42"/>
      <c r="BE37" s="36"/>
    </row>
    <row r="38" s="1" customFormat="1" ht="14.4" customHeight="1">
      <c r="B38" s="19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18"/>
    </row>
    <row r="39" s="1" customFormat="1" ht="14.4" customHeight="1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18"/>
    </row>
    <row r="40" s="1" customFormat="1" ht="14.4" customHeight="1">
      <c r="B40" s="19"/>
      <c r="C40" s="20"/>
      <c r="D40" s="20"/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18"/>
    </row>
    <row r="41" s="1" customFormat="1" ht="14.4" customHeight="1">
      <c r="B41" s="19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18"/>
    </row>
    <row r="42" s="1" customFormat="1" ht="14.4" customHeight="1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18"/>
    </row>
    <row r="43" s="1" customFormat="1" ht="14.4" customHeight="1">
      <c r="B43" s="19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18"/>
    </row>
    <row r="44" s="1" customFormat="1" ht="14.4" customHeight="1">
      <c r="B44" s="19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18"/>
    </row>
    <row r="45" s="1" customFormat="1" ht="14.4" customHeight="1">
      <c r="B45" s="19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18"/>
    </row>
    <row r="46" s="1" customFormat="1" ht="14.4" customHeight="1">
      <c r="B46" s="19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18"/>
    </row>
    <row r="47" s="1" customFormat="1" ht="14.4" customHeight="1">
      <c r="B47" s="19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18"/>
    </row>
    <row r="48" s="1" customFormat="1" ht="14.4" customHeight="1">
      <c r="B48" s="19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18"/>
    </row>
    <row r="49" s="2" customFormat="1" ht="14.4" customHeight="1">
      <c r="B49" s="57"/>
      <c r="C49" s="58"/>
      <c r="D49" s="59" t="s">
        <v>46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  <c r="AA49" s="60"/>
      <c r="AB49" s="60"/>
      <c r="AC49" s="60"/>
      <c r="AD49" s="60"/>
      <c r="AE49" s="60"/>
      <c r="AF49" s="60"/>
      <c r="AG49" s="60"/>
      <c r="AH49" s="59" t="s">
        <v>47</v>
      </c>
      <c r="AI49" s="60"/>
      <c r="AJ49" s="60"/>
      <c r="AK49" s="60"/>
      <c r="AL49" s="60"/>
      <c r="AM49" s="60"/>
      <c r="AN49" s="60"/>
      <c r="AO49" s="60"/>
      <c r="AP49" s="58"/>
      <c r="AQ49" s="58"/>
      <c r="AR49" s="61"/>
    </row>
    <row r="50">
      <c r="B50" s="19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18"/>
    </row>
    <row r="51">
      <c r="B51" s="19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18"/>
    </row>
    <row r="52">
      <c r="B52" s="19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18"/>
    </row>
    <row r="53">
      <c r="B53" s="19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18"/>
    </row>
    <row r="54">
      <c r="B54" s="19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18"/>
    </row>
    <row r="55">
      <c r="B55" s="1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18"/>
    </row>
    <row r="56">
      <c r="B56" s="19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18"/>
    </row>
    <row r="57">
      <c r="B57" s="19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18"/>
    </row>
    <row r="58">
      <c r="B58" s="19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18"/>
    </row>
    <row r="59">
      <c r="B59" s="19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18"/>
    </row>
    <row r="60" s="2" customFormat="1">
      <c r="A60" s="36"/>
      <c r="B60" s="37"/>
      <c r="C60" s="38"/>
      <c r="D60" s="62" t="s">
        <v>48</v>
      </c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62" t="s">
        <v>49</v>
      </c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62" t="s">
        <v>48</v>
      </c>
      <c r="AI60" s="40"/>
      <c r="AJ60" s="40"/>
      <c r="AK60" s="40"/>
      <c r="AL60" s="40"/>
      <c r="AM60" s="62" t="s">
        <v>49</v>
      </c>
      <c r="AN60" s="40"/>
      <c r="AO60" s="40"/>
      <c r="AP60" s="38"/>
      <c r="AQ60" s="38"/>
      <c r="AR60" s="42"/>
      <c r="BE60" s="36"/>
    </row>
    <row r="61">
      <c r="B61" s="19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18"/>
    </row>
    <row r="62">
      <c r="B62" s="19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18"/>
    </row>
    <row r="63">
      <c r="B63" s="19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18"/>
    </row>
    <row r="64" s="2" customFormat="1">
      <c r="A64" s="36"/>
      <c r="B64" s="37"/>
      <c r="C64" s="38"/>
      <c r="D64" s="59" t="s">
        <v>50</v>
      </c>
      <c r="E64" s="63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59" t="s">
        <v>51</v>
      </c>
      <c r="AI64" s="63"/>
      <c r="AJ64" s="63"/>
      <c r="AK64" s="63"/>
      <c r="AL64" s="63"/>
      <c r="AM64" s="63"/>
      <c r="AN64" s="63"/>
      <c r="AO64" s="63"/>
      <c r="AP64" s="38"/>
      <c r="AQ64" s="38"/>
      <c r="AR64" s="42"/>
      <c r="BE64" s="36"/>
    </row>
    <row r="65">
      <c r="B65" s="19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18"/>
    </row>
    <row r="66">
      <c r="B66" s="19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18"/>
    </row>
    <row r="67">
      <c r="B67" s="19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18"/>
    </row>
    <row r="68">
      <c r="B68" s="19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18"/>
    </row>
    <row r="69">
      <c r="B69" s="19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  <c r="AP69" s="20"/>
      <c r="AQ69" s="20"/>
      <c r="AR69" s="18"/>
    </row>
    <row r="70">
      <c r="B70" s="19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18"/>
    </row>
    <row r="71">
      <c r="B71" s="19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  <c r="AP71" s="20"/>
      <c r="AQ71" s="20"/>
      <c r="AR71" s="18"/>
    </row>
    <row r="72">
      <c r="B72" s="19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  <c r="AP72" s="20"/>
      <c r="AQ72" s="20"/>
      <c r="AR72" s="18"/>
    </row>
    <row r="73">
      <c r="B73" s="19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  <c r="AP73" s="20"/>
      <c r="AQ73" s="20"/>
      <c r="AR73" s="18"/>
    </row>
    <row r="74">
      <c r="B74" s="19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  <c r="AP74" s="20"/>
      <c r="AQ74" s="20"/>
      <c r="AR74" s="18"/>
    </row>
    <row r="75" s="2" customFormat="1">
      <c r="A75" s="36"/>
      <c r="B75" s="37"/>
      <c r="C75" s="38"/>
      <c r="D75" s="62" t="s">
        <v>48</v>
      </c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62" t="s">
        <v>49</v>
      </c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62" t="s">
        <v>48</v>
      </c>
      <c r="AI75" s="40"/>
      <c r="AJ75" s="40"/>
      <c r="AK75" s="40"/>
      <c r="AL75" s="40"/>
      <c r="AM75" s="62" t="s">
        <v>49</v>
      </c>
      <c r="AN75" s="40"/>
      <c r="AO75" s="40"/>
      <c r="AP75" s="38"/>
      <c r="AQ75" s="38"/>
      <c r="AR75" s="42"/>
      <c r="BE75" s="36"/>
    </row>
    <row r="76" s="2" customFormat="1">
      <c r="A76" s="36"/>
      <c r="B76" s="37"/>
      <c r="C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42"/>
      <c r="BE76" s="36"/>
    </row>
    <row r="77" s="2" customFormat="1" ht="6.96" customHeight="1">
      <c r="A77" s="36"/>
      <c r="B77" s="64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42"/>
      <c r="BE77" s="36"/>
    </row>
    <row r="81" s="2" customFormat="1" ht="6.96" customHeight="1">
      <c r="A81" s="36"/>
      <c r="B81" s="66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  <c r="AK81" s="67"/>
      <c r="AL81" s="67"/>
      <c r="AM81" s="67"/>
      <c r="AN81" s="67"/>
      <c r="AO81" s="67"/>
      <c r="AP81" s="67"/>
      <c r="AQ81" s="67"/>
      <c r="AR81" s="42"/>
      <c r="BE81" s="36"/>
    </row>
    <row r="82" s="2" customFormat="1" ht="24.96" customHeight="1">
      <c r="A82" s="36"/>
      <c r="B82" s="37"/>
      <c r="C82" s="21" t="s">
        <v>52</v>
      </c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42"/>
      <c r="B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42"/>
      <c r="BE83" s="36"/>
    </row>
    <row r="84" s="4" customFormat="1" ht="12" customHeight="1">
      <c r="A84" s="4"/>
      <c r="B84" s="68"/>
      <c r="C84" s="30" t="s">
        <v>13</v>
      </c>
      <c r="D84" s="69"/>
      <c r="E84" s="69"/>
      <c r="F84" s="69"/>
      <c r="G84" s="69"/>
      <c r="H84" s="69"/>
      <c r="I84" s="69"/>
      <c r="J84" s="69"/>
      <c r="K84" s="69"/>
      <c r="L84" s="69" t="str">
        <f>K5</f>
        <v>19042</v>
      </c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69"/>
      <c r="AO84" s="69"/>
      <c r="AP84" s="69"/>
      <c r="AQ84" s="69"/>
      <c r="AR84" s="70"/>
      <c r="BE84" s="4"/>
    </row>
    <row r="85" s="5" customFormat="1" ht="36.96" customHeight="1">
      <c r="A85" s="5"/>
      <c r="B85" s="71"/>
      <c r="C85" s="72" t="s">
        <v>16</v>
      </c>
      <c r="D85" s="73"/>
      <c r="E85" s="73"/>
      <c r="F85" s="73"/>
      <c r="G85" s="73"/>
      <c r="H85" s="73"/>
      <c r="I85" s="73"/>
      <c r="J85" s="73"/>
      <c r="K85" s="73"/>
      <c r="L85" s="74" t="str">
        <f>K6</f>
        <v>Souvislá oprava komunikací Josefodol</v>
      </c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73"/>
      <c r="AP85" s="73"/>
      <c r="AQ85" s="73"/>
      <c r="AR85" s="75"/>
      <c r="BE85" s="5"/>
    </row>
    <row r="86" s="2" customFormat="1" ht="6.96" customHeight="1">
      <c r="A86" s="36"/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42"/>
      <c r="BE86" s="36"/>
    </row>
    <row r="87" s="2" customFormat="1" ht="12" customHeight="1">
      <c r="A87" s="36"/>
      <c r="B87" s="37"/>
      <c r="C87" s="30" t="s">
        <v>20</v>
      </c>
      <c r="D87" s="38"/>
      <c r="E87" s="38"/>
      <c r="F87" s="38"/>
      <c r="G87" s="38"/>
      <c r="H87" s="38"/>
      <c r="I87" s="38"/>
      <c r="J87" s="38"/>
      <c r="K87" s="38"/>
      <c r="L87" s="76" t="str">
        <f>IF(K8="","",K8)</f>
        <v xml:space="preserve"> </v>
      </c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0" t="s">
        <v>22</v>
      </c>
      <c r="AJ87" s="38"/>
      <c r="AK87" s="38"/>
      <c r="AL87" s="38"/>
      <c r="AM87" s="77" t="str">
        <f>IF(AN8= "","",AN8)</f>
        <v>11. 12. 2019</v>
      </c>
      <c r="AN87" s="77"/>
      <c r="AO87" s="38"/>
      <c r="AP87" s="38"/>
      <c r="AQ87" s="38"/>
      <c r="AR87" s="42"/>
      <c r="B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42"/>
      <c r="BE88" s="36"/>
    </row>
    <row r="89" s="2" customFormat="1" ht="15.15" customHeight="1">
      <c r="A89" s="36"/>
      <c r="B89" s="37"/>
      <c r="C89" s="30" t="s">
        <v>24</v>
      </c>
      <c r="D89" s="38"/>
      <c r="E89" s="38"/>
      <c r="F89" s="38"/>
      <c r="G89" s="38"/>
      <c r="H89" s="38"/>
      <c r="I89" s="38"/>
      <c r="J89" s="38"/>
      <c r="K89" s="38"/>
      <c r="L89" s="69" t="str">
        <f>IF(E11= "","",E11)</f>
        <v xml:space="preserve"> </v>
      </c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0" t="s">
        <v>29</v>
      </c>
      <c r="AJ89" s="38"/>
      <c r="AK89" s="38"/>
      <c r="AL89" s="38"/>
      <c r="AM89" s="78" t="str">
        <f>IF(E17="","",E17)</f>
        <v xml:space="preserve"> </v>
      </c>
      <c r="AN89" s="69"/>
      <c r="AO89" s="69"/>
      <c r="AP89" s="69"/>
      <c r="AQ89" s="38"/>
      <c r="AR89" s="42"/>
      <c r="AS89" s="79" t="s">
        <v>53</v>
      </c>
      <c r="AT89" s="80"/>
      <c r="AU89" s="81"/>
      <c r="AV89" s="81"/>
      <c r="AW89" s="81"/>
      <c r="AX89" s="81"/>
      <c r="AY89" s="81"/>
      <c r="AZ89" s="81"/>
      <c r="BA89" s="81"/>
      <c r="BB89" s="81"/>
      <c r="BC89" s="81"/>
      <c r="BD89" s="82"/>
      <c r="BE89" s="36"/>
    </row>
    <row r="90" s="2" customFormat="1" ht="15.15" customHeight="1">
      <c r="A90" s="36"/>
      <c r="B90" s="37"/>
      <c r="C90" s="30" t="s">
        <v>27</v>
      </c>
      <c r="D90" s="38"/>
      <c r="E90" s="38"/>
      <c r="F90" s="38"/>
      <c r="G90" s="38"/>
      <c r="H90" s="38"/>
      <c r="I90" s="38"/>
      <c r="J90" s="38"/>
      <c r="K90" s="38"/>
      <c r="L90" s="69" t="str">
        <f>IF(E14= "Vyplň údaj","",E14)</f>
        <v/>
      </c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0" t="s">
        <v>31</v>
      </c>
      <c r="AJ90" s="38"/>
      <c r="AK90" s="38"/>
      <c r="AL90" s="38"/>
      <c r="AM90" s="78" t="str">
        <f>IF(E20="","",E20)</f>
        <v xml:space="preserve"> </v>
      </c>
      <c r="AN90" s="69"/>
      <c r="AO90" s="69"/>
      <c r="AP90" s="69"/>
      <c r="AQ90" s="38"/>
      <c r="AR90" s="42"/>
      <c r="AS90" s="83"/>
      <c r="AT90" s="84"/>
      <c r="AU90" s="85"/>
      <c r="AV90" s="85"/>
      <c r="AW90" s="85"/>
      <c r="AX90" s="85"/>
      <c r="AY90" s="85"/>
      <c r="AZ90" s="85"/>
      <c r="BA90" s="85"/>
      <c r="BB90" s="85"/>
      <c r="BC90" s="85"/>
      <c r="BD90" s="86"/>
      <c r="BE90" s="36"/>
    </row>
    <row r="91" s="2" customFormat="1" ht="10.8" customHeight="1">
      <c r="A91" s="36"/>
      <c r="B91" s="37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42"/>
      <c r="AS91" s="87"/>
      <c r="AT91" s="88"/>
      <c r="AU91" s="89"/>
      <c r="AV91" s="89"/>
      <c r="AW91" s="89"/>
      <c r="AX91" s="89"/>
      <c r="AY91" s="89"/>
      <c r="AZ91" s="89"/>
      <c r="BA91" s="89"/>
      <c r="BB91" s="89"/>
      <c r="BC91" s="89"/>
      <c r="BD91" s="90"/>
      <c r="BE91" s="36"/>
    </row>
    <row r="92" s="2" customFormat="1" ht="29.28" customHeight="1">
      <c r="A92" s="36"/>
      <c r="B92" s="37"/>
      <c r="C92" s="91" t="s">
        <v>54</v>
      </c>
      <c r="D92" s="92"/>
      <c r="E92" s="92"/>
      <c r="F92" s="92"/>
      <c r="G92" s="92"/>
      <c r="H92" s="93"/>
      <c r="I92" s="94" t="s">
        <v>55</v>
      </c>
      <c r="J92" s="92"/>
      <c r="K92" s="92"/>
      <c r="L92" s="92"/>
      <c r="M92" s="92"/>
      <c r="N92" s="92"/>
      <c r="O92" s="92"/>
      <c r="P92" s="92"/>
      <c r="Q92" s="92"/>
      <c r="R92" s="92"/>
      <c r="S92" s="92"/>
      <c r="T92" s="92"/>
      <c r="U92" s="92"/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5" t="s">
        <v>56</v>
      </c>
      <c r="AH92" s="92"/>
      <c r="AI92" s="92"/>
      <c r="AJ92" s="92"/>
      <c r="AK92" s="92"/>
      <c r="AL92" s="92"/>
      <c r="AM92" s="92"/>
      <c r="AN92" s="94" t="s">
        <v>57</v>
      </c>
      <c r="AO92" s="92"/>
      <c r="AP92" s="96"/>
      <c r="AQ92" s="97" t="s">
        <v>58</v>
      </c>
      <c r="AR92" s="42"/>
      <c r="AS92" s="98" t="s">
        <v>59</v>
      </c>
      <c r="AT92" s="99" t="s">
        <v>60</v>
      </c>
      <c r="AU92" s="99" t="s">
        <v>61</v>
      </c>
      <c r="AV92" s="99" t="s">
        <v>62</v>
      </c>
      <c r="AW92" s="99" t="s">
        <v>63</v>
      </c>
      <c r="AX92" s="99" t="s">
        <v>64</v>
      </c>
      <c r="AY92" s="99" t="s">
        <v>65</v>
      </c>
      <c r="AZ92" s="99" t="s">
        <v>66</v>
      </c>
      <c r="BA92" s="99" t="s">
        <v>67</v>
      </c>
      <c r="BB92" s="99" t="s">
        <v>68</v>
      </c>
      <c r="BC92" s="99" t="s">
        <v>69</v>
      </c>
      <c r="BD92" s="100" t="s">
        <v>70</v>
      </c>
      <c r="BE92" s="36"/>
    </row>
    <row r="93" s="2" customFormat="1" ht="10.8" customHeight="1">
      <c r="A93" s="36"/>
      <c r="B93" s="37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42"/>
      <c r="AS93" s="101"/>
      <c r="AT93" s="102"/>
      <c r="AU93" s="102"/>
      <c r="AV93" s="102"/>
      <c r="AW93" s="102"/>
      <c r="AX93" s="102"/>
      <c r="AY93" s="102"/>
      <c r="AZ93" s="102"/>
      <c r="BA93" s="102"/>
      <c r="BB93" s="102"/>
      <c r="BC93" s="102"/>
      <c r="BD93" s="103"/>
      <c r="BE93" s="36"/>
    </row>
    <row r="94" s="6" customFormat="1" ht="32.4" customHeight="1">
      <c r="A94" s="6"/>
      <c r="B94" s="104"/>
      <c r="C94" s="105" t="s">
        <v>71</v>
      </c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  <c r="O94" s="106"/>
      <c r="P94" s="106"/>
      <c r="Q94" s="106"/>
      <c r="R94" s="106"/>
      <c r="S94" s="106"/>
      <c r="T94" s="106"/>
      <c r="U94" s="106"/>
      <c r="V94" s="106"/>
      <c r="W94" s="106"/>
      <c r="X94" s="106"/>
      <c r="Y94" s="106"/>
      <c r="Z94" s="106"/>
      <c r="AA94" s="106"/>
      <c r="AB94" s="106"/>
      <c r="AC94" s="106"/>
      <c r="AD94" s="106"/>
      <c r="AE94" s="106"/>
      <c r="AF94" s="106"/>
      <c r="AG94" s="107">
        <f>ROUND(SUM(AG95:AG96),2)</f>
        <v>0</v>
      </c>
      <c r="AH94" s="107"/>
      <c r="AI94" s="107"/>
      <c r="AJ94" s="107"/>
      <c r="AK94" s="107"/>
      <c r="AL94" s="107"/>
      <c r="AM94" s="107"/>
      <c r="AN94" s="108">
        <f>SUM(AG94,AT94)</f>
        <v>0</v>
      </c>
      <c r="AO94" s="108"/>
      <c r="AP94" s="108"/>
      <c r="AQ94" s="109" t="s">
        <v>1</v>
      </c>
      <c r="AR94" s="110"/>
      <c r="AS94" s="111">
        <f>ROUND(SUM(AS95:AS96),2)</f>
        <v>0</v>
      </c>
      <c r="AT94" s="112">
        <f>ROUND(SUM(AV94:AW94),2)</f>
        <v>0</v>
      </c>
      <c r="AU94" s="113">
        <f>ROUND(SUM(AU95:AU96),5)</f>
        <v>0</v>
      </c>
      <c r="AV94" s="112">
        <f>ROUND(AZ94*L29,2)</f>
        <v>0</v>
      </c>
      <c r="AW94" s="112">
        <f>ROUND(BA94*L30,2)</f>
        <v>0</v>
      </c>
      <c r="AX94" s="112">
        <f>ROUND(BB94*L29,2)</f>
        <v>0</v>
      </c>
      <c r="AY94" s="112">
        <f>ROUND(BC94*L30,2)</f>
        <v>0</v>
      </c>
      <c r="AZ94" s="112">
        <f>ROUND(SUM(AZ95:AZ96),2)</f>
        <v>0</v>
      </c>
      <c r="BA94" s="112">
        <f>ROUND(SUM(BA95:BA96),2)</f>
        <v>0</v>
      </c>
      <c r="BB94" s="112">
        <f>ROUND(SUM(BB95:BB96),2)</f>
        <v>0</v>
      </c>
      <c r="BC94" s="112">
        <f>ROUND(SUM(BC95:BC96),2)</f>
        <v>0</v>
      </c>
      <c r="BD94" s="114">
        <f>ROUND(SUM(BD95:BD96),2)</f>
        <v>0</v>
      </c>
      <c r="BE94" s="6"/>
      <c r="BS94" s="115" t="s">
        <v>72</v>
      </c>
      <c r="BT94" s="115" t="s">
        <v>73</v>
      </c>
      <c r="BU94" s="116" t="s">
        <v>74</v>
      </c>
      <c r="BV94" s="115" t="s">
        <v>75</v>
      </c>
      <c r="BW94" s="115" t="s">
        <v>5</v>
      </c>
      <c r="BX94" s="115" t="s">
        <v>76</v>
      </c>
      <c r="CL94" s="115" t="s">
        <v>1</v>
      </c>
    </row>
    <row r="95" s="7" customFormat="1" ht="16.5" customHeight="1">
      <c r="A95" s="117" t="s">
        <v>77</v>
      </c>
      <c r="B95" s="118"/>
      <c r="C95" s="119"/>
      <c r="D95" s="120" t="s">
        <v>78</v>
      </c>
      <c r="E95" s="120"/>
      <c r="F95" s="120"/>
      <c r="G95" s="120"/>
      <c r="H95" s="120"/>
      <c r="I95" s="121"/>
      <c r="J95" s="120" t="s">
        <v>79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'SO 101 - Komunikace'!J30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80</v>
      </c>
      <c r="AR95" s="124"/>
      <c r="AS95" s="125">
        <v>0</v>
      </c>
      <c r="AT95" s="126">
        <f>ROUND(SUM(AV95:AW95),2)</f>
        <v>0</v>
      </c>
      <c r="AU95" s="127">
        <f>'SO 101 - Komunikace'!P125</f>
        <v>0</v>
      </c>
      <c r="AV95" s="126">
        <f>'SO 101 - Komunikace'!J33</f>
        <v>0</v>
      </c>
      <c r="AW95" s="126">
        <f>'SO 101 - Komunikace'!J34</f>
        <v>0</v>
      </c>
      <c r="AX95" s="126">
        <f>'SO 101 - Komunikace'!J35</f>
        <v>0</v>
      </c>
      <c r="AY95" s="126">
        <f>'SO 101 - Komunikace'!J36</f>
        <v>0</v>
      </c>
      <c r="AZ95" s="126">
        <f>'SO 101 - Komunikace'!F33</f>
        <v>0</v>
      </c>
      <c r="BA95" s="126">
        <f>'SO 101 - Komunikace'!F34</f>
        <v>0</v>
      </c>
      <c r="BB95" s="126">
        <f>'SO 101 - Komunikace'!F35</f>
        <v>0</v>
      </c>
      <c r="BC95" s="126">
        <f>'SO 101 - Komunikace'!F36</f>
        <v>0</v>
      </c>
      <c r="BD95" s="128">
        <f>'SO 101 - Komunikace'!F37</f>
        <v>0</v>
      </c>
      <c r="BE95" s="7"/>
      <c r="BT95" s="129" t="s">
        <v>81</v>
      </c>
      <c r="BV95" s="129" t="s">
        <v>75</v>
      </c>
      <c r="BW95" s="129" t="s">
        <v>82</v>
      </c>
      <c r="BX95" s="129" t="s">
        <v>5</v>
      </c>
      <c r="CL95" s="129" t="s">
        <v>1</v>
      </c>
      <c r="CM95" s="129" t="s">
        <v>83</v>
      </c>
    </row>
    <row r="96" s="7" customFormat="1" ht="16.5" customHeight="1">
      <c r="A96" s="117" t="s">
        <v>77</v>
      </c>
      <c r="B96" s="118"/>
      <c r="C96" s="119"/>
      <c r="D96" s="120" t="s">
        <v>84</v>
      </c>
      <c r="E96" s="120"/>
      <c r="F96" s="120"/>
      <c r="G96" s="120"/>
      <c r="H96" s="120"/>
      <c r="I96" s="121"/>
      <c r="J96" s="120" t="s">
        <v>85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20"/>
      <c r="V96" s="120"/>
      <c r="W96" s="120"/>
      <c r="X96" s="120"/>
      <c r="Y96" s="120"/>
      <c r="Z96" s="120"/>
      <c r="AA96" s="120"/>
      <c r="AB96" s="120"/>
      <c r="AC96" s="120"/>
      <c r="AD96" s="120"/>
      <c r="AE96" s="120"/>
      <c r="AF96" s="120"/>
      <c r="AG96" s="122">
        <f>'SO 000 - Ostatní a vedlej...'!J30</f>
        <v>0</v>
      </c>
      <c r="AH96" s="121"/>
      <c r="AI96" s="121"/>
      <c r="AJ96" s="121"/>
      <c r="AK96" s="121"/>
      <c r="AL96" s="121"/>
      <c r="AM96" s="121"/>
      <c r="AN96" s="122">
        <f>SUM(AG96,AT96)</f>
        <v>0</v>
      </c>
      <c r="AO96" s="121"/>
      <c r="AP96" s="121"/>
      <c r="AQ96" s="123" t="s">
        <v>80</v>
      </c>
      <c r="AR96" s="124"/>
      <c r="AS96" s="130">
        <v>0</v>
      </c>
      <c r="AT96" s="131">
        <f>ROUND(SUM(AV96:AW96),2)</f>
        <v>0</v>
      </c>
      <c r="AU96" s="132">
        <f>'SO 000 - Ostatní a vedlej...'!P118</f>
        <v>0</v>
      </c>
      <c r="AV96" s="131">
        <f>'SO 000 - Ostatní a vedlej...'!J33</f>
        <v>0</v>
      </c>
      <c r="AW96" s="131">
        <f>'SO 000 - Ostatní a vedlej...'!J34</f>
        <v>0</v>
      </c>
      <c r="AX96" s="131">
        <f>'SO 000 - Ostatní a vedlej...'!J35</f>
        <v>0</v>
      </c>
      <c r="AY96" s="131">
        <f>'SO 000 - Ostatní a vedlej...'!J36</f>
        <v>0</v>
      </c>
      <c r="AZ96" s="131">
        <f>'SO 000 - Ostatní a vedlej...'!F33</f>
        <v>0</v>
      </c>
      <c r="BA96" s="131">
        <f>'SO 000 - Ostatní a vedlej...'!F34</f>
        <v>0</v>
      </c>
      <c r="BB96" s="131">
        <f>'SO 000 - Ostatní a vedlej...'!F35</f>
        <v>0</v>
      </c>
      <c r="BC96" s="131">
        <f>'SO 000 - Ostatní a vedlej...'!F36</f>
        <v>0</v>
      </c>
      <c r="BD96" s="133">
        <f>'SO 000 - Ostatní a vedlej...'!F37</f>
        <v>0</v>
      </c>
      <c r="BE96" s="7"/>
      <c r="BT96" s="129" t="s">
        <v>81</v>
      </c>
      <c r="BV96" s="129" t="s">
        <v>75</v>
      </c>
      <c r="BW96" s="129" t="s">
        <v>86</v>
      </c>
      <c r="BX96" s="129" t="s">
        <v>5</v>
      </c>
      <c r="CL96" s="129" t="s">
        <v>1</v>
      </c>
      <c r="CM96" s="129" t="s">
        <v>83</v>
      </c>
    </row>
    <row r="97" s="2" customFormat="1" ht="30" customHeight="1">
      <c r="A97" s="36"/>
      <c r="B97" s="37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42"/>
      <c r="AS97" s="36"/>
      <c r="AT97" s="36"/>
      <c r="AU97" s="36"/>
      <c r="AV97" s="36"/>
      <c r="AW97" s="36"/>
      <c r="AX97" s="36"/>
      <c r="AY97" s="36"/>
      <c r="AZ97" s="36"/>
      <c r="BA97" s="36"/>
      <c r="BB97" s="36"/>
      <c r="BC97" s="36"/>
      <c r="BD97" s="36"/>
      <c r="BE97" s="36"/>
    </row>
    <row r="98" s="2" customFormat="1" ht="6.96" customHeight="1">
      <c r="A98" s="36"/>
      <c r="B98" s="64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  <c r="AD98" s="65"/>
      <c r="AE98" s="65"/>
      <c r="AF98" s="65"/>
      <c r="AG98" s="65"/>
      <c r="AH98" s="65"/>
      <c r="AI98" s="65"/>
      <c r="AJ98" s="65"/>
      <c r="AK98" s="65"/>
      <c r="AL98" s="65"/>
      <c r="AM98" s="65"/>
      <c r="AN98" s="65"/>
      <c r="AO98" s="65"/>
      <c r="AP98" s="65"/>
      <c r="AQ98" s="65"/>
      <c r="AR98" s="42"/>
      <c r="AS98" s="36"/>
      <c r="AT98" s="36"/>
      <c r="AU98" s="36"/>
      <c r="AV98" s="36"/>
      <c r="AW98" s="36"/>
      <c r="AX98" s="36"/>
      <c r="AY98" s="36"/>
      <c r="AZ98" s="36"/>
      <c r="BA98" s="36"/>
      <c r="BB98" s="36"/>
      <c r="BC98" s="36"/>
      <c r="BD98" s="36"/>
      <c r="BE98" s="36"/>
    </row>
  </sheetData>
  <sheetProtection sheet="1" formatColumns="0" formatRows="0" objects="1" scenarios="1" spinCount="100000" saltValue="cf7HdnDfMdXFqLNMwjFlKpoD8inXcvTnduz5AmlTUYccFgaeZ0SdV4ke8oCFmxqaUaxU5ToCf6OWXZJu4Kd7lw==" hashValue="8rjA2iRmK0tbWPquehkbbUkIEqPNwQO1BZ7ZBFNHj+gQd+dD243eaWvTaPktWNKaDs1WyUeXJGm5+pynjwaF5g==" algorithmName="SHA-512" password="CC35"/>
  <mergeCells count="46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</mergeCells>
  <hyperlinks>
    <hyperlink ref="A95" location="'SO 101 - Komunikace'!C2" display="/"/>
    <hyperlink ref="A96" location="'SO 000 - Ostatní a vedlej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34" customWidth="1"/>
    <col min="10" max="10" width="20.17" style="1" customWidth="1"/>
    <col min="11" max="11" width="20.17" style="1" hidden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82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7"/>
      <c r="J3" s="136"/>
      <c r="K3" s="136"/>
      <c r="L3" s="18"/>
      <c r="AT3" s="15" t="s">
        <v>83</v>
      </c>
    </row>
    <row r="4" s="1" customFormat="1" ht="24.96" customHeight="1">
      <c r="B4" s="18"/>
      <c r="D4" s="138" t="s">
        <v>87</v>
      </c>
      <c r="I4" s="134"/>
      <c r="L4" s="18"/>
      <c r="M4" s="139" t="s">
        <v>10</v>
      </c>
      <c r="AT4" s="15" t="s">
        <v>4</v>
      </c>
    </row>
    <row r="5" s="1" customFormat="1" ht="6.96" customHeight="1">
      <c r="B5" s="18"/>
      <c r="I5" s="134"/>
      <c r="L5" s="18"/>
    </row>
    <row r="6" s="1" customFormat="1" ht="12" customHeight="1">
      <c r="B6" s="18"/>
      <c r="D6" s="140" t="s">
        <v>16</v>
      </c>
      <c r="I6" s="134"/>
      <c r="L6" s="18"/>
    </row>
    <row r="7" s="1" customFormat="1" ht="16.5" customHeight="1">
      <c r="B7" s="18"/>
      <c r="E7" s="141" t="str">
        <f>'Rekapitulace stavby'!K6</f>
        <v>Souvislá oprava komunikací Josefodol</v>
      </c>
      <c r="F7" s="140"/>
      <c r="G7" s="140"/>
      <c r="H7" s="140"/>
      <c r="I7" s="134"/>
      <c r="L7" s="18"/>
    </row>
    <row r="8" s="2" customFormat="1" ht="12" customHeight="1">
      <c r="A8" s="36"/>
      <c r="B8" s="42"/>
      <c r="C8" s="36"/>
      <c r="D8" s="140" t="s">
        <v>88</v>
      </c>
      <c r="E8" s="36"/>
      <c r="F8" s="36"/>
      <c r="G8" s="36"/>
      <c r="H8" s="36"/>
      <c r="I8" s="142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3" t="s">
        <v>89</v>
      </c>
      <c r="F9" s="36"/>
      <c r="G9" s="36"/>
      <c r="H9" s="36"/>
      <c r="I9" s="142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142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40" t="s">
        <v>18</v>
      </c>
      <c r="E11" s="36"/>
      <c r="F11" s="144" t="s">
        <v>1</v>
      </c>
      <c r="G11" s="36"/>
      <c r="H11" s="36"/>
      <c r="I11" s="145" t="s">
        <v>19</v>
      </c>
      <c r="J11" s="144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40" t="s">
        <v>20</v>
      </c>
      <c r="E12" s="36"/>
      <c r="F12" s="144" t="s">
        <v>21</v>
      </c>
      <c r="G12" s="36"/>
      <c r="H12" s="36"/>
      <c r="I12" s="145" t="s">
        <v>22</v>
      </c>
      <c r="J12" s="146" t="str">
        <f>'Rekapitulace stavby'!AN8</f>
        <v>11. 12. 2019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142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40" t="s">
        <v>24</v>
      </c>
      <c r="E14" s="36"/>
      <c r="F14" s="36"/>
      <c r="G14" s="36"/>
      <c r="H14" s="36"/>
      <c r="I14" s="145" t="s">
        <v>25</v>
      </c>
      <c r="J14" s="144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4" t="str">
        <f>IF('Rekapitulace stavby'!E11="","",'Rekapitulace stavby'!E11)</f>
        <v xml:space="preserve"> </v>
      </c>
      <c r="F15" s="36"/>
      <c r="G15" s="36"/>
      <c r="H15" s="36"/>
      <c r="I15" s="145" t="s">
        <v>26</v>
      </c>
      <c r="J15" s="144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142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40" t="s">
        <v>27</v>
      </c>
      <c r="E17" s="36"/>
      <c r="F17" s="36"/>
      <c r="G17" s="36"/>
      <c r="H17" s="36"/>
      <c r="I17" s="145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4"/>
      <c r="G18" s="144"/>
      <c r="H18" s="144"/>
      <c r="I18" s="145" t="s">
        <v>26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142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40" t="s">
        <v>29</v>
      </c>
      <c r="E20" s="36"/>
      <c r="F20" s="36"/>
      <c r="G20" s="36"/>
      <c r="H20" s="36"/>
      <c r="I20" s="145" t="s">
        <v>25</v>
      </c>
      <c r="J20" s="144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4" t="str">
        <f>IF('Rekapitulace stavby'!E17="","",'Rekapitulace stavby'!E17)</f>
        <v xml:space="preserve"> </v>
      </c>
      <c r="F21" s="36"/>
      <c r="G21" s="36"/>
      <c r="H21" s="36"/>
      <c r="I21" s="145" t="s">
        <v>26</v>
      </c>
      <c r="J21" s="144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142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40" t="s">
        <v>31</v>
      </c>
      <c r="E23" s="36"/>
      <c r="F23" s="36"/>
      <c r="G23" s="36"/>
      <c r="H23" s="36"/>
      <c r="I23" s="145" t="s">
        <v>25</v>
      </c>
      <c r="J23" s="144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4" t="str">
        <f>IF('Rekapitulace stavby'!E20="","",'Rekapitulace stavby'!E20)</f>
        <v xml:space="preserve"> </v>
      </c>
      <c r="F24" s="36"/>
      <c r="G24" s="36"/>
      <c r="H24" s="36"/>
      <c r="I24" s="145" t="s">
        <v>26</v>
      </c>
      <c r="J24" s="144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142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40" t="s">
        <v>32</v>
      </c>
      <c r="E26" s="36"/>
      <c r="F26" s="36"/>
      <c r="G26" s="36"/>
      <c r="H26" s="36"/>
      <c r="I26" s="142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50"/>
      <c r="J27" s="147"/>
      <c r="K27" s="147"/>
      <c r="L27" s="151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142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52"/>
      <c r="E29" s="152"/>
      <c r="F29" s="152"/>
      <c r="G29" s="152"/>
      <c r="H29" s="152"/>
      <c r="I29" s="153"/>
      <c r="J29" s="152"/>
      <c r="K29" s="152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54" t="s">
        <v>33</v>
      </c>
      <c r="E30" s="36"/>
      <c r="F30" s="36"/>
      <c r="G30" s="36"/>
      <c r="H30" s="36"/>
      <c r="I30" s="142"/>
      <c r="J30" s="155">
        <f>ROUND(J125,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52"/>
      <c r="E31" s="152"/>
      <c r="F31" s="152"/>
      <c r="G31" s="152"/>
      <c r="H31" s="152"/>
      <c r="I31" s="153"/>
      <c r="J31" s="152"/>
      <c r="K31" s="152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6" t="s">
        <v>35</v>
      </c>
      <c r="G32" s="36"/>
      <c r="H32" s="36"/>
      <c r="I32" s="157" t="s">
        <v>34</v>
      </c>
      <c r="J32" s="156" t="s">
        <v>36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8" t="s">
        <v>37</v>
      </c>
      <c r="E33" s="140" t="s">
        <v>38</v>
      </c>
      <c r="F33" s="159">
        <f>ROUND((SUM(BE125:BE226)),  2)</f>
        <v>0</v>
      </c>
      <c r="G33" s="36"/>
      <c r="H33" s="36"/>
      <c r="I33" s="160">
        <v>0.20999999999999999</v>
      </c>
      <c r="J33" s="159">
        <f>ROUND(((SUM(BE125:BE226))*I33),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40" t="s">
        <v>39</v>
      </c>
      <c r="F34" s="159">
        <f>ROUND((SUM(BF125:BF226)),  2)</f>
        <v>0</v>
      </c>
      <c r="G34" s="36"/>
      <c r="H34" s="36"/>
      <c r="I34" s="160">
        <v>0.14999999999999999</v>
      </c>
      <c r="J34" s="159">
        <f>ROUND(((SUM(BF125:BF226))*I34),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0" t="s">
        <v>40</v>
      </c>
      <c r="F35" s="159">
        <f>ROUND((SUM(BG125:BG226)),  2)</f>
        <v>0</v>
      </c>
      <c r="G35" s="36"/>
      <c r="H35" s="36"/>
      <c r="I35" s="160">
        <v>0.20999999999999999</v>
      </c>
      <c r="J35" s="159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40" t="s">
        <v>41</v>
      </c>
      <c r="F36" s="159">
        <f>ROUND((SUM(BH125:BH226)),  2)</f>
        <v>0</v>
      </c>
      <c r="G36" s="36"/>
      <c r="H36" s="36"/>
      <c r="I36" s="160">
        <v>0.14999999999999999</v>
      </c>
      <c r="J36" s="159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40" t="s">
        <v>42</v>
      </c>
      <c r="F37" s="159">
        <f>ROUND((SUM(BI125:BI226)),  2)</f>
        <v>0</v>
      </c>
      <c r="G37" s="36"/>
      <c r="H37" s="36"/>
      <c r="I37" s="160">
        <v>0</v>
      </c>
      <c r="J37" s="159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142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61"/>
      <c r="D39" s="162" t="s">
        <v>43</v>
      </c>
      <c r="E39" s="163"/>
      <c r="F39" s="163"/>
      <c r="G39" s="164" t="s">
        <v>44</v>
      </c>
      <c r="H39" s="165" t="s">
        <v>45</v>
      </c>
      <c r="I39" s="166"/>
      <c r="J39" s="167">
        <f>SUM(J30:J37)</f>
        <v>0</v>
      </c>
      <c r="K39" s="168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142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I41" s="134"/>
      <c r="L41" s="18"/>
    </row>
    <row r="42" s="1" customFormat="1" ht="14.4" customHeight="1">
      <c r="B42" s="18"/>
      <c r="I42" s="134"/>
      <c r="L42" s="18"/>
    </row>
    <row r="43" s="1" customFormat="1" ht="14.4" customHeight="1">
      <c r="B43" s="18"/>
      <c r="I43" s="134"/>
      <c r="L43" s="18"/>
    </row>
    <row r="44" s="1" customFormat="1" ht="14.4" customHeight="1">
      <c r="B44" s="18"/>
      <c r="I44" s="134"/>
      <c r="L44" s="18"/>
    </row>
    <row r="45" s="1" customFormat="1" ht="14.4" customHeight="1">
      <c r="B45" s="18"/>
      <c r="I45" s="134"/>
      <c r="L45" s="18"/>
    </row>
    <row r="46" s="1" customFormat="1" ht="14.4" customHeight="1">
      <c r="B46" s="18"/>
      <c r="I46" s="134"/>
      <c r="L46" s="18"/>
    </row>
    <row r="47" s="1" customFormat="1" ht="14.4" customHeight="1">
      <c r="B47" s="18"/>
      <c r="I47" s="134"/>
      <c r="L47" s="18"/>
    </row>
    <row r="48" s="1" customFormat="1" ht="14.4" customHeight="1">
      <c r="B48" s="18"/>
      <c r="I48" s="134"/>
      <c r="L48" s="18"/>
    </row>
    <row r="49" s="1" customFormat="1" ht="14.4" customHeight="1">
      <c r="B49" s="18"/>
      <c r="I49" s="134"/>
      <c r="L49" s="18"/>
    </row>
    <row r="50" s="2" customFormat="1" ht="14.4" customHeight="1">
      <c r="B50" s="61"/>
      <c r="D50" s="169" t="s">
        <v>46</v>
      </c>
      <c r="E50" s="170"/>
      <c r="F50" s="170"/>
      <c r="G50" s="169" t="s">
        <v>47</v>
      </c>
      <c r="H50" s="170"/>
      <c r="I50" s="171"/>
      <c r="J50" s="170"/>
      <c r="K50" s="170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72" t="s">
        <v>48</v>
      </c>
      <c r="E61" s="173"/>
      <c r="F61" s="174" t="s">
        <v>49</v>
      </c>
      <c r="G61" s="172" t="s">
        <v>48</v>
      </c>
      <c r="H61" s="173"/>
      <c r="I61" s="175"/>
      <c r="J61" s="176" t="s">
        <v>49</v>
      </c>
      <c r="K61" s="173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9" t="s">
        <v>50</v>
      </c>
      <c r="E65" s="177"/>
      <c r="F65" s="177"/>
      <c r="G65" s="169" t="s">
        <v>51</v>
      </c>
      <c r="H65" s="177"/>
      <c r="I65" s="178"/>
      <c r="J65" s="177"/>
      <c r="K65" s="17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72" t="s">
        <v>48</v>
      </c>
      <c r="E76" s="173"/>
      <c r="F76" s="174" t="s">
        <v>49</v>
      </c>
      <c r="G76" s="172" t="s">
        <v>48</v>
      </c>
      <c r="H76" s="173"/>
      <c r="I76" s="175"/>
      <c r="J76" s="176" t="s">
        <v>49</v>
      </c>
      <c r="K76" s="173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79"/>
      <c r="C77" s="180"/>
      <c r="D77" s="180"/>
      <c r="E77" s="180"/>
      <c r="F77" s="180"/>
      <c r="G77" s="180"/>
      <c r="H77" s="180"/>
      <c r="I77" s="181"/>
      <c r="J77" s="180"/>
      <c r="K77" s="180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82"/>
      <c r="C81" s="183"/>
      <c r="D81" s="183"/>
      <c r="E81" s="183"/>
      <c r="F81" s="183"/>
      <c r="G81" s="183"/>
      <c r="H81" s="183"/>
      <c r="I81" s="184"/>
      <c r="J81" s="183"/>
      <c r="K81" s="183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90</v>
      </c>
      <c r="D82" s="38"/>
      <c r="E82" s="38"/>
      <c r="F82" s="38"/>
      <c r="G82" s="38"/>
      <c r="H82" s="38"/>
      <c r="I82" s="142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142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142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85" t="str">
        <f>E7</f>
        <v>Souvislá oprava komunikací Josefodol</v>
      </c>
      <c r="F85" s="30"/>
      <c r="G85" s="30"/>
      <c r="H85" s="30"/>
      <c r="I85" s="142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88</v>
      </c>
      <c r="D86" s="38"/>
      <c r="E86" s="38"/>
      <c r="F86" s="38"/>
      <c r="G86" s="38"/>
      <c r="H86" s="38"/>
      <c r="I86" s="142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SO 101 - Komunikace</v>
      </c>
      <c r="F87" s="38"/>
      <c r="G87" s="38"/>
      <c r="H87" s="38"/>
      <c r="I87" s="142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142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145" t="s">
        <v>22</v>
      </c>
      <c r="J89" s="77" t="str">
        <f>IF(J12="","",J12)</f>
        <v>11. 12. 2019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142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145" t="s">
        <v>29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145" t="s">
        <v>31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142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86" t="s">
        <v>91</v>
      </c>
      <c r="D94" s="187"/>
      <c r="E94" s="187"/>
      <c r="F94" s="187"/>
      <c r="G94" s="187"/>
      <c r="H94" s="187"/>
      <c r="I94" s="188"/>
      <c r="J94" s="189" t="s">
        <v>92</v>
      </c>
      <c r="K94" s="187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142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90" t="s">
        <v>93</v>
      </c>
      <c r="D96" s="38"/>
      <c r="E96" s="38"/>
      <c r="F96" s="38"/>
      <c r="G96" s="38"/>
      <c r="H96" s="38"/>
      <c r="I96" s="142"/>
      <c r="J96" s="108">
        <f>J125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94</v>
      </c>
    </row>
    <row r="97" s="9" customFormat="1" ht="24.96" customHeight="1">
      <c r="A97" s="9"/>
      <c r="B97" s="191"/>
      <c r="C97" s="192"/>
      <c r="D97" s="193" t="s">
        <v>95</v>
      </c>
      <c r="E97" s="194"/>
      <c r="F97" s="194"/>
      <c r="G97" s="194"/>
      <c r="H97" s="194"/>
      <c r="I97" s="195"/>
      <c r="J97" s="196">
        <f>J126</f>
        <v>0</v>
      </c>
      <c r="K97" s="192"/>
      <c r="L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98"/>
      <c r="C98" s="199"/>
      <c r="D98" s="200" t="s">
        <v>96</v>
      </c>
      <c r="E98" s="201"/>
      <c r="F98" s="201"/>
      <c r="G98" s="201"/>
      <c r="H98" s="201"/>
      <c r="I98" s="202"/>
      <c r="J98" s="203">
        <f>J127</f>
        <v>0</v>
      </c>
      <c r="K98" s="199"/>
      <c r="L98" s="204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98"/>
      <c r="C99" s="199"/>
      <c r="D99" s="200" t="s">
        <v>97</v>
      </c>
      <c r="E99" s="201"/>
      <c r="F99" s="201"/>
      <c r="G99" s="201"/>
      <c r="H99" s="201"/>
      <c r="I99" s="202"/>
      <c r="J99" s="203">
        <f>J169</f>
        <v>0</v>
      </c>
      <c r="K99" s="199"/>
      <c r="L99" s="204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98"/>
      <c r="C100" s="199"/>
      <c r="D100" s="200" t="s">
        <v>98</v>
      </c>
      <c r="E100" s="201"/>
      <c r="F100" s="201"/>
      <c r="G100" s="201"/>
      <c r="H100" s="201"/>
      <c r="I100" s="202"/>
      <c r="J100" s="203">
        <f>J179</f>
        <v>0</v>
      </c>
      <c r="K100" s="199"/>
      <c r="L100" s="204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98"/>
      <c r="C101" s="199"/>
      <c r="D101" s="200" t="s">
        <v>99</v>
      </c>
      <c r="E101" s="201"/>
      <c r="F101" s="201"/>
      <c r="G101" s="201"/>
      <c r="H101" s="201"/>
      <c r="I101" s="202"/>
      <c r="J101" s="203">
        <f>J182</f>
        <v>0</v>
      </c>
      <c r="K101" s="199"/>
      <c r="L101" s="204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98"/>
      <c r="C102" s="199"/>
      <c r="D102" s="200" t="s">
        <v>100</v>
      </c>
      <c r="E102" s="201"/>
      <c r="F102" s="201"/>
      <c r="G102" s="201"/>
      <c r="H102" s="201"/>
      <c r="I102" s="202"/>
      <c r="J102" s="203">
        <f>J200</f>
        <v>0</v>
      </c>
      <c r="K102" s="199"/>
      <c r="L102" s="204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98"/>
      <c r="C103" s="199"/>
      <c r="D103" s="200" t="s">
        <v>101</v>
      </c>
      <c r="E103" s="201"/>
      <c r="F103" s="201"/>
      <c r="G103" s="201"/>
      <c r="H103" s="201"/>
      <c r="I103" s="202"/>
      <c r="J103" s="203">
        <f>J207</f>
        <v>0</v>
      </c>
      <c r="K103" s="199"/>
      <c r="L103" s="204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98"/>
      <c r="C104" s="199"/>
      <c r="D104" s="200" t="s">
        <v>102</v>
      </c>
      <c r="E104" s="201"/>
      <c r="F104" s="201"/>
      <c r="G104" s="201"/>
      <c r="H104" s="201"/>
      <c r="I104" s="202"/>
      <c r="J104" s="203">
        <f>J218</f>
        <v>0</v>
      </c>
      <c r="K104" s="199"/>
      <c r="L104" s="204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98"/>
      <c r="C105" s="199"/>
      <c r="D105" s="200" t="s">
        <v>103</v>
      </c>
      <c r="E105" s="201"/>
      <c r="F105" s="201"/>
      <c r="G105" s="201"/>
      <c r="H105" s="201"/>
      <c r="I105" s="202"/>
      <c r="J105" s="203">
        <f>J225</f>
        <v>0</v>
      </c>
      <c r="K105" s="199"/>
      <c r="L105" s="204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6"/>
      <c r="B106" s="37"/>
      <c r="C106" s="38"/>
      <c r="D106" s="38"/>
      <c r="E106" s="38"/>
      <c r="F106" s="38"/>
      <c r="G106" s="38"/>
      <c r="H106" s="38"/>
      <c r="I106" s="142"/>
      <c r="J106" s="38"/>
      <c r="K106" s="38"/>
      <c r="L106" s="61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6.96" customHeight="1">
      <c r="A107" s="36"/>
      <c r="B107" s="64"/>
      <c r="C107" s="65"/>
      <c r="D107" s="65"/>
      <c r="E107" s="65"/>
      <c r="F107" s="65"/>
      <c r="G107" s="65"/>
      <c r="H107" s="65"/>
      <c r="I107" s="181"/>
      <c r="J107" s="65"/>
      <c r="K107" s="65"/>
      <c r="L107" s="61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11" s="2" customFormat="1" ht="6.96" customHeight="1">
      <c r="A111" s="36"/>
      <c r="B111" s="66"/>
      <c r="C111" s="67"/>
      <c r="D111" s="67"/>
      <c r="E111" s="67"/>
      <c r="F111" s="67"/>
      <c r="G111" s="67"/>
      <c r="H111" s="67"/>
      <c r="I111" s="184"/>
      <c r="J111" s="67"/>
      <c r="K111" s="67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24.96" customHeight="1">
      <c r="A112" s="36"/>
      <c r="B112" s="37"/>
      <c r="C112" s="21" t="s">
        <v>104</v>
      </c>
      <c r="D112" s="38"/>
      <c r="E112" s="38"/>
      <c r="F112" s="38"/>
      <c r="G112" s="38"/>
      <c r="H112" s="38"/>
      <c r="I112" s="142"/>
      <c r="J112" s="38"/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8"/>
      <c r="D113" s="38"/>
      <c r="E113" s="38"/>
      <c r="F113" s="38"/>
      <c r="G113" s="38"/>
      <c r="H113" s="38"/>
      <c r="I113" s="142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2" customHeight="1">
      <c r="A114" s="36"/>
      <c r="B114" s="37"/>
      <c r="C114" s="30" t="s">
        <v>16</v>
      </c>
      <c r="D114" s="38"/>
      <c r="E114" s="38"/>
      <c r="F114" s="38"/>
      <c r="G114" s="38"/>
      <c r="H114" s="38"/>
      <c r="I114" s="142"/>
      <c r="J114" s="38"/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6.5" customHeight="1">
      <c r="A115" s="36"/>
      <c r="B115" s="37"/>
      <c r="C115" s="38"/>
      <c r="D115" s="38"/>
      <c r="E115" s="185" t="str">
        <f>E7</f>
        <v>Souvislá oprava komunikací Josefodol</v>
      </c>
      <c r="F115" s="30"/>
      <c r="G115" s="30"/>
      <c r="H115" s="30"/>
      <c r="I115" s="142"/>
      <c r="J115" s="38"/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2" customHeight="1">
      <c r="A116" s="36"/>
      <c r="B116" s="37"/>
      <c r="C116" s="30" t="s">
        <v>88</v>
      </c>
      <c r="D116" s="38"/>
      <c r="E116" s="38"/>
      <c r="F116" s="38"/>
      <c r="G116" s="38"/>
      <c r="H116" s="38"/>
      <c r="I116" s="142"/>
      <c r="J116" s="38"/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2" customFormat="1" ht="16.5" customHeight="1">
      <c r="A117" s="36"/>
      <c r="B117" s="37"/>
      <c r="C117" s="38"/>
      <c r="D117" s="38"/>
      <c r="E117" s="74" t="str">
        <f>E9</f>
        <v>SO 101 - Komunikace</v>
      </c>
      <c r="F117" s="38"/>
      <c r="G117" s="38"/>
      <c r="H117" s="38"/>
      <c r="I117" s="142"/>
      <c r="J117" s="38"/>
      <c r="K117" s="38"/>
      <c r="L117" s="61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</row>
    <row r="118" s="2" customFormat="1" ht="6.96" customHeight="1">
      <c r="A118" s="36"/>
      <c r="B118" s="37"/>
      <c r="C118" s="38"/>
      <c r="D118" s="38"/>
      <c r="E118" s="38"/>
      <c r="F118" s="38"/>
      <c r="G118" s="38"/>
      <c r="H118" s="38"/>
      <c r="I118" s="142"/>
      <c r="J118" s="38"/>
      <c r="K118" s="38"/>
      <c r="L118" s="61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</row>
    <row r="119" s="2" customFormat="1" ht="12" customHeight="1">
      <c r="A119" s="36"/>
      <c r="B119" s="37"/>
      <c r="C119" s="30" t="s">
        <v>20</v>
      </c>
      <c r="D119" s="38"/>
      <c r="E119" s="38"/>
      <c r="F119" s="25" t="str">
        <f>F12</f>
        <v xml:space="preserve"> </v>
      </c>
      <c r="G119" s="38"/>
      <c r="H119" s="38"/>
      <c r="I119" s="145" t="s">
        <v>22</v>
      </c>
      <c r="J119" s="77" t="str">
        <f>IF(J12="","",J12)</f>
        <v>11. 12. 2019</v>
      </c>
      <c r="K119" s="38"/>
      <c r="L119" s="61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</row>
    <row r="120" s="2" customFormat="1" ht="6.96" customHeight="1">
      <c r="A120" s="36"/>
      <c r="B120" s="37"/>
      <c r="C120" s="38"/>
      <c r="D120" s="38"/>
      <c r="E120" s="38"/>
      <c r="F120" s="38"/>
      <c r="G120" s="38"/>
      <c r="H120" s="38"/>
      <c r="I120" s="142"/>
      <c r="J120" s="38"/>
      <c r="K120" s="38"/>
      <c r="L120" s="61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</row>
    <row r="121" s="2" customFormat="1" ht="15.15" customHeight="1">
      <c r="A121" s="36"/>
      <c r="B121" s="37"/>
      <c r="C121" s="30" t="s">
        <v>24</v>
      </c>
      <c r="D121" s="38"/>
      <c r="E121" s="38"/>
      <c r="F121" s="25" t="str">
        <f>E15</f>
        <v xml:space="preserve"> </v>
      </c>
      <c r="G121" s="38"/>
      <c r="H121" s="38"/>
      <c r="I121" s="145" t="s">
        <v>29</v>
      </c>
      <c r="J121" s="34" t="str">
        <f>E21</f>
        <v xml:space="preserve"> </v>
      </c>
      <c r="K121" s="38"/>
      <c r="L121" s="61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</row>
    <row r="122" s="2" customFormat="1" ht="15.15" customHeight="1">
      <c r="A122" s="36"/>
      <c r="B122" s="37"/>
      <c r="C122" s="30" t="s">
        <v>27</v>
      </c>
      <c r="D122" s="38"/>
      <c r="E122" s="38"/>
      <c r="F122" s="25" t="str">
        <f>IF(E18="","",E18)</f>
        <v>Vyplň údaj</v>
      </c>
      <c r="G122" s="38"/>
      <c r="H122" s="38"/>
      <c r="I122" s="145" t="s">
        <v>31</v>
      </c>
      <c r="J122" s="34" t="str">
        <f>E24</f>
        <v xml:space="preserve"> </v>
      </c>
      <c r="K122" s="38"/>
      <c r="L122" s="61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</row>
    <row r="123" s="2" customFormat="1" ht="10.32" customHeight="1">
      <c r="A123" s="36"/>
      <c r="B123" s="37"/>
      <c r="C123" s="38"/>
      <c r="D123" s="38"/>
      <c r="E123" s="38"/>
      <c r="F123" s="38"/>
      <c r="G123" s="38"/>
      <c r="H123" s="38"/>
      <c r="I123" s="142"/>
      <c r="J123" s="38"/>
      <c r="K123" s="38"/>
      <c r="L123" s="61"/>
      <c r="S123" s="36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</row>
    <row r="124" s="11" customFormat="1" ht="29.28" customHeight="1">
      <c r="A124" s="205"/>
      <c r="B124" s="206"/>
      <c r="C124" s="207" t="s">
        <v>105</v>
      </c>
      <c r="D124" s="208" t="s">
        <v>58</v>
      </c>
      <c r="E124" s="208" t="s">
        <v>54</v>
      </c>
      <c r="F124" s="208" t="s">
        <v>55</v>
      </c>
      <c r="G124" s="208" t="s">
        <v>106</v>
      </c>
      <c r="H124" s="208" t="s">
        <v>107</v>
      </c>
      <c r="I124" s="209" t="s">
        <v>108</v>
      </c>
      <c r="J124" s="210" t="s">
        <v>92</v>
      </c>
      <c r="K124" s="211" t="s">
        <v>109</v>
      </c>
      <c r="L124" s="212"/>
      <c r="M124" s="98" t="s">
        <v>1</v>
      </c>
      <c r="N124" s="99" t="s">
        <v>37</v>
      </c>
      <c r="O124" s="99" t="s">
        <v>110</v>
      </c>
      <c r="P124" s="99" t="s">
        <v>111</v>
      </c>
      <c r="Q124" s="99" t="s">
        <v>112</v>
      </c>
      <c r="R124" s="99" t="s">
        <v>113</v>
      </c>
      <c r="S124" s="99" t="s">
        <v>114</v>
      </c>
      <c r="T124" s="100" t="s">
        <v>115</v>
      </c>
      <c r="U124" s="205"/>
      <c r="V124" s="205"/>
      <c r="W124" s="205"/>
      <c r="X124" s="205"/>
      <c r="Y124" s="205"/>
      <c r="Z124" s="205"/>
      <c r="AA124" s="205"/>
      <c r="AB124" s="205"/>
      <c r="AC124" s="205"/>
      <c r="AD124" s="205"/>
      <c r="AE124" s="205"/>
    </row>
    <row r="125" s="2" customFormat="1" ht="22.8" customHeight="1">
      <c r="A125" s="36"/>
      <c r="B125" s="37"/>
      <c r="C125" s="105" t="s">
        <v>116</v>
      </c>
      <c r="D125" s="38"/>
      <c r="E125" s="38"/>
      <c r="F125" s="38"/>
      <c r="G125" s="38"/>
      <c r="H125" s="38"/>
      <c r="I125" s="142"/>
      <c r="J125" s="213">
        <f>BK125</f>
        <v>0</v>
      </c>
      <c r="K125" s="38"/>
      <c r="L125" s="42"/>
      <c r="M125" s="101"/>
      <c r="N125" s="214"/>
      <c r="O125" s="102"/>
      <c r="P125" s="215">
        <f>P126</f>
        <v>0</v>
      </c>
      <c r="Q125" s="102"/>
      <c r="R125" s="215">
        <f>R126</f>
        <v>603.77561346000005</v>
      </c>
      <c r="S125" s="102"/>
      <c r="T125" s="216">
        <f>T126</f>
        <v>12.02</v>
      </c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72</v>
      </c>
      <c r="AU125" s="15" t="s">
        <v>94</v>
      </c>
      <c r="BK125" s="217">
        <f>BK126</f>
        <v>0</v>
      </c>
    </row>
    <row r="126" s="12" customFormat="1" ht="25.92" customHeight="1">
      <c r="A126" s="12"/>
      <c r="B126" s="218"/>
      <c r="C126" s="219"/>
      <c r="D126" s="220" t="s">
        <v>72</v>
      </c>
      <c r="E126" s="221" t="s">
        <v>117</v>
      </c>
      <c r="F126" s="221" t="s">
        <v>118</v>
      </c>
      <c r="G126" s="219"/>
      <c r="H126" s="219"/>
      <c r="I126" s="222"/>
      <c r="J126" s="223">
        <f>BK126</f>
        <v>0</v>
      </c>
      <c r="K126" s="219"/>
      <c r="L126" s="224"/>
      <c r="M126" s="225"/>
      <c r="N126" s="226"/>
      <c r="O126" s="226"/>
      <c r="P126" s="227">
        <f>P127+P169+P179+P182+P200+P207+P218+P225</f>
        <v>0</v>
      </c>
      <c r="Q126" s="226"/>
      <c r="R126" s="227">
        <f>R127+R169+R179+R182+R200+R207+R218+R225</f>
        <v>603.77561346000005</v>
      </c>
      <c r="S126" s="226"/>
      <c r="T126" s="228">
        <f>T127+T169+T179+T182+T200+T207+T218+T225</f>
        <v>12.02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29" t="s">
        <v>81</v>
      </c>
      <c r="AT126" s="230" t="s">
        <v>72</v>
      </c>
      <c r="AU126" s="230" t="s">
        <v>73</v>
      </c>
      <c r="AY126" s="229" t="s">
        <v>119</v>
      </c>
      <c r="BK126" s="231">
        <f>BK127+BK169+BK179+BK182+BK200+BK207+BK218+BK225</f>
        <v>0</v>
      </c>
    </row>
    <row r="127" s="12" customFormat="1" ht="22.8" customHeight="1">
      <c r="A127" s="12"/>
      <c r="B127" s="218"/>
      <c r="C127" s="219"/>
      <c r="D127" s="220" t="s">
        <v>72</v>
      </c>
      <c r="E127" s="232" t="s">
        <v>81</v>
      </c>
      <c r="F127" s="232" t="s">
        <v>120</v>
      </c>
      <c r="G127" s="219"/>
      <c r="H127" s="219"/>
      <c r="I127" s="222"/>
      <c r="J127" s="233">
        <f>BK127</f>
        <v>0</v>
      </c>
      <c r="K127" s="219"/>
      <c r="L127" s="224"/>
      <c r="M127" s="225"/>
      <c r="N127" s="226"/>
      <c r="O127" s="226"/>
      <c r="P127" s="227">
        <f>SUM(P128:P168)</f>
        <v>0</v>
      </c>
      <c r="Q127" s="226"/>
      <c r="R127" s="227">
        <f>SUM(R128:R168)</f>
        <v>114.21075</v>
      </c>
      <c r="S127" s="226"/>
      <c r="T127" s="228">
        <f>SUM(T128:T168)</f>
        <v>3.2000000000000002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29" t="s">
        <v>81</v>
      </c>
      <c r="AT127" s="230" t="s">
        <v>72</v>
      </c>
      <c r="AU127" s="230" t="s">
        <v>81</v>
      </c>
      <c r="AY127" s="229" t="s">
        <v>119</v>
      </c>
      <c r="BK127" s="231">
        <f>SUM(BK128:BK168)</f>
        <v>0</v>
      </c>
    </row>
    <row r="128" s="2" customFormat="1" ht="24" customHeight="1">
      <c r="A128" s="36"/>
      <c r="B128" s="37"/>
      <c r="C128" s="234" t="s">
        <v>81</v>
      </c>
      <c r="D128" s="234" t="s">
        <v>121</v>
      </c>
      <c r="E128" s="235" t="s">
        <v>122</v>
      </c>
      <c r="F128" s="236" t="s">
        <v>123</v>
      </c>
      <c r="G128" s="237" t="s">
        <v>124</v>
      </c>
      <c r="H128" s="238">
        <v>25</v>
      </c>
      <c r="I128" s="239"/>
      <c r="J128" s="240">
        <f>ROUND(I128*H128,2)</f>
        <v>0</v>
      </c>
      <c r="K128" s="241"/>
      <c r="L128" s="42"/>
      <c r="M128" s="242" t="s">
        <v>1</v>
      </c>
      <c r="N128" s="243" t="s">
        <v>38</v>
      </c>
      <c r="O128" s="89"/>
      <c r="P128" s="244">
        <f>O128*H128</f>
        <v>0</v>
      </c>
      <c r="Q128" s="244">
        <v>5.0000000000000002E-05</v>
      </c>
      <c r="R128" s="244">
        <f>Q128*H128</f>
        <v>0.00125</v>
      </c>
      <c r="S128" s="244">
        <v>0.128</v>
      </c>
      <c r="T128" s="245">
        <f>S128*H128</f>
        <v>3.2000000000000002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46" t="s">
        <v>125</v>
      </c>
      <c r="AT128" s="246" t="s">
        <v>121</v>
      </c>
      <c r="AU128" s="246" t="s">
        <v>83</v>
      </c>
      <c r="AY128" s="15" t="s">
        <v>119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5" t="s">
        <v>81</v>
      </c>
      <c r="BK128" s="247">
        <f>ROUND(I128*H128,2)</f>
        <v>0</v>
      </c>
      <c r="BL128" s="15" t="s">
        <v>125</v>
      </c>
      <c r="BM128" s="246" t="s">
        <v>126</v>
      </c>
    </row>
    <row r="129" s="2" customFormat="1" ht="24" customHeight="1">
      <c r="A129" s="36"/>
      <c r="B129" s="37"/>
      <c r="C129" s="234" t="s">
        <v>83</v>
      </c>
      <c r="D129" s="234" t="s">
        <v>121</v>
      </c>
      <c r="E129" s="235" t="s">
        <v>127</v>
      </c>
      <c r="F129" s="236" t="s">
        <v>128</v>
      </c>
      <c r="G129" s="237" t="s">
        <v>129</v>
      </c>
      <c r="H129" s="238">
        <v>60</v>
      </c>
      <c r="I129" s="239"/>
      <c r="J129" s="240">
        <f>ROUND(I129*H129,2)</f>
        <v>0</v>
      </c>
      <c r="K129" s="241"/>
      <c r="L129" s="42"/>
      <c r="M129" s="242" t="s">
        <v>1</v>
      </c>
      <c r="N129" s="243" t="s">
        <v>38</v>
      </c>
      <c r="O129" s="89"/>
      <c r="P129" s="244">
        <f>O129*H129</f>
        <v>0</v>
      </c>
      <c r="Q129" s="244">
        <v>0</v>
      </c>
      <c r="R129" s="244">
        <f>Q129*H129</f>
        <v>0</v>
      </c>
      <c r="S129" s="244">
        <v>0</v>
      </c>
      <c r="T129" s="245">
        <f>S129*H129</f>
        <v>0</v>
      </c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R129" s="246" t="s">
        <v>125</v>
      </c>
      <c r="AT129" s="246" t="s">
        <v>121</v>
      </c>
      <c r="AU129" s="246" t="s">
        <v>83</v>
      </c>
      <c r="AY129" s="15" t="s">
        <v>119</v>
      </c>
      <c r="BE129" s="247">
        <f>IF(N129="základní",J129,0)</f>
        <v>0</v>
      </c>
      <c r="BF129" s="247">
        <f>IF(N129="snížená",J129,0)</f>
        <v>0</v>
      </c>
      <c r="BG129" s="247">
        <f>IF(N129="zákl. přenesená",J129,0)</f>
        <v>0</v>
      </c>
      <c r="BH129" s="247">
        <f>IF(N129="sníž. přenesená",J129,0)</f>
        <v>0</v>
      </c>
      <c r="BI129" s="247">
        <f>IF(N129="nulová",J129,0)</f>
        <v>0</v>
      </c>
      <c r="BJ129" s="15" t="s">
        <v>81</v>
      </c>
      <c r="BK129" s="247">
        <f>ROUND(I129*H129,2)</f>
        <v>0</v>
      </c>
      <c r="BL129" s="15" t="s">
        <v>125</v>
      </c>
      <c r="BM129" s="246" t="s">
        <v>130</v>
      </c>
    </row>
    <row r="130" s="13" customFormat="1">
      <c r="A130" s="13"/>
      <c r="B130" s="248"/>
      <c r="C130" s="249"/>
      <c r="D130" s="250" t="s">
        <v>131</v>
      </c>
      <c r="E130" s="251" t="s">
        <v>1</v>
      </c>
      <c r="F130" s="252" t="s">
        <v>132</v>
      </c>
      <c r="G130" s="249"/>
      <c r="H130" s="253">
        <v>60</v>
      </c>
      <c r="I130" s="254"/>
      <c r="J130" s="249"/>
      <c r="K130" s="249"/>
      <c r="L130" s="255"/>
      <c r="M130" s="256"/>
      <c r="N130" s="257"/>
      <c r="O130" s="257"/>
      <c r="P130" s="257"/>
      <c r="Q130" s="257"/>
      <c r="R130" s="257"/>
      <c r="S130" s="257"/>
      <c r="T130" s="258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59" t="s">
        <v>131</v>
      </c>
      <c r="AU130" s="259" t="s">
        <v>83</v>
      </c>
      <c r="AV130" s="13" t="s">
        <v>83</v>
      </c>
      <c r="AW130" s="13" t="s">
        <v>30</v>
      </c>
      <c r="AX130" s="13" t="s">
        <v>81</v>
      </c>
      <c r="AY130" s="259" t="s">
        <v>119</v>
      </c>
    </row>
    <row r="131" s="2" customFormat="1" ht="16.5" customHeight="1">
      <c r="A131" s="36"/>
      <c r="B131" s="37"/>
      <c r="C131" s="234" t="s">
        <v>133</v>
      </c>
      <c r="D131" s="234" t="s">
        <v>121</v>
      </c>
      <c r="E131" s="235" t="s">
        <v>134</v>
      </c>
      <c r="F131" s="236" t="s">
        <v>135</v>
      </c>
      <c r="G131" s="237" t="s">
        <v>129</v>
      </c>
      <c r="H131" s="238">
        <v>60</v>
      </c>
      <c r="I131" s="239"/>
      <c r="J131" s="240">
        <f>ROUND(I131*H131,2)</f>
        <v>0</v>
      </c>
      <c r="K131" s="241"/>
      <c r="L131" s="42"/>
      <c r="M131" s="242" t="s">
        <v>1</v>
      </c>
      <c r="N131" s="243" t="s">
        <v>38</v>
      </c>
      <c r="O131" s="89"/>
      <c r="P131" s="244">
        <f>O131*H131</f>
        <v>0</v>
      </c>
      <c r="Q131" s="244">
        <v>0</v>
      </c>
      <c r="R131" s="244">
        <f>Q131*H131</f>
        <v>0</v>
      </c>
      <c r="S131" s="244">
        <v>0</v>
      </c>
      <c r="T131" s="245">
        <f>S131*H131</f>
        <v>0</v>
      </c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R131" s="246" t="s">
        <v>125</v>
      </c>
      <c r="AT131" s="246" t="s">
        <v>121</v>
      </c>
      <c r="AU131" s="246" t="s">
        <v>83</v>
      </c>
      <c r="AY131" s="15" t="s">
        <v>119</v>
      </c>
      <c r="BE131" s="247">
        <f>IF(N131="základní",J131,0)</f>
        <v>0</v>
      </c>
      <c r="BF131" s="247">
        <f>IF(N131="snížená",J131,0)</f>
        <v>0</v>
      </c>
      <c r="BG131" s="247">
        <f>IF(N131="zákl. přenesená",J131,0)</f>
        <v>0</v>
      </c>
      <c r="BH131" s="247">
        <f>IF(N131="sníž. přenesená",J131,0)</f>
        <v>0</v>
      </c>
      <c r="BI131" s="247">
        <f>IF(N131="nulová",J131,0)</f>
        <v>0</v>
      </c>
      <c r="BJ131" s="15" t="s">
        <v>81</v>
      </c>
      <c r="BK131" s="247">
        <f>ROUND(I131*H131,2)</f>
        <v>0</v>
      </c>
      <c r="BL131" s="15" t="s">
        <v>125</v>
      </c>
      <c r="BM131" s="246" t="s">
        <v>136</v>
      </c>
    </row>
    <row r="132" s="2" customFormat="1" ht="24" customHeight="1">
      <c r="A132" s="36"/>
      <c r="B132" s="37"/>
      <c r="C132" s="234" t="s">
        <v>125</v>
      </c>
      <c r="D132" s="234" t="s">
        <v>121</v>
      </c>
      <c r="E132" s="235" t="s">
        <v>137</v>
      </c>
      <c r="F132" s="236" t="s">
        <v>138</v>
      </c>
      <c r="G132" s="237" t="s">
        <v>129</v>
      </c>
      <c r="H132" s="238">
        <v>49.32</v>
      </c>
      <c r="I132" s="239"/>
      <c r="J132" s="240">
        <f>ROUND(I132*H132,2)</f>
        <v>0</v>
      </c>
      <c r="K132" s="241"/>
      <c r="L132" s="42"/>
      <c r="M132" s="242" t="s">
        <v>1</v>
      </c>
      <c r="N132" s="243" t="s">
        <v>38</v>
      </c>
      <c r="O132" s="89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46" t="s">
        <v>125</v>
      </c>
      <c r="AT132" s="246" t="s">
        <v>121</v>
      </c>
      <c r="AU132" s="246" t="s">
        <v>83</v>
      </c>
      <c r="AY132" s="15" t="s">
        <v>119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5" t="s">
        <v>81</v>
      </c>
      <c r="BK132" s="247">
        <f>ROUND(I132*H132,2)</f>
        <v>0</v>
      </c>
      <c r="BL132" s="15" t="s">
        <v>125</v>
      </c>
      <c r="BM132" s="246" t="s">
        <v>139</v>
      </c>
    </row>
    <row r="133" s="13" customFormat="1">
      <c r="A133" s="13"/>
      <c r="B133" s="248"/>
      <c r="C133" s="249"/>
      <c r="D133" s="250" t="s">
        <v>131</v>
      </c>
      <c r="E133" s="251" t="s">
        <v>1</v>
      </c>
      <c r="F133" s="252" t="s">
        <v>140</v>
      </c>
      <c r="G133" s="249"/>
      <c r="H133" s="253">
        <v>49.32</v>
      </c>
      <c r="I133" s="254"/>
      <c r="J133" s="249"/>
      <c r="K133" s="249"/>
      <c r="L133" s="255"/>
      <c r="M133" s="256"/>
      <c r="N133" s="257"/>
      <c r="O133" s="257"/>
      <c r="P133" s="257"/>
      <c r="Q133" s="257"/>
      <c r="R133" s="257"/>
      <c r="S133" s="257"/>
      <c r="T133" s="258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59" t="s">
        <v>131</v>
      </c>
      <c r="AU133" s="259" t="s">
        <v>83</v>
      </c>
      <c r="AV133" s="13" t="s">
        <v>83</v>
      </c>
      <c r="AW133" s="13" t="s">
        <v>30</v>
      </c>
      <c r="AX133" s="13" t="s">
        <v>81</v>
      </c>
      <c r="AY133" s="259" t="s">
        <v>119</v>
      </c>
    </row>
    <row r="134" s="2" customFormat="1" ht="16.5" customHeight="1">
      <c r="A134" s="36"/>
      <c r="B134" s="37"/>
      <c r="C134" s="234" t="s">
        <v>141</v>
      </c>
      <c r="D134" s="234" t="s">
        <v>121</v>
      </c>
      <c r="E134" s="235" t="s">
        <v>142</v>
      </c>
      <c r="F134" s="236" t="s">
        <v>135</v>
      </c>
      <c r="G134" s="237" t="s">
        <v>129</v>
      </c>
      <c r="H134" s="238">
        <v>49.32</v>
      </c>
      <c r="I134" s="239"/>
      <c r="J134" s="240">
        <f>ROUND(I134*H134,2)</f>
        <v>0</v>
      </c>
      <c r="K134" s="241"/>
      <c r="L134" s="42"/>
      <c r="M134" s="242" t="s">
        <v>1</v>
      </c>
      <c r="N134" s="243" t="s">
        <v>38</v>
      </c>
      <c r="O134" s="89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46" t="s">
        <v>125</v>
      </c>
      <c r="AT134" s="246" t="s">
        <v>121</v>
      </c>
      <c r="AU134" s="246" t="s">
        <v>83</v>
      </c>
      <c r="AY134" s="15" t="s">
        <v>119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5" t="s">
        <v>81</v>
      </c>
      <c r="BK134" s="247">
        <f>ROUND(I134*H134,2)</f>
        <v>0</v>
      </c>
      <c r="BL134" s="15" t="s">
        <v>125</v>
      </c>
      <c r="BM134" s="246" t="s">
        <v>143</v>
      </c>
    </row>
    <row r="135" s="2" customFormat="1" ht="36" customHeight="1">
      <c r="A135" s="36"/>
      <c r="B135" s="37"/>
      <c r="C135" s="234" t="s">
        <v>144</v>
      </c>
      <c r="D135" s="234" t="s">
        <v>121</v>
      </c>
      <c r="E135" s="235" t="s">
        <v>145</v>
      </c>
      <c r="F135" s="236" t="s">
        <v>146</v>
      </c>
      <c r="G135" s="237" t="s">
        <v>129</v>
      </c>
      <c r="H135" s="238">
        <v>65.760000000000005</v>
      </c>
      <c r="I135" s="239"/>
      <c r="J135" s="240">
        <f>ROUND(I135*H135,2)</f>
        <v>0</v>
      </c>
      <c r="K135" s="241"/>
      <c r="L135" s="42"/>
      <c r="M135" s="242" t="s">
        <v>1</v>
      </c>
      <c r="N135" s="243" t="s">
        <v>38</v>
      </c>
      <c r="O135" s="89"/>
      <c r="P135" s="244">
        <f>O135*H135</f>
        <v>0</v>
      </c>
      <c r="Q135" s="244">
        <v>0</v>
      </c>
      <c r="R135" s="244">
        <f>Q135*H135</f>
        <v>0</v>
      </c>
      <c r="S135" s="244">
        <v>0</v>
      </c>
      <c r="T135" s="245">
        <f>S135*H135</f>
        <v>0</v>
      </c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R135" s="246" t="s">
        <v>125</v>
      </c>
      <c r="AT135" s="246" t="s">
        <v>121</v>
      </c>
      <c r="AU135" s="246" t="s">
        <v>83</v>
      </c>
      <c r="AY135" s="15" t="s">
        <v>119</v>
      </c>
      <c r="BE135" s="247">
        <f>IF(N135="základní",J135,0)</f>
        <v>0</v>
      </c>
      <c r="BF135" s="247">
        <f>IF(N135="snížená",J135,0)</f>
        <v>0</v>
      </c>
      <c r="BG135" s="247">
        <f>IF(N135="zákl. přenesená",J135,0)</f>
        <v>0</v>
      </c>
      <c r="BH135" s="247">
        <f>IF(N135="sníž. přenesená",J135,0)</f>
        <v>0</v>
      </c>
      <c r="BI135" s="247">
        <f>IF(N135="nulová",J135,0)</f>
        <v>0</v>
      </c>
      <c r="BJ135" s="15" t="s">
        <v>81</v>
      </c>
      <c r="BK135" s="247">
        <f>ROUND(I135*H135,2)</f>
        <v>0</v>
      </c>
      <c r="BL135" s="15" t="s">
        <v>125</v>
      </c>
      <c r="BM135" s="246" t="s">
        <v>147</v>
      </c>
    </row>
    <row r="136" s="13" customFormat="1">
      <c r="A136" s="13"/>
      <c r="B136" s="248"/>
      <c r="C136" s="249"/>
      <c r="D136" s="250" t="s">
        <v>131</v>
      </c>
      <c r="E136" s="251" t="s">
        <v>1</v>
      </c>
      <c r="F136" s="252" t="s">
        <v>148</v>
      </c>
      <c r="G136" s="249"/>
      <c r="H136" s="253">
        <v>65.760000000000005</v>
      </c>
      <c r="I136" s="254"/>
      <c r="J136" s="249"/>
      <c r="K136" s="249"/>
      <c r="L136" s="255"/>
      <c r="M136" s="256"/>
      <c r="N136" s="257"/>
      <c r="O136" s="257"/>
      <c r="P136" s="257"/>
      <c r="Q136" s="257"/>
      <c r="R136" s="257"/>
      <c r="S136" s="257"/>
      <c r="T136" s="258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59" t="s">
        <v>131</v>
      </c>
      <c r="AU136" s="259" t="s">
        <v>83</v>
      </c>
      <c r="AV136" s="13" t="s">
        <v>83</v>
      </c>
      <c r="AW136" s="13" t="s">
        <v>30</v>
      </c>
      <c r="AX136" s="13" t="s">
        <v>81</v>
      </c>
      <c r="AY136" s="259" t="s">
        <v>119</v>
      </c>
    </row>
    <row r="137" s="2" customFormat="1" ht="16.5" customHeight="1">
      <c r="A137" s="36"/>
      <c r="B137" s="37"/>
      <c r="C137" s="234" t="s">
        <v>149</v>
      </c>
      <c r="D137" s="234" t="s">
        <v>121</v>
      </c>
      <c r="E137" s="235" t="s">
        <v>150</v>
      </c>
      <c r="F137" s="236" t="s">
        <v>135</v>
      </c>
      <c r="G137" s="237" t="s">
        <v>129</v>
      </c>
      <c r="H137" s="238">
        <v>65.760000000000005</v>
      </c>
      <c r="I137" s="239"/>
      <c r="J137" s="240">
        <f>ROUND(I137*H137,2)</f>
        <v>0</v>
      </c>
      <c r="K137" s="241"/>
      <c r="L137" s="42"/>
      <c r="M137" s="242" t="s">
        <v>1</v>
      </c>
      <c r="N137" s="243" t="s">
        <v>38</v>
      </c>
      <c r="O137" s="89"/>
      <c r="P137" s="244">
        <f>O137*H137</f>
        <v>0</v>
      </c>
      <c r="Q137" s="244">
        <v>0</v>
      </c>
      <c r="R137" s="244">
        <f>Q137*H137</f>
        <v>0</v>
      </c>
      <c r="S137" s="244">
        <v>0</v>
      </c>
      <c r="T137" s="245">
        <f>S137*H137</f>
        <v>0</v>
      </c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R137" s="246" t="s">
        <v>125</v>
      </c>
      <c r="AT137" s="246" t="s">
        <v>121</v>
      </c>
      <c r="AU137" s="246" t="s">
        <v>83</v>
      </c>
      <c r="AY137" s="15" t="s">
        <v>119</v>
      </c>
      <c r="BE137" s="247">
        <f>IF(N137="základní",J137,0)</f>
        <v>0</v>
      </c>
      <c r="BF137" s="247">
        <f>IF(N137="snížená",J137,0)</f>
        <v>0</v>
      </c>
      <c r="BG137" s="247">
        <f>IF(N137="zákl. přenesená",J137,0)</f>
        <v>0</v>
      </c>
      <c r="BH137" s="247">
        <f>IF(N137="sníž. přenesená",J137,0)</f>
        <v>0</v>
      </c>
      <c r="BI137" s="247">
        <f>IF(N137="nulová",J137,0)</f>
        <v>0</v>
      </c>
      <c r="BJ137" s="15" t="s">
        <v>81</v>
      </c>
      <c r="BK137" s="247">
        <f>ROUND(I137*H137,2)</f>
        <v>0</v>
      </c>
      <c r="BL137" s="15" t="s">
        <v>125</v>
      </c>
      <c r="BM137" s="246" t="s">
        <v>151</v>
      </c>
    </row>
    <row r="138" s="2" customFormat="1" ht="24" customHeight="1">
      <c r="A138" s="36"/>
      <c r="B138" s="37"/>
      <c r="C138" s="234" t="s">
        <v>152</v>
      </c>
      <c r="D138" s="234" t="s">
        <v>121</v>
      </c>
      <c r="E138" s="235" t="s">
        <v>153</v>
      </c>
      <c r="F138" s="236" t="s">
        <v>154</v>
      </c>
      <c r="G138" s="237" t="s">
        <v>129</v>
      </c>
      <c r="H138" s="238">
        <v>21</v>
      </c>
      <c r="I138" s="239"/>
      <c r="J138" s="240">
        <f>ROUND(I138*H138,2)</f>
        <v>0</v>
      </c>
      <c r="K138" s="241"/>
      <c r="L138" s="42"/>
      <c r="M138" s="242" t="s">
        <v>1</v>
      </c>
      <c r="N138" s="243" t="s">
        <v>38</v>
      </c>
      <c r="O138" s="89"/>
      <c r="P138" s="244">
        <f>O138*H138</f>
        <v>0</v>
      </c>
      <c r="Q138" s="244">
        <v>0</v>
      </c>
      <c r="R138" s="244">
        <f>Q138*H138</f>
        <v>0</v>
      </c>
      <c r="S138" s="244">
        <v>0</v>
      </c>
      <c r="T138" s="245">
        <f>S138*H138</f>
        <v>0</v>
      </c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R138" s="246" t="s">
        <v>125</v>
      </c>
      <c r="AT138" s="246" t="s">
        <v>121</v>
      </c>
      <c r="AU138" s="246" t="s">
        <v>83</v>
      </c>
      <c r="AY138" s="15" t="s">
        <v>119</v>
      </c>
      <c r="BE138" s="247">
        <f>IF(N138="základní",J138,0)</f>
        <v>0</v>
      </c>
      <c r="BF138" s="247">
        <f>IF(N138="snížená",J138,0)</f>
        <v>0</v>
      </c>
      <c r="BG138" s="247">
        <f>IF(N138="zákl. přenesená",J138,0)</f>
        <v>0</v>
      </c>
      <c r="BH138" s="247">
        <f>IF(N138="sníž. přenesená",J138,0)</f>
        <v>0</v>
      </c>
      <c r="BI138" s="247">
        <f>IF(N138="nulová",J138,0)</f>
        <v>0</v>
      </c>
      <c r="BJ138" s="15" t="s">
        <v>81</v>
      </c>
      <c r="BK138" s="247">
        <f>ROUND(I138*H138,2)</f>
        <v>0</v>
      </c>
      <c r="BL138" s="15" t="s">
        <v>125</v>
      </c>
      <c r="BM138" s="246" t="s">
        <v>155</v>
      </c>
    </row>
    <row r="139" s="13" customFormat="1">
      <c r="A139" s="13"/>
      <c r="B139" s="248"/>
      <c r="C139" s="249"/>
      <c r="D139" s="250" t="s">
        <v>131</v>
      </c>
      <c r="E139" s="251" t="s">
        <v>1</v>
      </c>
      <c r="F139" s="252" t="s">
        <v>156</v>
      </c>
      <c r="G139" s="249"/>
      <c r="H139" s="253">
        <v>21</v>
      </c>
      <c r="I139" s="254"/>
      <c r="J139" s="249"/>
      <c r="K139" s="249"/>
      <c r="L139" s="255"/>
      <c r="M139" s="256"/>
      <c r="N139" s="257"/>
      <c r="O139" s="257"/>
      <c r="P139" s="257"/>
      <c r="Q139" s="257"/>
      <c r="R139" s="257"/>
      <c r="S139" s="257"/>
      <c r="T139" s="258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59" t="s">
        <v>131</v>
      </c>
      <c r="AU139" s="259" t="s">
        <v>83</v>
      </c>
      <c r="AV139" s="13" t="s">
        <v>83</v>
      </c>
      <c r="AW139" s="13" t="s">
        <v>30</v>
      </c>
      <c r="AX139" s="13" t="s">
        <v>81</v>
      </c>
      <c r="AY139" s="259" t="s">
        <v>119</v>
      </c>
    </row>
    <row r="140" s="2" customFormat="1" ht="24" customHeight="1">
      <c r="A140" s="36"/>
      <c r="B140" s="37"/>
      <c r="C140" s="234" t="s">
        <v>157</v>
      </c>
      <c r="D140" s="234" t="s">
        <v>121</v>
      </c>
      <c r="E140" s="235" t="s">
        <v>158</v>
      </c>
      <c r="F140" s="236" t="s">
        <v>159</v>
      </c>
      <c r="G140" s="237" t="s">
        <v>129</v>
      </c>
      <c r="H140" s="238">
        <v>21</v>
      </c>
      <c r="I140" s="239"/>
      <c r="J140" s="240">
        <f>ROUND(I140*H140,2)</f>
        <v>0</v>
      </c>
      <c r="K140" s="241"/>
      <c r="L140" s="42"/>
      <c r="M140" s="242" t="s">
        <v>1</v>
      </c>
      <c r="N140" s="243" t="s">
        <v>38</v>
      </c>
      <c r="O140" s="89"/>
      <c r="P140" s="244">
        <f>O140*H140</f>
        <v>0</v>
      </c>
      <c r="Q140" s="244">
        <v>0</v>
      </c>
      <c r="R140" s="244">
        <f>Q140*H140</f>
        <v>0</v>
      </c>
      <c r="S140" s="244">
        <v>0</v>
      </c>
      <c r="T140" s="245">
        <f>S140*H140</f>
        <v>0</v>
      </c>
      <c r="U140" s="36"/>
      <c r="V140" s="36"/>
      <c r="W140" s="36"/>
      <c r="X140" s="36"/>
      <c r="Y140" s="36"/>
      <c r="Z140" s="36"/>
      <c r="AA140" s="36"/>
      <c r="AB140" s="36"/>
      <c r="AC140" s="36"/>
      <c r="AD140" s="36"/>
      <c r="AE140" s="36"/>
      <c r="AR140" s="246" t="s">
        <v>125</v>
      </c>
      <c r="AT140" s="246" t="s">
        <v>121</v>
      </c>
      <c r="AU140" s="246" t="s">
        <v>83</v>
      </c>
      <c r="AY140" s="15" t="s">
        <v>119</v>
      </c>
      <c r="BE140" s="247">
        <f>IF(N140="základní",J140,0)</f>
        <v>0</v>
      </c>
      <c r="BF140" s="247">
        <f>IF(N140="snížená",J140,0)</f>
        <v>0</v>
      </c>
      <c r="BG140" s="247">
        <f>IF(N140="zákl. přenesená",J140,0)</f>
        <v>0</v>
      </c>
      <c r="BH140" s="247">
        <f>IF(N140="sníž. přenesená",J140,0)</f>
        <v>0</v>
      </c>
      <c r="BI140" s="247">
        <f>IF(N140="nulová",J140,0)</f>
        <v>0</v>
      </c>
      <c r="BJ140" s="15" t="s">
        <v>81</v>
      </c>
      <c r="BK140" s="247">
        <f>ROUND(I140*H140,2)</f>
        <v>0</v>
      </c>
      <c r="BL140" s="15" t="s">
        <v>125</v>
      </c>
      <c r="BM140" s="246" t="s">
        <v>160</v>
      </c>
    </row>
    <row r="141" s="2" customFormat="1" ht="24" customHeight="1">
      <c r="A141" s="36"/>
      <c r="B141" s="37"/>
      <c r="C141" s="234" t="s">
        <v>161</v>
      </c>
      <c r="D141" s="234" t="s">
        <v>121</v>
      </c>
      <c r="E141" s="235" t="s">
        <v>162</v>
      </c>
      <c r="F141" s="236" t="s">
        <v>163</v>
      </c>
      <c r="G141" s="237" t="s">
        <v>129</v>
      </c>
      <c r="H141" s="238">
        <v>196.08000000000001</v>
      </c>
      <c r="I141" s="239"/>
      <c r="J141" s="240">
        <f>ROUND(I141*H141,2)</f>
        <v>0</v>
      </c>
      <c r="K141" s="241"/>
      <c r="L141" s="42"/>
      <c r="M141" s="242" t="s">
        <v>1</v>
      </c>
      <c r="N141" s="243" t="s">
        <v>38</v>
      </c>
      <c r="O141" s="89"/>
      <c r="P141" s="244">
        <f>O141*H141</f>
        <v>0</v>
      </c>
      <c r="Q141" s="244">
        <v>0</v>
      </c>
      <c r="R141" s="244">
        <f>Q141*H141</f>
        <v>0</v>
      </c>
      <c r="S141" s="244">
        <v>0</v>
      </c>
      <c r="T141" s="245">
        <f>S141*H141</f>
        <v>0</v>
      </c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R141" s="246" t="s">
        <v>125</v>
      </c>
      <c r="AT141" s="246" t="s">
        <v>121</v>
      </c>
      <c r="AU141" s="246" t="s">
        <v>83</v>
      </c>
      <c r="AY141" s="15" t="s">
        <v>119</v>
      </c>
      <c r="BE141" s="247">
        <f>IF(N141="základní",J141,0)</f>
        <v>0</v>
      </c>
      <c r="BF141" s="247">
        <f>IF(N141="snížená",J141,0)</f>
        <v>0</v>
      </c>
      <c r="BG141" s="247">
        <f>IF(N141="zákl. přenesená",J141,0)</f>
        <v>0</v>
      </c>
      <c r="BH141" s="247">
        <f>IF(N141="sníž. přenesená",J141,0)</f>
        <v>0</v>
      </c>
      <c r="BI141" s="247">
        <f>IF(N141="nulová",J141,0)</f>
        <v>0</v>
      </c>
      <c r="BJ141" s="15" t="s">
        <v>81</v>
      </c>
      <c r="BK141" s="247">
        <f>ROUND(I141*H141,2)</f>
        <v>0</v>
      </c>
      <c r="BL141" s="15" t="s">
        <v>125</v>
      </c>
      <c r="BM141" s="246" t="s">
        <v>164</v>
      </c>
    </row>
    <row r="142" s="13" customFormat="1">
      <c r="A142" s="13"/>
      <c r="B142" s="248"/>
      <c r="C142" s="249"/>
      <c r="D142" s="250" t="s">
        <v>131</v>
      </c>
      <c r="E142" s="251" t="s">
        <v>1</v>
      </c>
      <c r="F142" s="252" t="s">
        <v>165</v>
      </c>
      <c r="G142" s="249"/>
      <c r="H142" s="253">
        <v>196.08000000000001</v>
      </c>
      <c r="I142" s="254"/>
      <c r="J142" s="249"/>
      <c r="K142" s="249"/>
      <c r="L142" s="255"/>
      <c r="M142" s="256"/>
      <c r="N142" s="257"/>
      <c r="O142" s="257"/>
      <c r="P142" s="257"/>
      <c r="Q142" s="257"/>
      <c r="R142" s="257"/>
      <c r="S142" s="257"/>
      <c r="T142" s="258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59" t="s">
        <v>131</v>
      </c>
      <c r="AU142" s="259" t="s">
        <v>83</v>
      </c>
      <c r="AV142" s="13" t="s">
        <v>83</v>
      </c>
      <c r="AW142" s="13" t="s">
        <v>30</v>
      </c>
      <c r="AX142" s="13" t="s">
        <v>81</v>
      </c>
      <c r="AY142" s="259" t="s">
        <v>119</v>
      </c>
    </row>
    <row r="143" s="2" customFormat="1" ht="24" customHeight="1">
      <c r="A143" s="36"/>
      <c r="B143" s="37"/>
      <c r="C143" s="234" t="s">
        <v>166</v>
      </c>
      <c r="D143" s="234" t="s">
        <v>121</v>
      </c>
      <c r="E143" s="235" t="s">
        <v>167</v>
      </c>
      <c r="F143" s="236" t="s">
        <v>168</v>
      </c>
      <c r="G143" s="237" t="s">
        <v>129</v>
      </c>
      <c r="H143" s="238">
        <v>4902</v>
      </c>
      <c r="I143" s="239"/>
      <c r="J143" s="240">
        <f>ROUND(I143*H143,2)</f>
        <v>0</v>
      </c>
      <c r="K143" s="241"/>
      <c r="L143" s="42"/>
      <c r="M143" s="242" t="s">
        <v>1</v>
      </c>
      <c r="N143" s="243" t="s">
        <v>38</v>
      </c>
      <c r="O143" s="89"/>
      <c r="P143" s="244">
        <f>O143*H143</f>
        <v>0</v>
      </c>
      <c r="Q143" s="244">
        <v>0</v>
      </c>
      <c r="R143" s="244">
        <f>Q143*H143</f>
        <v>0</v>
      </c>
      <c r="S143" s="244">
        <v>0</v>
      </c>
      <c r="T143" s="245">
        <f>S143*H143</f>
        <v>0</v>
      </c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R143" s="246" t="s">
        <v>125</v>
      </c>
      <c r="AT143" s="246" t="s">
        <v>121</v>
      </c>
      <c r="AU143" s="246" t="s">
        <v>83</v>
      </c>
      <c r="AY143" s="15" t="s">
        <v>119</v>
      </c>
      <c r="BE143" s="247">
        <f>IF(N143="základní",J143,0)</f>
        <v>0</v>
      </c>
      <c r="BF143" s="247">
        <f>IF(N143="snížená",J143,0)</f>
        <v>0</v>
      </c>
      <c r="BG143" s="247">
        <f>IF(N143="zákl. přenesená",J143,0)</f>
        <v>0</v>
      </c>
      <c r="BH143" s="247">
        <f>IF(N143="sníž. přenesená",J143,0)</f>
        <v>0</v>
      </c>
      <c r="BI143" s="247">
        <f>IF(N143="nulová",J143,0)</f>
        <v>0</v>
      </c>
      <c r="BJ143" s="15" t="s">
        <v>81</v>
      </c>
      <c r="BK143" s="247">
        <f>ROUND(I143*H143,2)</f>
        <v>0</v>
      </c>
      <c r="BL143" s="15" t="s">
        <v>125</v>
      </c>
      <c r="BM143" s="246" t="s">
        <v>169</v>
      </c>
    </row>
    <row r="144" s="13" customFormat="1">
      <c r="A144" s="13"/>
      <c r="B144" s="248"/>
      <c r="C144" s="249"/>
      <c r="D144" s="250" t="s">
        <v>131</v>
      </c>
      <c r="E144" s="251" t="s">
        <v>1</v>
      </c>
      <c r="F144" s="252" t="s">
        <v>170</v>
      </c>
      <c r="G144" s="249"/>
      <c r="H144" s="253">
        <v>4902</v>
      </c>
      <c r="I144" s="254"/>
      <c r="J144" s="249"/>
      <c r="K144" s="249"/>
      <c r="L144" s="255"/>
      <c r="M144" s="256"/>
      <c r="N144" s="257"/>
      <c r="O144" s="257"/>
      <c r="P144" s="257"/>
      <c r="Q144" s="257"/>
      <c r="R144" s="257"/>
      <c r="S144" s="257"/>
      <c r="T144" s="258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59" t="s">
        <v>131</v>
      </c>
      <c r="AU144" s="259" t="s">
        <v>83</v>
      </c>
      <c r="AV144" s="13" t="s">
        <v>83</v>
      </c>
      <c r="AW144" s="13" t="s">
        <v>30</v>
      </c>
      <c r="AX144" s="13" t="s">
        <v>81</v>
      </c>
      <c r="AY144" s="259" t="s">
        <v>119</v>
      </c>
    </row>
    <row r="145" s="2" customFormat="1" ht="16.5" customHeight="1">
      <c r="A145" s="36"/>
      <c r="B145" s="37"/>
      <c r="C145" s="234" t="s">
        <v>171</v>
      </c>
      <c r="D145" s="234" t="s">
        <v>121</v>
      </c>
      <c r="E145" s="235" t="s">
        <v>172</v>
      </c>
      <c r="F145" s="236" t="s">
        <v>173</v>
      </c>
      <c r="G145" s="237" t="s">
        <v>129</v>
      </c>
      <c r="H145" s="238">
        <v>196.08000000000001</v>
      </c>
      <c r="I145" s="239"/>
      <c r="J145" s="240">
        <f>ROUND(I145*H145,2)</f>
        <v>0</v>
      </c>
      <c r="K145" s="241"/>
      <c r="L145" s="42"/>
      <c r="M145" s="242" t="s">
        <v>1</v>
      </c>
      <c r="N145" s="243" t="s">
        <v>38</v>
      </c>
      <c r="O145" s="89"/>
      <c r="P145" s="244">
        <f>O145*H145</f>
        <v>0</v>
      </c>
      <c r="Q145" s="244">
        <v>0</v>
      </c>
      <c r="R145" s="244">
        <f>Q145*H145</f>
        <v>0</v>
      </c>
      <c r="S145" s="244">
        <v>0</v>
      </c>
      <c r="T145" s="245">
        <f>S145*H145</f>
        <v>0</v>
      </c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R145" s="246" t="s">
        <v>125</v>
      </c>
      <c r="AT145" s="246" t="s">
        <v>121</v>
      </c>
      <c r="AU145" s="246" t="s">
        <v>83</v>
      </c>
      <c r="AY145" s="15" t="s">
        <v>119</v>
      </c>
      <c r="BE145" s="247">
        <f>IF(N145="základní",J145,0)</f>
        <v>0</v>
      </c>
      <c r="BF145" s="247">
        <f>IF(N145="snížená",J145,0)</f>
        <v>0</v>
      </c>
      <c r="BG145" s="247">
        <f>IF(N145="zákl. přenesená",J145,0)</f>
        <v>0</v>
      </c>
      <c r="BH145" s="247">
        <f>IF(N145="sníž. přenesená",J145,0)</f>
        <v>0</v>
      </c>
      <c r="BI145" s="247">
        <f>IF(N145="nulová",J145,0)</f>
        <v>0</v>
      </c>
      <c r="BJ145" s="15" t="s">
        <v>81</v>
      </c>
      <c r="BK145" s="247">
        <f>ROUND(I145*H145,2)</f>
        <v>0</v>
      </c>
      <c r="BL145" s="15" t="s">
        <v>125</v>
      </c>
      <c r="BM145" s="246" t="s">
        <v>174</v>
      </c>
    </row>
    <row r="146" s="2" customFormat="1" ht="16.5" customHeight="1">
      <c r="A146" s="36"/>
      <c r="B146" s="37"/>
      <c r="C146" s="234" t="s">
        <v>175</v>
      </c>
      <c r="D146" s="234" t="s">
        <v>121</v>
      </c>
      <c r="E146" s="235" t="s">
        <v>176</v>
      </c>
      <c r="F146" s="236" t="s">
        <v>177</v>
      </c>
      <c r="G146" s="237" t="s">
        <v>129</v>
      </c>
      <c r="H146" s="238">
        <v>196.08000000000001</v>
      </c>
      <c r="I146" s="239"/>
      <c r="J146" s="240">
        <f>ROUND(I146*H146,2)</f>
        <v>0</v>
      </c>
      <c r="K146" s="241"/>
      <c r="L146" s="42"/>
      <c r="M146" s="242" t="s">
        <v>1</v>
      </c>
      <c r="N146" s="243" t="s">
        <v>38</v>
      </c>
      <c r="O146" s="89"/>
      <c r="P146" s="244">
        <f>O146*H146</f>
        <v>0</v>
      </c>
      <c r="Q146" s="244">
        <v>0</v>
      </c>
      <c r="R146" s="244">
        <f>Q146*H146</f>
        <v>0</v>
      </c>
      <c r="S146" s="244">
        <v>0</v>
      </c>
      <c r="T146" s="245">
        <f>S146*H146</f>
        <v>0</v>
      </c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R146" s="246" t="s">
        <v>125</v>
      </c>
      <c r="AT146" s="246" t="s">
        <v>121</v>
      </c>
      <c r="AU146" s="246" t="s">
        <v>83</v>
      </c>
      <c r="AY146" s="15" t="s">
        <v>119</v>
      </c>
      <c r="BE146" s="247">
        <f>IF(N146="základní",J146,0)</f>
        <v>0</v>
      </c>
      <c r="BF146" s="247">
        <f>IF(N146="snížená",J146,0)</f>
        <v>0</v>
      </c>
      <c r="BG146" s="247">
        <f>IF(N146="zákl. přenesená",J146,0)</f>
        <v>0</v>
      </c>
      <c r="BH146" s="247">
        <f>IF(N146="sníž. přenesená",J146,0)</f>
        <v>0</v>
      </c>
      <c r="BI146" s="247">
        <f>IF(N146="nulová",J146,0)</f>
        <v>0</v>
      </c>
      <c r="BJ146" s="15" t="s">
        <v>81</v>
      </c>
      <c r="BK146" s="247">
        <f>ROUND(I146*H146,2)</f>
        <v>0</v>
      </c>
      <c r="BL146" s="15" t="s">
        <v>125</v>
      </c>
      <c r="BM146" s="246" t="s">
        <v>178</v>
      </c>
    </row>
    <row r="147" s="2" customFormat="1" ht="24" customHeight="1">
      <c r="A147" s="36"/>
      <c r="B147" s="37"/>
      <c r="C147" s="234" t="s">
        <v>179</v>
      </c>
      <c r="D147" s="234" t="s">
        <v>121</v>
      </c>
      <c r="E147" s="235" t="s">
        <v>180</v>
      </c>
      <c r="F147" s="236" t="s">
        <v>181</v>
      </c>
      <c r="G147" s="237" t="s">
        <v>182</v>
      </c>
      <c r="H147" s="238">
        <v>392.16000000000002</v>
      </c>
      <c r="I147" s="239"/>
      <c r="J147" s="240">
        <f>ROUND(I147*H147,2)</f>
        <v>0</v>
      </c>
      <c r="K147" s="241"/>
      <c r="L147" s="42"/>
      <c r="M147" s="242" t="s">
        <v>1</v>
      </c>
      <c r="N147" s="243" t="s">
        <v>38</v>
      </c>
      <c r="O147" s="89"/>
      <c r="P147" s="244">
        <f>O147*H147</f>
        <v>0</v>
      </c>
      <c r="Q147" s="244">
        <v>0</v>
      </c>
      <c r="R147" s="244">
        <f>Q147*H147</f>
        <v>0</v>
      </c>
      <c r="S147" s="244">
        <v>0</v>
      </c>
      <c r="T147" s="245">
        <f>S147*H147</f>
        <v>0</v>
      </c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R147" s="246" t="s">
        <v>125</v>
      </c>
      <c r="AT147" s="246" t="s">
        <v>121</v>
      </c>
      <c r="AU147" s="246" t="s">
        <v>83</v>
      </c>
      <c r="AY147" s="15" t="s">
        <v>119</v>
      </c>
      <c r="BE147" s="247">
        <f>IF(N147="základní",J147,0)</f>
        <v>0</v>
      </c>
      <c r="BF147" s="247">
        <f>IF(N147="snížená",J147,0)</f>
        <v>0</v>
      </c>
      <c r="BG147" s="247">
        <f>IF(N147="zákl. přenesená",J147,0)</f>
        <v>0</v>
      </c>
      <c r="BH147" s="247">
        <f>IF(N147="sníž. přenesená",J147,0)</f>
        <v>0</v>
      </c>
      <c r="BI147" s="247">
        <f>IF(N147="nulová",J147,0)</f>
        <v>0</v>
      </c>
      <c r="BJ147" s="15" t="s">
        <v>81</v>
      </c>
      <c r="BK147" s="247">
        <f>ROUND(I147*H147,2)</f>
        <v>0</v>
      </c>
      <c r="BL147" s="15" t="s">
        <v>125</v>
      </c>
      <c r="BM147" s="246" t="s">
        <v>183</v>
      </c>
    </row>
    <row r="148" s="13" customFormat="1">
      <c r="A148" s="13"/>
      <c r="B148" s="248"/>
      <c r="C148" s="249"/>
      <c r="D148" s="250" t="s">
        <v>131</v>
      </c>
      <c r="E148" s="251" t="s">
        <v>1</v>
      </c>
      <c r="F148" s="252" t="s">
        <v>184</v>
      </c>
      <c r="G148" s="249"/>
      <c r="H148" s="253">
        <v>392.16000000000002</v>
      </c>
      <c r="I148" s="254"/>
      <c r="J148" s="249"/>
      <c r="K148" s="249"/>
      <c r="L148" s="255"/>
      <c r="M148" s="256"/>
      <c r="N148" s="257"/>
      <c r="O148" s="257"/>
      <c r="P148" s="257"/>
      <c r="Q148" s="257"/>
      <c r="R148" s="257"/>
      <c r="S148" s="257"/>
      <c r="T148" s="25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9" t="s">
        <v>131</v>
      </c>
      <c r="AU148" s="259" t="s">
        <v>83</v>
      </c>
      <c r="AV148" s="13" t="s">
        <v>83</v>
      </c>
      <c r="AW148" s="13" t="s">
        <v>30</v>
      </c>
      <c r="AX148" s="13" t="s">
        <v>81</v>
      </c>
      <c r="AY148" s="259" t="s">
        <v>119</v>
      </c>
    </row>
    <row r="149" s="2" customFormat="1" ht="36" customHeight="1">
      <c r="A149" s="36"/>
      <c r="B149" s="37"/>
      <c r="C149" s="234" t="s">
        <v>8</v>
      </c>
      <c r="D149" s="234" t="s">
        <v>121</v>
      </c>
      <c r="E149" s="235" t="s">
        <v>185</v>
      </c>
      <c r="F149" s="236" t="s">
        <v>186</v>
      </c>
      <c r="G149" s="237" t="s">
        <v>129</v>
      </c>
      <c r="H149" s="238">
        <v>12.6</v>
      </c>
      <c r="I149" s="239"/>
      <c r="J149" s="240">
        <f>ROUND(I149*H149,2)</f>
        <v>0</v>
      </c>
      <c r="K149" s="241"/>
      <c r="L149" s="42"/>
      <c r="M149" s="242" t="s">
        <v>1</v>
      </c>
      <c r="N149" s="243" t="s">
        <v>38</v>
      </c>
      <c r="O149" s="89"/>
      <c r="P149" s="244">
        <f>O149*H149</f>
        <v>0</v>
      </c>
      <c r="Q149" s="244">
        <v>0</v>
      </c>
      <c r="R149" s="244">
        <f>Q149*H149</f>
        <v>0</v>
      </c>
      <c r="S149" s="244">
        <v>0</v>
      </c>
      <c r="T149" s="245">
        <f>S149*H149</f>
        <v>0</v>
      </c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R149" s="246" t="s">
        <v>125</v>
      </c>
      <c r="AT149" s="246" t="s">
        <v>121</v>
      </c>
      <c r="AU149" s="246" t="s">
        <v>83</v>
      </c>
      <c r="AY149" s="15" t="s">
        <v>119</v>
      </c>
      <c r="BE149" s="247">
        <f>IF(N149="základní",J149,0)</f>
        <v>0</v>
      </c>
      <c r="BF149" s="247">
        <f>IF(N149="snížená",J149,0)</f>
        <v>0</v>
      </c>
      <c r="BG149" s="247">
        <f>IF(N149="zákl. přenesená",J149,0)</f>
        <v>0</v>
      </c>
      <c r="BH149" s="247">
        <f>IF(N149="sníž. přenesená",J149,0)</f>
        <v>0</v>
      </c>
      <c r="BI149" s="247">
        <f>IF(N149="nulová",J149,0)</f>
        <v>0</v>
      </c>
      <c r="BJ149" s="15" t="s">
        <v>81</v>
      </c>
      <c r="BK149" s="247">
        <f>ROUND(I149*H149,2)</f>
        <v>0</v>
      </c>
      <c r="BL149" s="15" t="s">
        <v>125</v>
      </c>
      <c r="BM149" s="246" t="s">
        <v>187</v>
      </c>
    </row>
    <row r="150" s="13" customFormat="1">
      <c r="A150" s="13"/>
      <c r="B150" s="248"/>
      <c r="C150" s="249"/>
      <c r="D150" s="250" t="s">
        <v>131</v>
      </c>
      <c r="E150" s="251" t="s">
        <v>1</v>
      </c>
      <c r="F150" s="252" t="s">
        <v>188</v>
      </c>
      <c r="G150" s="249"/>
      <c r="H150" s="253">
        <v>12.6</v>
      </c>
      <c r="I150" s="254"/>
      <c r="J150" s="249"/>
      <c r="K150" s="249"/>
      <c r="L150" s="255"/>
      <c r="M150" s="256"/>
      <c r="N150" s="257"/>
      <c r="O150" s="257"/>
      <c r="P150" s="257"/>
      <c r="Q150" s="257"/>
      <c r="R150" s="257"/>
      <c r="S150" s="257"/>
      <c r="T150" s="258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59" t="s">
        <v>131</v>
      </c>
      <c r="AU150" s="259" t="s">
        <v>83</v>
      </c>
      <c r="AV150" s="13" t="s">
        <v>83</v>
      </c>
      <c r="AW150" s="13" t="s">
        <v>30</v>
      </c>
      <c r="AX150" s="13" t="s">
        <v>81</v>
      </c>
      <c r="AY150" s="259" t="s">
        <v>119</v>
      </c>
    </row>
    <row r="151" s="2" customFormat="1" ht="16.5" customHeight="1">
      <c r="A151" s="36"/>
      <c r="B151" s="37"/>
      <c r="C151" s="260" t="s">
        <v>189</v>
      </c>
      <c r="D151" s="260" t="s">
        <v>190</v>
      </c>
      <c r="E151" s="261" t="s">
        <v>191</v>
      </c>
      <c r="F151" s="262" t="s">
        <v>192</v>
      </c>
      <c r="G151" s="263" t="s">
        <v>182</v>
      </c>
      <c r="H151" s="264">
        <v>25.199999999999999</v>
      </c>
      <c r="I151" s="265"/>
      <c r="J151" s="266">
        <f>ROUND(I151*H151,2)</f>
        <v>0</v>
      </c>
      <c r="K151" s="267"/>
      <c r="L151" s="268"/>
      <c r="M151" s="269" t="s">
        <v>1</v>
      </c>
      <c r="N151" s="270" t="s">
        <v>38</v>
      </c>
      <c r="O151" s="89"/>
      <c r="P151" s="244">
        <f>O151*H151</f>
        <v>0</v>
      </c>
      <c r="Q151" s="244">
        <v>1</v>
      </c>
      <c r="R151" s="244">
        <f>Q151*H151</f>
        <v>25.199999999999999</v>
      </c>
      <c r="S151" s="244">
        <v>0</v>
      </c>
      <c r="T151" s="245">
        <f>S151*H151</f>
        <v>0</v>
      </c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R151" s="246" t="s">
        <v>152</v>
      </c>
      <c r="AT151" s="246" t="s">
        <v>190</v>
      </c>
      <c r="AU151" s="246" t="s">
        <v>83</v>
      </c>
      <c r="AY151" s="15" t="s">
        <v>119</v>
      </c>
      <c r="BE151" s="247">
        <f>IF(N151="základní",J151,0)</f>
        <v>0</v>
      </c>
      <c r="BF151" s="247">
        <f>IF(N151="snížená",J151,0)</f>
        <v>0</v>
      </c>
      <c r="BG151" s="247">
        <f>IF(N151="zákl. přenesená",J151,0)</f>
        <v>0</v>
      </c>
      <c r="BH151" s="247">
        <f>IF(N151="sníž. přenesená",J151,0)</f>
        <v>0</v>
      </c>
      <c r="BI151" s="247">
        <f>IF(N151="nulová",J151,0)</f>
        <v>0</v>
      </c>
      <c r="BJ151" s="15" t="s">
        <v>81</v>
      </c>
      <c r="BK151" s="247">
        <f>ROUND(I151*H151,2)</f>
        <v>0</v>
      </c>
      <c r="BL151" s="15" t="s">
        <v>125</v>
      </c>
      <c r="BM151" s="246" t="s">
        <v>193</v>
      </c>
    </row>
    <row r="152" s="13" customFormat="1">
      <c r="A152" s="13"/>
      <c r="B152" s="248"/>
      <c r="C152" s="249"/>
      <c r="D152" s="250" t="s">
        <v>131</v>
      </c>
      <c r="E152" s="251" t="s">
        <v>1</v>
      </c>
      <c r="F152" s="252" t="s">
        <v>194</v>
      </c>
      <c r="G152" s="249"/>
      <c r="H152" s="253">
        <v>25.199999999999999</v>
      </c>
      <c r="I152" s="254"/>
      <c r="J152" s="249"/>
      <c r="K152" s="249"/>
      <c r="L152" s="255"/>
      <c r="M152" s="256"/>
      <c r="N152" s="257"/>
      <c r="O152" s="257"/>
      <c r="P152" s="257"/>
      <c r="Q152" s="257"/>
      <c r="R152" s="257"/>
      <c r="S152" s="257"/>
      <c r="T152" s="258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59" t="s">
        <v>131</v>
      </c>
      <c r="AU152" s="259" t="s">
        <v>83</v>
      </c>
      <c r="AV152" s="13" t="s">
        <v>83</v>
      </c>
      <c r="AW152" s="13" t="s">
        <v>30</v>
      </c>
      <c r="AX152" s="13" t="s">
        <v>81</v>
      </c>
      <c r="AY152" s="259" t="s">
        <v>119</v>
      </c>
    </row>
    <row r="153" s="2" customFormat="1" ht="24" customHeight="1">
      <c r="A153" s="36"/>
      <c r="B153" s="37"/>
      <c r="C153" s="234" t="s">
        <v>195</v>
      </c>
      <c r="D153" s="234" t="s">
        <v>121</v>
      </c>
      <c r="E153" s="235" t="s">
        <v>196</v>
      </c>
      <c r="F153" s="236" t="s">
        <v>197</v>
      </c>
      <c r="G153" s="237" t="s">
        <v>129</v>
      </c>
      <c r="H153" s="238">
        <v>6.5599999999999996</v>
      </c>
      <c r="I153" s="239"/>
      <c r="J153" s="240">
        <f>ROUND(I153*H153,2)</f>
        <v>0</v>
      </c>
      <c r="K153" s="241"/>
      <c r="L153" s="42"/>
      <c r="M153" s="242" t="s">
        <v>1</v>
      </c>
      <c r="N153" s="243" t="s">
        <v>38</v>
      </c>
      <c r="O153" s="89"/>
      <c r="P153" s="244">
        <f>O153*H153</f>
        <v>0</v>
      </c>
      <c r="Q153" s="244">
        <v>0</v>
      </c>
      <c r="R153" s="244">
        <f>Q153*H153</f>
        <v>0</v>
      </c>
      <c r="S153" s="244">
        <v>0</v>
      </c>
      <c r="T153" s="245">
        <f>S153*H153</f>
        <v>0</v>
      </c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R153" s="246" t="s">
        <v>125</v>
      </c>
      <c r="AT153" s="246" t="s">
        <v>121</v>
      </c>
      <c r="AU153" s="246" t="s">
        <v>83</v>
      </c>
      <c r="AY153" s="15" t="s">
        <v>119</v>
      </c>
      <c r="BE153" s="247">
        <f>IF(N153="základní",J153,0)</f>
        <v>0</v>
      </c>
      <c r="BF153" s="247">
        <f>IF(N153="snížená",J153,0)</f>
        <v>0</v>
      </c>
      <c r="BG153" s="247">
        <f>IF(N153="zákl. přenesená",J153,0)</f>
        <v>0</v>
      </c>
      <c r="BH153" s="247">
        <f>IF(N153="sníž. přenesená",J153,0)</f>
        <v>0</v>
      </c>
      <c r="BI153" s="247">
        <f>IF(N153="nulová",J153,0)</f>
        <v>0</v>
      </c>
      <c r="BJ153" s="15" t="s">
        <v>81</v>
      </c>
      <c r="BK153" s="247">
        <f>ROUND(I153*H153,2)</f>
        <v>0</v>
      </c>
      <c r="BL153" s="15" t="s">
        <v>125</v>
      </c>
      <c r="BM153" s="246" t="s">
        <v>198</v>
      </c>
    </row>
    <row r="154" s="13" customFormat="1">
      <c r="A154" s="13"/>
      <c r="B154" s="248"/>
      <c r="C154" s="249"/>
      <c r="D154" s="250" t="s">
        <v>131</v>
      </c>
      <c r="E154" s="251" t="s">
        <v>1</v>
      </c>
      <c r="F154" s="252" t="s">
        <v>199</v>
      </c>
      <c r="G154" s="249"/>
      <c r="H154" s="253">
        <v>6.5599999999999996</v>
      </c>
      <c r="I154" s="254"/>
      <c r="J154" s="249"/>
      <c r="K154" s="249"/>
      <c r="L154" s="255"/>
      <c r="M154" s="256"/>
      <c r="N154" s="257"/>
      <c r="O154" s="257"/>
      <c r="P154" s="257"/>
      <c r="Q154" s="257"/>
      <c r="R154" s="257"/>
      <c r="S154" s="257"/>
      <c r="T154" s="258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59" t="s">
        <v>131</v>
      </c>
      <c r="AU154" s="259" t="s">
        <v>83</v>
      </c>
      <c r="AV154" s="13" t="s">
        <v>83</v>
      </c>
      <c r="AW154" s="13" t="s">
        <v>30</v>
      </c>
      <c r="AX154" s="13" t="s">
        <v>81</v>
      </c>
      <c r="AY154" s="259" t="s">
        <v>119</v>
      </c>
    </row>
    <row r="155" s="2" customFormat="1" ht="16.5" customHeight="1">
      <c r="A155" s="36"/>
      <c r="B155" s="37"/>
      <c r="C155" s="260" t="s">
        <v>200</v>
      </c>
      <c r="D155" s="260" t="s">
        <v>190</v>
      </c>
      <c r="E155" s="261" t="s">
        <v>201</v>
      </c>
      <c r="F155" s="262" t="s">
        <v>202</v>
      </c>
      <c r="G155" s="263" t="s">
        <v>182</v>
      </c>
      <c r="H155" s="264">
        <v>13</v>
      </c>
      <c r="I155" s="265"/>
      <c r="J155" s="266">
        <f>ROUND(I155*H155,2)</f>
        <v>0</v>
      </c>
      <c r="K155" s="267"/>
      <c r="L155" s="268"/>
      <c r="M155" s="269" t="s">
        <v>1</v>
      </c>
      <c r="N155" s="270" t="s">
        <v>38</v>
      </c>
      <c r="O155" s="89"/>
      <c r="P155" s="244">
        <f>O155*H155</f>
        <v>0</v>
      </c>
      <c r="Q155" s="244">
        <v>1</v>
      </c>
      <c r="R155" s="244">
        <f>Q155*H155</f>
        <v>13</v>
      </c>
      <c r="S155" s="244">
        <v>0</v>
      </c>
      <c r="T155" s="245">
        <f>S155*H155</f>
        <v>0</v>
      </c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R155" s="246" t="s">
        <v>152</v>
      </c>
      <c r="AT155" s="246" t="s">
        <v>190</v>
      </c>
      <c r="AU155" s="246" t="s">
        <v>83</v>
      </c>
      <c r="AY155" s="15" t="s">
        <v>119</v>
      </c>
      <c r="BE155" s="247">
        <f>IF(N155="základní",J155,0)</f>
        <v>0</v>
      </c>
      <c r="BF155" s="247">
        <f>IF(N155="snížená",J155,0)</f>
        <v>0</v>
      </c>
      <c r="BG155" s="247">
        <f>IF(N155="zákl. přenesená",J155,0)</f>
        <v>0</v>
      </c>
      <c r="BH155" s="247">
        <f>IF(N155="sníž. přenesená",J155,0)</f>
        <v>0</v>
      </c>
      <c r="BI155" s="247">
        <f>IF(N155="nulová",J155,0)</f>
        <v>0</v>
      </c>
      <c r="BJ155" s="15" t="s">
        <v>81</v>
      </c>
      <c r="BK155" s="247">
        <f>ROUND(I155*H155,2)</f>
        <v>0</v>
      </c>
      <c r="BL155" s="15" t="s">
        <v>125</v>
      </c>
      <c r="BM155" s="246" t="s">
        <v>203</v>
      </c>
    </row>
    <row r="156" s="13" customFormat="1">
      <c r="A156" s="13"/>
      <c r="B156" s="248"/>
      <c r="C156" s="249"/>
      <c r="D156" s="250" t="s">
        <v>131</v>
      </c>
      <c r="E156" s="251" t="s">
        <v>1</v>
      </c>
      <c r="F156" s="252" t="s">
        <v>204</v>
      </c>
      <c r="G156" s="249"/>
      <c r="H156" s="253">
        <v>13</v>
      </c>
      <c r="I156" s="254"/>
      <c r="J156" s="249"/>
      <c r="K156" s="249"/>
      <c r="L156" s="255"/>
      <c r="M156" s="256"/>
      <c r="N156" s="257"/>
      <c r="O156" s="257"/>
      <c r="P156" s="257"/>
      <c r="Q156" s="257"/>
      <c r="R156" s="257"/>
      <c r="S156" s="257"/>
      <c r="T156" s="25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59" t="s">
        <v>131</v>
      </c>
      <c r="AU156" s="259" t="s">
        <v>83</v>
      </c>
      <c r="AV156" s="13" t="s">
        <v>83</v>
      </c>
      <c r="AW156" s="13" t="s">
        <v>30</v>
      </c>
      <c r="AX156" s="13" t="s">
        <v>81</v>
      </c>
      <c r="AY156" s="259" t="s">
        <v>119</v>
      </c>
    </row>
    <row r="157" s="2" customFormat="1" ht="16.5" customHeight="1">
      <c r="A157" s="36"/>
      <c r="B157" s="37"/>
      <c r="C157" s="234" t="s">
        <v>205</v>
      </c>
      <c r="D157" s="234" t="s">
        <v>121</v>
      </c>
      <c r="E157" s="235" t="s">
        <v>206</v>
      </c>
      <c r="F157" s="236" t="s">
        <v>207</v>
      </c>
      <c r="G157" s="237" t="s">
        <v>124</v>
      </c>
      <c r="H157" s="238">
        <v>1096</v>
      </c>
      <c r="I157" s="239"/>
      <c r="J157" s="240">
        <f>ROUND(I157*H157,2)</f>
        <v>0</v>
      </c>
      <c r="K157" s="241"/>
      <c r="L157" s="42"/>
      <c r="M157" s="242" t="s">
        <v>1</v>
      </c>
      <c r="N157" s="243" t="s">
        <v>38</v>
      </c>
      <c r="O157" s="89"/>
      <c r="P157" s="244">
        <f>O157*H157</f>
        <v>0</v>
      </c>
      <c r="Q157" s="244">
        <v>0</v>
      </c>
      <c r="R157" s="244">
        <f>Q157*H157</f>
        <v>0</v>
      </c>
      <c r="S157" s="244">
        <v>0</v>
      </c>
      <c r="T157" s="245">
        <f>S157*H157</f>
        <v>0</v>
      </c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R157" s="246" t="s">
        <v>125</v>
      </c>
      <c r="AT157" s="246" t="s">
        <v>121</v>
      </c>
      <c r="AU157" s="246" t="s">
        <v>83</v>
      </c>
      <c r="AY157" s="15" t="s">
        <v>119</v>
      </c>
      <c r="BE157" s="247">
        <f>IF(N157="základní",J157,0)</f>
        <v>0</v>
      </c>
      <c r="BF157" s="247">
        <f>IF(N157="snížená",J157,0)</f>
        <v>0</v>
      </c>
      <c r="BG157" s="247">
        <f>IF(N157="zákl. přenesená",J157,0)</f>
        <v>0</v>
      </c>
      <c r="BH157" s="247">
        <f>IF(N157="sníž. přenesená",J157,0)</f>
        <v>0</v>
      </c>
      <c r="BI157" s="247">
        <f>IF(N157="nulová",J157,0)</f>
        <v>0</v>
      </c>
      <c r="BJ157" s="15" t="s">
        <v>81</v>
      </c>
      <c r="BK157" s="247">
        <f>ROUND(I157*H157,2)</f>
        <v>0</v>
      </c>
      <c r="BL157" s="15" t="s">
        <v>125</v>
      </c>
      <c r="BM157" s="246" t="s">
        <v>208</v>
      </c>
    </row>
    <row r="158" s="2" customFormat="1" ht="16.5" customHeight="1">
      <c r="A158" s="36"/>
      <c r="B158" s="37"/>
      <c r="C158" s="234" t="s">
        <v>209</v>
      </c>
      <c r="D158" s="234" t="s">
        <v>121</v>
      </c>
      <c r="E158" s="235" t="s">
        <v>210</v>
      </c>
      <c r="F158" s="236" t="s">
        <v>207</v>
      </c>
      <c r="G158" s="237" t="s">
        <v>124</v>
      </c>
      <c r="H158" s="238">
        <v>226</v>
      </c>
      <c r="I158" s="239"/>
      <c r="J158" s="240">
        <f>ROUND(I158*H158,2)</f>
        <v>0</v>
      </c>
      <c r="K158" s="241"/>
      <c r="L158" s="42"/>
      <c r="M158" s="242" t="s">
        <v>1</v>
      </c>
      <c r="N158" s="243" t="s">
        <v>38</v>
      </c>
      <c r="O158" s="89"/>
      <c r="P158" s="244">
        <f>O158*H158</f>
        <v>0</v>
      </c>
      <c r="Q158" s="244">
        <v>0</v>
      </c>
      <c r="R158" s="244">
        <f>Q158*H158</f>
        <v>0</v>
      </c>
      <c r="S158" s="244">
        <v>0</v>
      </c>
      <c r="T158" s="245">
        <f>S158*H158</f>
        <v>0</v>
      </c>
      <c r="U158" s="36"/>
      <c r="V158" s="36"/>
      <c r="W158" s="36"/>
      <c r="X158" s="36"/>
      <c r="Y158" s="36"/>
      <c r="Z158" s="36"/>
      <c r="AA158" s="36"/>
      <c r="AB158" s="36"/>
      <c r="AC158" s="36"/>
      <c r="AD158" s="36"/>
      <c r="AE158" s="36"/>
      <c r="AR158" s="246" t="s">
        <v>125</v>
      </c>
      <c r="AT158" s="246" t="s">
        <v>121</v>
      </c>
      <c r="AU158" s="246" t="s">
        <v>83</v>
      </c>
      <c r="AY158" s="15" t="s">
        <v>119</v>
      </c>
      <c r="BE158" s="247">
        <f>IF(N158="základní",J158,0)</f>
        <v>0</v>
      </c>
      <c r="BF158" s="247">
        <f>IF(N158="snížená",J158,0)</f>
        <v>0</v>
      </c>
      <c r="BG158" s="247">
        <f>IF(N158="zákl. přenesená",J158,0)</f>
        <v>0</v>
      </c>
      <c r="BH158" s="247">
        <f>IF(N158="sníž. přenesená",J158,0)</f>
        <v>0</v>
      </c>
      <c r="BI158" s="247">
        <f>IF(N158="nulová",J158,0)</f>
        <v>0</v>
      </c>
      <c r="BJ158" s="15" t="s">
        <v>81</v>
      </c>
      <c r="BK158" s="247">
        <f>ROUND(I158*H158,2)</f>
        <v>0</v>
      </c>
      <c r="BL158" s="15" t="s">
        <v>125</v>
      </c>
      <c r="BM158" s="246" t="s">
        <v>211</v>
      </c>
    </row>
    <row r="159" s="2" customFormat="1" ht="24" customHeight="1">
      <c r="A159" s="36"/>
      <c r="B159" s="37"/>
      <c r="C159" s="234" t="s">
        <v>7</v>
      </c>
      <c r="D159" s="234" t="s">
        <v>121</v>
      </c>
      <c r="E159" s="235" t="s">
        <v>212</v>
      </c>
      <c r="F159" s="236" t="s">
        <v>213</v>
      </c>
      <c r="G159" s="237" t="s">
        <v>129</v>
      </c>
      <c r="H159" s="238">
        <v>17.280000000000001</v>
      </c>
      <c r="I159" s="239"/>
      <c r="J159" s="240">
        <f>ROUND(I159*H159,2)</f>
        <v>0</v>
      </c>
      <c r="K159" s="241"/>
      <c r="L159" s="42"/>
      <c r="M159" s="242" t="s">
        <v>1</v>
      </c>
      <c r="N159" s="243" t="s">
        <v>38</v>
      </c>
      <c r="O159" s="89"/>
      <c r="P159" s="244">
        <f>O159*H159</f>
        <v>0</v>
      </c>
      <c r="Q159" s="244">
        <v>0</v>
      </c>
      <c r="R159" s="244">
        <f>Q159*H159</f>
        <v>0</v>
      </c>
      <c r="S159" s="244">
        <v>0</v>
      </c>
      <c r="T159" s="245">
        <f>S159*H159</f>
        <v>0</v>
      </c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R159" s="246" t="s">
        <v>125</v>
      </c>
      <c r="AT159" s="246" t="s">
        <v>121</v>
      </c>
      <c r="AU159" s="246" t="s">
        <v>83</v>
      </c>
      <c r="AY159" s="15" t="s">
        <v>119</v>
      </c>
      <c r="BE159" s="247">
        <f>IF(N159="základní",J159,0)</f>
        <v>0</v>
      </c>
      <c r="BF159" s="247">
        <f>IF(N159="snížená",J159,0)</f>
        <v>0</v>
      </c>
      <c r="BG159" s="247">
        <f>IF(N159="zákl. přenesená",J159,0)</f>
        <v>0</v>
      </c>
      <c r="BH159" s="247">
        <f>IF(N159="sníž. přenesená",J159,0)</f>
        <v>0</v>
      </c>
      <c r="BI159" s="247">
        <f>IF(N159="nulová",J159,0)</f>
        <v>0</v>
      </c>
      <c r="BJ159" s="15" t="s">
        <v>81</v>
      </c>
      <c r="BK159" s="247">
        <f>ROUND(I159*H159,2)</f>
        <v>0</v>
      </c>
      <c r="BL159" s="15" t="s">
        <v>125</v>
      </c>
      <c r="BM159" s="246" t="s">
        <v>214</v>
      </c>
    </row>
    <row r="160" s="13" customFormat="1">
      <c r="A160" s="13"/>
      <c r="B160" s="248"/>
      <c r="C160" s="249"/>
      <c r="D160" s="250" t="s">
        <v>131</v>
      </c>
      <c r="E160" s="251" t="s">
        <v>1</v>
      </c>
      <c r="F160" s="252" t="s">
        <v>215</v>
      </c>
      <c r="G160" s="249"/>
      <c r="H160" s="253">
        <v>17.280000000000001</v>
      </c>
      <c r="I160" s="254"/>
      <c r="J160" s="249"/>
      <c r="K160" s="249"/>
      <c r="L160" s="255"/>
      <c r="M160" s="256"/>
      <c r="N160" s="257"/>
      <c r="O160" s="257"/>
      <c r="P160" s="257"/>
      <c r="Q160" s="257"/>
      <c r="R160" s="257"/>
      <c r="S160" s="257"/>
      <c r="T160" s="258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59" t="s">
        <v>131</v>
      </c>
      <c r="AU160" s="259" t="s">
        <v>83</v>
      </c>
      <c r="AV160" s="13" t="s">
        <v>83</v>
      </c>
      <c r="AW160" s="13" t="s">
        <v>30</v>
      </c>
      <c r="AX160" s="13" t="s">
        <v>81</v>
      </c>
      <c r="AY160" s="259" t="s">
        <v>119</v>
      </c>
    </row>
    <row r="161" s="2" customFormat="1" ht="24" customHeight="1">
      <c r="A161" s="36"/>
      <c r="B161" s="37"/>
      <c r="C161" s="234" t="s">
        <v>216</v>
      </c>
      <c r="D161" s="234" t="s">
        <v>121</v>
      </c>
      <c r="E161" s="235" t="s">
        <v>217</v>
      </c>
      <c r="F161" s="236" t="s">
        <v>218</v>
      </c>
      <c r="G161" s="237" t="s">
        <v>129</v>
      </c>
      <c r="H161" s="238">
        <v>70.280000000000001</v>
      </c>
      <c r="I161" s="239"/>
      <c r="J161" s="240">
        <f>ROUND(I161*H161,2)</f>
        <v>0</v>
      </c>
      <c r="K161" s="241"/>
      <c r="L161" s="42"/>
      <c r="M161" s="242" t="s">
        <v>1</v>
      </c>
      <c r="N161" s="243" t="s">
        <v>38</v>
      </c>
      <c r="O161" s="89"/>
      <c r="P161" s="244">
        <f>O161*H161</f>
        <v>0</v>
      </c>
      <c r="Q161" s="244">
        <v>0</v>
      </c>
      <c r="R161" s="244">
        <f>Q161*H161</f>
        <v>0</v>
      </c>
      <c r="S161" s="244">
        <v>0</v>
      </c>
      <c r="T161" s="245">
        <f>S161*H161</f>
        <v>0</v>
      </c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R161" s="246" t="s">
        <v>125</v>
      </c>
      <c r="AT161" s="246" t="s">
        <v>121</v>
      </c>
      <c r="AU161" s="246" t="s">
        <v>83</v>
      </c>
      <c r="AY161" s="15" t="s">
        <v>119</v>
      </c>
      <c r="BE161" s="247">
        <f>IF(N161="základní",J161,0)</f>
        <v>0</v>
      </c>
      <c r="BF161" s="247">
        <f>IF(N161="snížená",J161,0)</f>
        <v>0</v>
      </c>
      <c r="BG161" s="247">
        <f>IF(N161="zákl. přenesená",J161,0)</f>
        <v>0</v>
      </c>
      <c r="BH161" s="247">
        <f>IF(N161="sníž. přenesená",J161,0)</f>
        <v>0</v>
      </c>
      <c r="BI161" s="247">
        <f>IF(N161="nulová",J161,0)</f>
        <v>0</v>
      </c>
      <c r="BJ161" s="15" t="s">
        <v>81</v>
      </c>
      <c r="BK161" s="247">
        <f>ROUND(I161*H161,2)</f>
        <v>0</v>
      </c>
      <c r="BL161" s="15" t="s">
        <v>125</v>
      </c>
      <c r="BM161" s="246" t="s">
        <v>219</v>
      </c>
    </row>
    <row r="162" s="2" customFormat="1" ht="24" customHeight="1">
      <c r="A162" s="36"/>
      <c r="B162" s="37"/>
      <c r="C162" s="234" t="s">
        <v>220</v>
      </c>
      <c r="D162" s="234" t="s">
        <v>121</v>
      </c>
      <c r="E162" s="235" t="s">
        <v>221</v>
      </c>
      <c r="F162" s="236" t="s">
        <v>222</v>
      </c>
      <c r="G162" s="237" t="s">
        <v>124</v>
      </c>
      <c r="H162" s="238">
        <v>380</v>
      </c>
      <c r="I162" s="239"/>
      <c r="J162" s="240">
        <f>ROUND(I162*H162,2)</f>
        <v>0</v>
      </c>
      <c r="K162" s="241"/>
      <c r="L162" s="42"/>
      <c r="M162" s="242" t="s">
        <v>1</v>
      </c>
      <c r="N162" s="243" t="s">
        <v>38</v>
      </c>
      <c r="O162" s="89"/>
      <c r="P162" s="244">
        <f>O162*H162</f>
        <v>0</v>
      </c>
      <c r="Q162" s="244">
        <v>0</v>
      </c>
      <c r="R162" s="244">
        <f>Q162*H162</f>
        <v>0</v>
      </c>
      <c r="S162" s="244">
        <v>0</v>
      </c>
      <c r="T162" s="245">
        <f>S162*H162</f>
        <v>0</v>
      </c>
      <c r="U162" s="36"/>
      <c r="V162" s="36"/>
      <c r="W162" s="36"/>
      <c r="X162" s="36"/>
      <c r="Y162" s="36"/>
      <c r="Z162" s="36"/>
      <c r="AA162" s="36"/>
      <c r="AB162" s="36"/>
      <c r="AC162" s="36"/>
      <c r="AD162" s="36"/>
      <c r="AE162" s="36"/>
      <c r="AR162" s="246" t="s">
        <v>125</v>
      </c>
      <c r="AT162" s="246" t="s">
        <v>121</v>
      </c>
      <c r="AU162" s="246" t="s">
        <v>83</v>
      </c>
      <c r="AY162" s="15" t="s">
        <v>119</v>
      </c>
      <c r="BE162" s="247">
        <f>IF(N162="základní",J162,0)</f>
        <v>0</v>
      </c>
      <c r="BF162" s="247">
        <f>IF(N162="snížená",J162,0)</f>
        <v>0</v>
      </c>
      <c r="BG162" s="247">
        <f>IF(N162="zákl. přenesená",J162,0)</f>
        <v>0</v>
      </c>
      <c r="BH162" s="247">
        <f>IF(N162="sníž. přenesená",J162,0)</f>
        <v>0</v>
      </c>
      <c r="BI162" s="247">
        <f>IF(N162="nulová",J162,0)</f>
        <v>0</v>
      </c>
      <c r="BJ162" s="15" t="s">
        <v>81</v>
      </c>
      <c r="BK162" s="247">
        <f>ROUND(I162*H162,2)</f>
        <v>0</v>
      </c>
      <c r="BL162" s="15" t="s">
        <v>125</v>
      </c>
      <c r="BM162" s="246" t="s">
        <v>223</v>
      </c>
    </row>
    <row r="163" s="13" customFormat="1">
      <c r="A163" s="13"/>
      <c r="B163" s="248"/>
      <c r="C163" s="249"/>
      <c r="D163" s="250" t="s">
        <v>131</v>
      </c>
      <c r="E163" s="251" t="s">
        <v>1</v>
      </c>
      <c r="F163" s="252" t="s">
        <v>224</v>
      </c>
      <c r="G163" s="249"/>
      <c r="H163" s="253">
        <v>380</v>
      </c>
      <c r="I163" s="254"/>
      <c r="J163" s="249"/>
      <c r="K163" s="249"/>
      <c r="L163" s="255"/>
      <c r="M163" s="256"/>
      <c r="N163" s="257"/>
      <c r="O163" s="257"/>
      <c r="P163" s="257"/>
      <c r="Q163" s="257"/>
      <c r="R163" s="257"/>
      <c r="S163" s="257"/>
      <c r="T163" s="258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59" t="s">
        <v>131</v>
      </c>
      <c r="AU163" s="259" t="s">
        <v>83</v>
      </c>
      <c r="AV163" s="13" t="s">
        <v>83</v>
      </c>
      <c r="AW163" s="13" t="s">
        <v>30</v>
      </c>
      <c r="AX163" s="13" t="s">
        <v>81</v>
      </c>
      <c r="AY163" s="259" t="s">
        <v>119</v>
      </c>
    </row>
    <row r="164" s="2" customFormat="1" ht="16.5" customHeight="1">
      <c r="A164" s="36"/>
      <c r="B164" s="37"/>
      <c r="C164" s="260" t="s">
        <v>225</v>
      </c>
      <c r="D164" s="260" t="s">
        <v>190</v>
      </c>
      <c r="E164" s="261" t="s">
        <v>226</v>
      </c>
      <c r="F164" s="262" t="s">
        <v>227</v>
      </c>
      <c r="G164" s="263" t="s">
        <v>182</v>
      </c>
      <c r="H164" s="264">
        <v>76</v>
      </c>
      <c r="I164" s="265"/>
      <c r="J164" s="266">
        <f>ROUND(I164*H164,2)</f>
        <v>0</v>
      </c>
      <c r="K164" s="267"/>
      <c r="L164" s="268"/>
      <c r="M164" s="269" t="s">
        <v>1</v>
      </c>
      <c r="N164" s="270" t="s">
        <v>38</v>
      </c>
      <c r="O164" s="89"/>
      <c r="P164" s="244">
        <f>O164*H164</f>
        <v>0</v>
      </c>
      <c r="Q164" s="244">
        <v>1</v>
      </c>
      <c r="R164" s="244">
        <f>Q164*H164</f>
        <v>76</v>
      </c>
      <c r="S164" s="244">
        <v>0</v>
      </c>
      <c r="T164" s="245">
        <f>S164*H164</f>
        <v>0</v>
      </c>
      <c r="U164" s="36"/>
      <c r="V164" s="36"/>
      <c r="W164" s="36"/>
      <c r="X164" s="36"/>
      <c r="Y164" s="36"/>
      <c r="Z164" s="36"/>
      <c r="AA164" s="36"/>
      <c r="AB164" s="36"/>
      <c r="AC164" s="36"/>
      <c r="AD164" s="36"/>
      <c r="AE164" s="36"/>
      <c r="AR164" s="246" t="s">
        <v>152</v>
      </c>
      <c r="AT164" s="246" t="s">
        <v>190</v>
      </c>
      <c r="AU164" s="246" t="s">
        <v>83</v>
      </c>
      <c r="AY164" s="15" t="s">
        <v>119</v>
      </c>
      <c r="BE164" s="247">
        <f>IF(N164="základní",J164,0)</f>
        <v>0</v>
      </c>
      <c r="BF164" s="247">
        <f>IF(N164="snížená",J164,0)</f>
        <v>0</v>
      </c>
      <c r="BG164" s="247">
        <f>IF(N164="zákl. přenesená",J164,0)</f>
        <v>0</v>
      </c>
      <c r="BH164" s="247">
        <f>IF(N164="sníž. přenesená",J164,0)</f>
        <v>0</v>
      </c>
      <c r="BI164" s="247">
        <f>IF(N164="nulová",J164,0)</f>
        <v>0</v>
      </c>
      <c r="BJ164" s="15" t="s">
        <v>81</v>
      </c>
      <c r="BK164" s="247">
        <f>ROUND(I164*H164,2)</f>
        <v>0</v>
      </c>
      <c r="BL164" s="15" t="s">
        <v>125</v>
      </c>
      <c r="BM164" s="246" t="s">
        <v>228</v>
      </c>
    </row>
    <row r="165" s="13" customFormat="1">
      <c r="A165" s="13"/>
      <c r="B165" s="248"/>
      <c r="C165" s="249"/>
      <c r="D165" s="250" t="s">
        <v>131</v>
      </c>
      <c r="E165" s="251" t="s">
        <v>1</v>
      </c>
      <c r="F165" s="252" t="s">
        <v>229</v>
      </c>
      <c r="G165" s="249"/>
      <c r="H165" s="253">
        <v>76</v>
      </c>
      <c r="I165" s="254"/>
      <c r="J165" s="249"/>
      <c r="K165" s="249"/>
      <c r="L165" s="255"/>
      <c r="M165" s="256"/>
      <c r="N165" s="257"/>
      <c r="O165" s="257"/>
      <c r="P165" s="257"/>
      <c r="Q165" s="257"/>
      <c r="R165" s="257"/>
      <c r="S165" s="257"/>
      <c r="T165" s="25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59" t="s">
        <v>131</v>
      </c>
      <c r="AU165" s="259" t="s">
        <v>83</v>
      </c>
      <c r="AV165" s="13" t="s">
        <v>83</v>
      </c>
      <c r="AW165" s="13" t="s">
        <v>30</v>
      </c>
      <c r="AX165" s="13" t="s">
        <v>81</v>
      </c>
      <c r="AY165" s="259" t="s">
        <v>119</v>
      </c>
    </row>
    <row r="166" s="2" customFormat="1" ht="24" customHeight="1">
      <c r="A166" s="36"/>
      <c r="B166" s="37"/>
      <c r="C166" s="234" t="s">
        <v>230</v>
      </c>
      <c r="D166" s="234" t="s">
        <v>121</v>
      </c>
      <c r="E166" s="235" t="s">
        <v>231</v>
      </c>
      <c r="F166" s="236" t="s">
        <v>232</v>
      </c>
      <c r="G166" s="237" t="s">
        <v>124</v>
      </c>
      <c r="H166" s="238">
        <v>380</v>
      </c>
      <c r="I166" s="239"/>
      <c r="J166" s="240">
        <f>ROUND(I166*H166,2)</f>
        <v>0</v>
      </c>
      <c r="K166" s="241"/>
      <c r="L166" s="42"/>
      <c r="M166" s="242" t="s">
        <v>1</v>
      </c>
      <c r="N166" s="243" t="s">
        <v>38</v>
      </c>
      <c r="O166" s="89"/>
      <c r="P166" s="244">
        <f>O166*H166</f>
        <v>0</v>
      </c>
      <c r="Q166" s="244">
        <v>0</v>
      </c>
      <c r="R166" s="244">
        <f>Q166*H166</f>
        <v>0</v>
      </c>
      <c r="S166" s="244">
        <v>0</v>
      </c>
      <c r="T166" s="245">
        <f>S166*H166</f>
        <v>0</v>
      </c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R166" s="246" t="s">
        <v>125</v>
      </c>
      <c r="AT166" s="246" t="s">
        <v>121</v>
      </c>
      <c r="AU166" s="246" t="s">
        <v>83</v>
      </c>
      <c r="AY166" s="15" t="s">
        <v>119</v>
      </c>
      <c r="BE166" s="247">
        <f>IF(N166="základní",J166,0)</f>
        <v>0</v>
      </c>
      <c r="BF166" s="247">
        <f>IF(N166="snížená",J166,0)</f>
        <v>0</v>
      </c>
      <c r="BG166" s="247">
        <f>IF(N166="zákl. přenesená",J166,0)</f>
        <v>0</v>
      </c>
      <c r="BH166" s="247">
        <f>IF(N166="sníž. přenesená",J166,0)</f>
        <v>0</v>
      </c>
      <c r="BI166" s="247">
        <f>IF(N166="nulová",J166,0)</f>
        <v>0</v>
      </c>
      <c r="BJ166" s="15" t="s">
        <v>81</v>
      </c>
      <c r="BK166" s="247">
        <f>ROUND(I166*H166,2)</f>
        <v>0</v>
      </c>
      <c r="BL166" s="15" t="s">
        <v>125</v>
      </c>
      <c r="BM166" s="246" t="s">
        <v>233</v>
      </c>
    </row>
    <row r="167" s="2" customFormat="1" ht="16.5" customHeight="1">
      <c r="A167" s="36"/>
      <c r="B167" s="37"/>
      <c r="C167" s="260" t="s">
        <v>234</v>
      </c>
      <c r="D167" s="260" t="s">
        <v>190</v>
      </c>
      <c r="E167" s="261" t="s">
        <v>235</v>
      </c>
      <c r="F167" s="262" t="s">
        <v>236</v>
      </c>
      <c r="G167" s="263" t="s">
        <v>237</v>
      </c>
      <c r="H167" s="264">
        <v>9.5</v>
      </c>
      <c r="I167" s="265"/>
      <c r="J167" s="266">
        <f>ROUND(I167*H167,2)</f>
        <v>0</v>
      </c>
      <c r="K167" s="267"/>
      <c r="L167" s="268"/>
      <c r="M167" s="269" t="s">
        <v>1</v>
      </c>
      <c r="N167" s="270" t="s">
        <v>38</v>
      </c>
      <c r="O167" s="89"/>
      <c r="P167" s="244">
        <f>O167*H167</f>
        <v>0</v>
      </c>
      <c r="Q167" s="244">
        <v>0.001</v>
      </c>
      <c r="R167" s="244">
        <f>Q167*H167</f>
        <v>0.0094999999999999998</v>
      </c>
      <c r="S167" s="244">
        <v>0</v>
      </c>
      <c r="T167" s="245">
        <f>S167*H167</f>
        <v>0</v>
      </c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R167" s="246" t="s">
        <v>152</v>
      </c>
      <c r="AT167" s="246" t="s">
        <v>190</v>
      </c>
      <c r="AU167" s="246" t="s">
        <v>83</v>
      </c>
      <c r="AY167" s="15" t="s">
        <v>119</v>
      </c>
      <c r="BE167" s="247">
        <f>IF(N167="základní",J167,0)</f>
        <v>0</v>
      </c>
      <c r="BF167" s="247">
        <f>IF(N167="snížená",J167,0)</f>
        <v>0</v>
      </c>
      <c r="BG167" s="247">
        <f>IF(N167="zákl. přenesená",J167,0)</f>
        <v>0</v>
      </c>
      <c r="BH167" s="247">
        <f>IF(N167="sníž. přenesená",J167,0)</f>
        <v>0</v>
      </c>
      <c r="BI167" s="247">
        <f>IF(N167="nulová",J167,0)</f>
        <v>0</v>
      </c>
      <c r="BJ167" s="15" t="s">
        <v>81</v>
      </c>
      <c r="BK167" s="247">
        <f>ROUND(I167*H167,2)</f>
        <v>0</v>
      </c>
      <c r="BL167" s="15" t="s">
        <v>125</v>
      </c>
      <c r="BM167" s="246" t="s">
        <v>238</v>
      </c>
    </row>
    <row r="168" s="13" customFormat="1">
      <c r="A168" s="13"/>
      <c r="B168" s="248"/>
      <c r="C168" s="249"/>
      <c r="D168" s="250" t="s">
        <v>131</v>
      </c>
      <c r="E168" s="249"/>
      <c r="F168" s="252" t="s">
        <v>239</v>
      </c>
      <c r="G168" s="249"/>
      <c r="H168" s="253">
        <v>9.5</v>
      </c>
      <c r="I168" s="254"/>
      <c r="J168" s="249"/>
      <c r="K168" s="249"/>
      <c r="L168" s="255"/>
      <c r="M168" s="256"/>
      <c r="N168" s="257"/>
      <c r="O168" s="257"/>
      <c r="P168" s="257"/>
      <c r="Q168" s="257"/>
      <c r="R168" s="257"/>
      <c r="S168" s="257"/>
      <c r="T168" s="258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59" t="s">
        <v>131</v>
      </c>
      <c r="AU168" s="259" t="s">
        <v>83</v>
      </c>
      <c r="AV168" s="13" t="s">
        <v>83</v>
      </c>
      <c r="AW168" s="13" t="s">
        <v>4</v>
      </c>
      <c r="AX168" s="13" t="s">
        <v>81</v>
      </c>
      <c r="AY168" s="259" t="s">
        <v>119</v>
      </c>
    </row>
    <row r="169" s="12" customFormat="1" ht="22.8" customHeight="1">
      <c r="A169" s="12"/>
      <c r="B169" s="218"/>
      <c r="C169" s="219"/>
      <c r="D169" s="220" t="s">
        <v>72</v>
      </c>
      <c r="E169" s="232" t="s">
        <v>133</v>
      </c>
      <c r="F169" s="232" t="s">
        <v>240</v>
      </c>
      <c r="G169" s="219"/>
      <c r="H169" s="219"/>
      <c r="I169" s="222"/>
      <c r="J169" s="233">
        <f>BK169</f>
        <v>0</v>
      </c>
      <c r="K169" s="219"/>
      <c r="L169" s="224"/>
      <c r="M169" s="225"/>
      <c r="N169" s="226"/>
      <c r="O169" s="226"/>
      <c r="P169" s="227">
        <f>SUM(P170:P178)</f>
        <v>0</v>
      </c>
      <c r="Q169" s="226"/>
      <c r="R169" s="227">
        <f>SUM(R170:R178)</f>
        <v>8.5187914599999992</v>
      </c>
      <c r="S169" s="226"/>
      <c r="T169" s="228">
        <f>SUM(T170:T178)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29" t="s">
        <v>81</v>
      </c>
      <c r="AT169" s="230" t="s">
        <v>72</v>
      </c>
      <c r="AU169" s="230" t="s">
        <v>81</v>
      </c>
      <c r="AY169" s="229" t="s">
        <v>119</v>
      </c>
      <c r="BK169" s="231">
        <f>SUM(BK170:BK178)</f>
        <v>0</v>
      </c>
    </row>
    <row r="170" s="2" customFormat="1" ht="16.5" customHeight="1">
      <c r="A170" s="36"/>
      <c r="B170" s="37"/>
      <c r="C170" s="234" t="s">
        <v>241</v>
      </c>
      <c r="D170" s="234" t="s">
        <v>121</v>
      </c>
      <c r="E170" s="235" t="s">
        <v>242</v>
      </c>
      <c r="F170" s="236" t="s">
        <v>243</v>
      </c>
      <c r="G170" s="237" t="s">
        <v>129</v>
      </c>
      <c r="H170" s="238">
        <v>0.5</v>
      </c>
      <c r="I170" s="239"/>
      <c r="J170" s="240">
        <f>ROUND(I170*H170,2)</f>
        <v>0</v>
      </c>
      <c r="K170" s="241"/>
      <c r="L170" s="42"/>
      <c r="M170" s="242" t="s">
        <v>1</v>
      </c>
      <c r="N170" s="243" t="s">
        <v>38</v>
      </c>
      <c r="O170" s="89"/>
      <c r="P170" s="244">
        <f>O170*H170</f>
        <v>0</v>
      </c>
      <c r="Q170" s="244">
        <v>2.45329</v>
      </c>
      <c r="R170" s="244">
        <f>Q170*H170</f>
        <v>1.226645</v>
      </c>
      <c r="S170" s="244">
        <v>0</v>
      </c>
      <c r="T170" s="245">
        <f>S170*H170</f>
        <v>0</v>
      </c>
      <c r="U170" s="36"/>
      <c r="V170" s="36"/>
      <c r="W170" s="36"/>
      <c r="X170" s="36"/>
      <c r="Y170" s="36"/>
      <c r="Z170" s="36"/>
      <c r="AA170" s="36"/>
      <c r="AB170" s="36"/>
      <c r="AC170" s="36"/>
      <c r="AD170" s="36"/>
      <c r="AE170" s="36"/>
      <c r="AR170" s="246" t="s">
        <v>125</v>
      </c>
      <c r="AT170" s="246" t="s">
        <v>121</v>
      </c>
      <c r="AU170" s="246" t="s">
        <v>83</v>
      </c>
      <c r="AY170" s="15" t="s">
        <v>119</v>
      </c>
      <c r="BE170" s="247">
        <f>IF(N170="základní",J170,0)</f>
        <v>0</v>
      </c>
      <c r="BF170" s="247">
        <f>IF(N170="snížená",J170,0)</f>
        <v>0</v>
      </c>
      <c r="BG170" s="247">
        <f>IF(N170="zákl. přenesená",J170,0)</f>
        <v>0</v>
      </c>
      <c r="BH170" s="247">
        <f>IF(N170="sníž. přenesená",J170,0)</f>
        <v>0</v>
      </c>
      <c r="BI170" s="247">
        <f>IF(N170="nulová",J170,0)</f>
        <v>0</v>
      </c>
      <c r="BJ170" s="15" t="s">
        <v>81</v>
      </c>
      <c r="BK170" s="247">
        <f>ROUND(I170*H170,2)</f>
        <v>0</v>
      </c>
      <c r="BL170" s="15" t="s">
        <v>125</v>
      </c>
      <c r="BM170" s="246" t="s">
        <v>244</v>
      </c>
    </row>
    <row r="171" s="2" customFormat="1" ht="24" customHeight="1">
      <c r="A171" s="36"/>
      <c r="B171" s="37"/>
      <c r="C171" s="234" t="s">
        <v>245</v>
      </c>
      <c r="D171" s="234" t="s">
        <v>121</v>
      </c>
      <c r="E171" s="235" t="s">
        <v>246</v>
      </c>
      <c r="F171" s="236" t="s">
        <v>247</v>
      </c>
      <c r="G171" s="237" t="s">
        <v>129</v>
      </c>
      <c r="H171" s="238">
        <v>2.5</v>
      </c>
      <c r="I171" s="239"/>
      <c r="J171" s="240">
        <f>ROUND(I171*H171,2)</f>
        <v>0</v>
      </c>
      <c r="K171" s="241"/>
      <c r="L171" s="42"/>
      <c r="M171" s="242" t="s">
        <v>1</v>
      </c>
      <c r="N171" s="243" t="s">
        <v>38</v>
      </c>
      <c r="O171" s="89"/>
      <c r="P171" s="244">
        <f>O171*H171</f>
        <v>0</v>
      </c>
      <c r="Q171" s="244">
        <v>2.8089400000000002</v>
      </c>
      <c r="R171" s="244">
        <f>Q171*H171</f>
        <v>7.0223500000000003</v>
      </c>
      <c r="S171" s="244">
        <v>0</v>
      </c>
      <c r="T171" s="245">
        <f>S171*H171</f>
        <v>0</v>
      </c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R171" s="246" t="s">
        <v>125</v>
      </c>
      <c r="AT171" s="246" t="s">
        <v>121</v>
      </c>
      <c r="AU171" s="246" t="s">
        <v>83</v>
      </c>
      <c r="AY171" s="15" t="s">
        <v>119</v>
      </c>
      <c r="BE171" s="247">
        <f>IF(N171="základní",J171,0)</f>
        <v>0</v>
      </c>
      <c r="BF171" s="247">
        <f>IF(N171="snížená",J171,0)</f>
        <v>0</v>
      </c>
      <c r="BG171" s="247">
        <f>IF(N171="zákl. přenesená",J171,0)</f>
        <v>0</v>
      </c>
      <c r="BH171" s="247">
        <f>IF(N171="sníž. přenesená",J171,0)</f>
        <v>0</v>
      </c>
      <c r="BI171" s="247">
        <f>IF(N171="nulová",J171,0)</f>
        <v>0</v>
      </c>
      <c r="BJ171" s="15" t="s">
        <v>81</v>
      </c>
      <c r="BK171" s="247">
        <f>ROUND(I171*H171,2)</f>
        <v>0</v>
      </c>
      <c r="BL171" s="15" t="s">
        <v>125</v>
      </c>
      <c r="BM171" s="246" t="s">
        <v>248</v>
      </c>
    </row>
    <row r="172" s="2" customFormat="1" ht="16.5" customHeight="1">
      <c r="A172" s="36"/>
      <c r="B172" s="37"/>
      <c r="C172" s="234" t="s">
        <v>249</v>
      </c>
      <c r="D172" s="234" t="s">
        <v>121</v>
      </c>
      <c r="E172" s="235" t="s">
        <v>250</v>
      </c>
      <c r="F172" s="236" t="s">
        <v>251</v>
      </c>
      <c r="G172" s="237" t="s">
        <v>124</v>
      </c>
      <c r="H172" s="238">
        <v>12.5</v>
      </c>
      <c r="I172" s="239"/>
      <c r="J172" s="240">
        <f>ROUND(I172*H172,2)</f>
        <v>0</v>
      </c>
      <c r="K172" s="241"/>
      <c r="L172" s="42"/>
      <c r="M172" s="242" t="s">
        <v>1</v>
      </c>
      <c r="N172" s="243" t="s">
        <v>38</v>
      </c>
      <c r="O172" s="89"/>
      <c r="P172" s="244">
        <f>O172*H172</f>
        <v>0</v>
      </c>
      <c r="Q172" s="244">
        <v>0.00726</v>
      </c>
      <c r="R172" s="244">
        <f>Q172*H172</f>
        <v>0.090749999999999997</v>
      </c>
      <c r="S172" s="244">
        <v>0</v>
      </c>
      <c r="T172" s="245">
        <f>S172*H172</f>
        <v>0</v>
      </c>
      <c r="U172" s="36"/>
      <c r="V172" s="36"/>
      <c r="W172" s="36"/>
      <c r="X172" s="36"/>
      <c r="Y172" s="36"/>
      <c r="Z172" s="36"/>
      <c r="AA172" s="36"/>
      <c r="AB172" s="36"/>
      <c r="AC172" s="36"/>
      <c r="AD172" s="36"/>
      <c r="AE172" s="36"/>
      <c r="AR172" s="246" t="s">
        <v>125</v>
      </c>
      <c r="AT172" s="246" t="s">
        <v>121</v>
      </c>
      <c r="AU172" s="246" t="s">
        <v>83</v>
      </c>
      <c r="AY172" s="15" t="s">
        <v>119</v>
      </c>
      <c r="BE172" s="247">
        <f>IF(N172="základní",J172,0)</f>
        <v>0</v>
      </c>
      <c r="BF172" s="247">
        <f>IF(N172="snížená",J172,0)</f>
        <v>0</v>
      </c>
      <c r="BG172" s="247">
        <f>IF(N172="zákl. přenesená",J172,0)</f>
        <v>0</v>
      </c>
      <c r="BH172" s="247">
        <f>IF(N172="sníž. přenesená",J172,0)</f>
        <v>0</v>
      </c>
      <c r="BI172" s="247">
        <f>IF(N172="nulová",J172,0)</f>
        <v>0</v>
      </c>
      <c r="BJ172" s="15" t="s">
        <v>81</v>
      </c>
      <c r="BK172" s="247">
        <f>ROUND(I172*H172,2)</f>
        <v>0</v>
      </c>
      <c r="BL172" s="15" t="s">
        <v>125</v>
      </c>
      <c r="BM172" s="246" t="s">
        <v>252</v>
      </c>
    </row>
    <row r="173" s="2" customFormat="1" ht="24" customHeight="1">
      <c r="A173" s="36"/>
      <c r="B173" s="37"/>
      <c r="C173" s="234" t="s">
        <v>253</v>
      </c>
      <c r="D173" s="234" t="s">
        <v>121</v>
      </c>
      <c r="E173" s="235" t="s">
        <v>254</v>
      </c>
      <c r="F173" s="236" t="s">
        <v>255</v>
      </c>
      <c r="G173" s="237" t="s">
        <v>124</v>
      </c>
      <c r="H173" s="238">
        <v>12.5</v>
      </c>
      <c r="I173" s="239"/>
      <c r="J173" s="240">
        <f>ROUND(I173*H173,2)</f>
        <v>0</v>
      </c>
      <c r="K173" s="241"/>
      <c r="L173" s="42"/>
      <c r="M173" s="242" t="s">
        <v>1</v>
      </c>
      <c r="N173" s="243" t="s">
        <v>38</v>
      </c>
      <c r="O173" s="89"/>
      <c r="P173" s="244">
        <f>O173*H173</f>
        <v>0</v>
      </c>
      <c r="Q173" s="244">
        <v>0.00085999999999999998</v>
      </c>
      <c r="R173" s="244">
        <f>Q173*H173</f>
        <v>0.010749999999999999</v>
      </c>
      <c r="S173" s="244">
        <v>0</v>
      </c>
      <c r="T173" s="245">
        <f>S173*H173</f>
        <v>0</v>
      </c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R173" s="246" t="s">
        <v>125</v>
      </c>
      <c r="AT173" s="246" t="s">
        <v>121</v>
      </c>
      <c r="AU173" s="246" t="s">
        <v>83</v>
      </c>
      <c r="AY173" s="15" t="s">
        <v>119</v>
      </c>
      <c r="BE173" s="247">
        <f>IF(N173="základní",J173,0)</f>
        <v>0</v>
      </c>
      <c r="BF173" s="247">
        <f>IF(N173="snížená",J173,0)</f>
        <v>0</v>
      </c>
      <c r="BG173" s="247">
        <f>IF(N173="zákl. přenesená",J173,0)</f>
        <v>0</v>
      </c>
      <c r="BH173" s="247">
        <f>IF(N173="sníž. přenesená",J173,0)</f>
        <v>0</v>
      </c>
      <c r="BI173" s="247">
        <f>IF(N173="nulová",J173,0)</f>
        <v>0</v>
      </c>
      <c r="BJ173" s="15" t="s">
        <v>81</v>
      </c>
      <c r="BK173" s="247">
        <f>ROUND(I173*H173,2)</f>
        <v>0</v>
      </c>
      <c r="BL173" s="15" t="s">
        <v>125</v>
      </c>
      <c r="BM173" s="246" t="s">
        <v>256</v>
      </c>
    </row>
    <row r="174" s="2" customFormat="1" ht="24" customHeight="1">
      <c r="A174" s="36"/>
      <c r="B174" s="37"/>
      <c r="C174" s="234" t="s">
        <v>257</v>
      </c>
      <c r="D174" s="234" t="s">
        <v>121</v>
      </c>
      <c r="E174" s="235" t="s">
        <v>258</v>
      </c>
      <c r="F174" s="236" t="s">
        <v>259</v>
      </c>
      <c r="G174" s="237" t="s">
        <v>182</v>
      </c>
      <c r="H174" s="238">
        <v>0.029000000000000001</v>
      </c>
      <c r="I174" s="239"/>
      <c r="J174" s="240">
        <f>ROUND(I174*H174,2)</f>
        <v>0</v>
      </c>
      <c r="K174" s="241"/>
      <c r="L174" s="42"/>
      <c r="M174" s="242" t="s">
        <v>1</v>
      </c>
      <c r="N174" s="243" t="s">
        <v>38</v>
      </c>
      <c r="O174" s="89"/>
      <c r="P174" s="244">
        <f>O174*H174</f>
        <v>0</v>
      </c>
      <c r="Q174" s="244">
        <v>1.0958000000000001</v>
      </c>
      <c r="R174" s="244">
        <f>Q174*H174</f>
        <v>0.031778200000000006</v>
      </c>
      <c r="S174" s="244">
        <v>0</v>
      </c>
      <c r="T174" s="245">
        <f>S174*H174</f>
        <v>0</v>
      </c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R174" s="246" t="s">
        <v>125</v>
      </c>
      <c r="AT174" s="246" t="s">
        <v>121</v>
      </c>
      <c r="AU174" s="246" t="s">
        <v>83</v>
      </c>
      <c r="AY174" s="15" t="s">
        <v>119</v>
      </c>
      <c r="BE174" s="247">
        <f>IF(N174="základní",J174,0)</f>
        <v>0</v>
      </c>
      <c r="BF174" s="247">
        <f>IF(N174="snížená",J174,0)</f>
        <v>0</v>
      </c>
      <c r="BG174" s="247">
        <f>IF(N174="zákl. přenesená",J174,0)</f>
        <v>0</v>
      </c>
      <c r="BH174" s="247">
        <f>IF(N174="sníž. přenesená",J174,0)</f>
        <v>0</v>
      </c>
      <c r="BI174" s="247">
        <f>IF(N174="nulová",J174,0)</f>
        <v>0</v>
      </c>
      <c r="BJ174" s="15" t="s">
        <v>81</v>
      </c>
      <c r="BK174" s="247">
        <f>ROUND(I174*H174,2)</f>
        <v>0</v>
      </c>
      <c r="BL174" s="15" t="s">
        <v>125</v>
      </c>
      <c r="BM174" s="246" t="s">
        <v>260</v>
      </c>
    </row>
    <row r="175" s="2" customFormat="1" ht="24" customHeight="1">
      <c r="A175" s="36"/>
      <c r="B175" s="37"/>
      <c r="C175" s="234" t="s">
        <v>261</v>
      </c>
      <c r="D175" s="234" t="s">
        <v>121</v>
      </c>
      <c r="E175" s="235" t="s">
        <v>262</v>
      </c>
      <c r="F175" s="236" t="s">
        <v>263</v>
      </c>
      <c r="G175" s="237" t="s">
        <v>182</v>
      </c>
      <c r="H175" s="238">
        <v>0.126</v>
      </c>
      <c r="I175" s="239"/>
      <c r="J175" s="240">
        <f>ROUND(I175*H175,2)</f>
        <v>0</v>
      </c>
      <c r="K175" s="241"/>
      <c r="L175" s="42"/>
      <c r="M175" s="242" t="s">
        <v>1</v>
      </c>
      <c r="N175" s="243" t="s">
        <v>38</v>
      </c>
      <c r="O175" s="89"/>
      <c r="P175" s="244">
        <f>O175*H175</f>
        <v>0</v>
      </c>
      <c r="Q175" s="244">
        <v>1.0395099999999999</v>
      </c>
      <c r="R175" s="244">
        <f>Q175*H175</f>
        <v>0.13097825999999999</v>
      </c>
      <c r="S175" s="244">
        <v>0</v>
      </c>
      <c r="T175" s="245">
        <f>S175*H175</f>
        <v>0</v>
      </c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R175" s="246" t="s">
        <v>125</v>
      </c>
      <c r="AT175" s="246" t="s">
        <v>121</v>
      </c>
      <c r="AU175" s="246" t="s">
        <v>83</v>
      </c>
      <c r="AY175" s="15" t="s">
        <v>119</v>
      </c>
      <c r="BE175" s="247">
        <f>IF(N175="základní",J175,0)</f>
        <v>0</v>
      </c>
      <c r="BF175" s="247">
        <f>IF(N175="snížená",J175,0)</f>
        <v>0</v>
      </c>
      <c r="BG175" s="247">
        <f>IF(N175="zákl. přenesená",J175,0)</f>
        <v>0</v>
      </c>
      <c r="BH175" s="247">
        <f>IF(N175="sníž. přenesená",J175,0)</f>
        <v>0</v>
      </c>
      <c r="BI175" s="247">
        <f>IF(N175="nulová",J175,0)</f>
        <v>0</v>
      </c>
      <c r="BJ175" s="15" t="s">
        <v>81</v>
      </c>
      <c r="BK175" s="247">
        <f>ROUND(I175*H175,2)</f>
        <v>0</v>
      </c>
      <c r="BL175" s="15" t="s">
        <v>125</v>
      </c>
      <c r="BM175" s="246" t="s">
        <v>264</v>
      </c>
    </row>
    <row r="176" s="2" customFormat="1" ht="24" customHeight="1">
      <c r="A176" s="36"/>
      <c r="B176" s="37"/>
      <c r="C176" s="234" t="s">
        <v>265</v>
      </c>
      <c r="D176" s="234" t="s">
        <v>121</v>
      </c>
      <c r="E176" s="235" t="s">
        <v>266</v>
      </c>
      <c r="F176" s="236" t="s">
        <v>267</v>
      </c>
      <c r="G176" s="237" t="s">
        <v>268</v>
      </c>
      <c r="H176" s="238">
        <v>2</v>
      </c>
      <c r="I176" s="239"/>
      <c r="J176" s="240">
        <f>ROUND(I176*H176,2)</f>
        <v>0</v>
      </c>
      <c r="K176" s="241"/>
      <c r="L176" s="42"/>
      <c r="M176" s="242" t="s">
        <v>1</v>
      </c>
      <c r="N176" s="243" t="s">
        <v>38</v>
      </c>
      <c r="O176" s="89"/>
      <c r="P176" s="244">
        <f>O176*H176</f>
        <v>0</v>
      </c>
      <c r="Q176" s="244">
        <v>0.00181</v>
      </c>
      <c r="R176" s="244">
        <f>Q176*H176</f>
        <v>0.00362</v>
      </c>
      <c r="S176" s="244">
        <v>0</v>
      </c>
      <c r="T176" s="245">
        <f>S176*H176</f>
        <v>0</v>
      </c>
      <c r="U176" s="36"/>
      <c r="V176" s="36"/>
      <c r="W176" s="36"/>
      <c r="X176" s="36"/>
      <c r="Y176" s="36"/>
      <c r="Z176" s="36"/>
      <c r="AA176" s="36"/>
      <c r="AB176" s="36"/>
      <c r="AC176" s="36"/>
      <c r="AD176" s="36"/>
      <c r="AE176" s="36"/>
      <c r="AR176" s="246" t="s">
        <v>125</v>
      </c>
      <c r="AT176" s="246" t="s">
        <v>121</v>
      </c>
      <c r="AU176" s="246" t="s">
        <v>83</v>
      </c>
      <c r="AY176" s="15" t="s">
        <v>119</v>
      </c>
      <c r="BE176" s="247">
        <f>IF(N176="základní",J176,0)</f>
        <v>0</v>
      </c>
      <c r="BF176" s="247">
        <f>IF(N176="snížená",J176,0)</f>
        <v>0</v>
      </c>
      <c r="BG176" s="247">
        <f>IF(N176="zákl. přenesená",J176,0)</f>
        <v>0</v>
      </c>
      <c r="BH176" s="247">
        <f>IF(N176="sníž. přenesená",J176,0)</f>
        <v>0</v>
      </c>
      <c r="BI176" s="247">
        <f>IF(N176="nulová",J176,0)</f>
        <v>0</v>
      </c>
      <c r="BJ176" s="15" t="s">
        <v>81</v>
      </c>
      <c r="BK176" s="247">
        <f>ROUND(I176*H176,2)</f>
        <v>0</v>
      </c>
      <c r="BL176" s="15" t="s">
        <v>125</v>
      </c>
      <c r="BM176" s="246" t="s">
        <v>269</v>
      </c>
    </row>
    <row r="177" s="2" customFormat="1" ht="16.5" customHeight="1">
      <c r="A177" s="36"/>
      <c r="B177" s="37"/>
      <c r="C177" s="260" t="s">
        <v>270</v>
      </c>
      <c r="D177" s="260" t="s">
        <v>190</v>
      </c>
      <c r="E177" s="261" t="s">
        <v>271</v>
      </c>
      <c r="F177" s="262" t="s">
        <v>272</v>
      </c>
      <c r="G177" s="263" t="s">
        <v>268</v>
      </c>
      <c r="H177" s="264">
        <v>2</v>
      </c>
      <c r="I177" s="265"/>
      <c r="J177" s="266">
        <f>ROUND(I177*H177,2)</f>
        <v>0</v>
      </c>
      <c r="K177" s="267"/>
      <c r="L177" s="268"/>
      <c r="M177" s="269" t="s">
        <v>1</v>
      </c>
      <c r="N177" s="270" t="s">
        <v>38</v>
      </c>
      <c r="O177" s="89"/>
      <c r="P177" s="244">
        <f>O177*H177</f>
        <v>0</v>
      </c>
      <c r="Q177" s="244">
        <v>0.00096000000000000002</v>
      </c>
      <c r="R177" s="244">
        <f>Q177*H177</f>
        <v>0.0019200000000000001</v>
      </c>
      <c r="S177" s="244">
        <v>0</v>
      </c>
      <c r="T177" s="245">
        <f>S177*H177</f>
        <v>0</v>
      </c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R177" s="246" t="s">
        <v>152</v>
      </c>
      <c r="AT177" s="246" t="s">
        <v>190</v>
      </c>
      <c r="AU177" s="246" t="s">
        <v>83</v>
      </c>
      <c r="AY177" s="15" t="s">
        <v>119</v>
      </c>
      <c r="BE177" s="247">
        <f>IF(N177="základní",J177,0)</f>
        <v>0</v>
      </c>
      <c r="BF177" s="247">
        <f>IF(N177="snížená",J177,0)</f>
        <v>0</v>
      </c>
      <c r="BG177" s="247">
        <f>IF(N177="zákl. přenesená",J177,0)</f>
        <v>0</v>
      </c>
      <c r="BH177" s="247">
        <f>IF(N177="sníž. přenesená",J177,0)</f>
        <v>0</v>
      </c>
      <c r="BI177" s="247">
        <f>IF(N177="nulová",J177,0)</f>
        <v>0</v>
      </c>
      <c r="BJ177" s="15" t="s">
        <v>81</v>
      </c>
      <c r="BK177" s="247">
        <f>ROUND(I177*H177,2)</f>
        <v>0</v>
      </c>
      <c r="BL177" s="15" t="s">
        <v>125</v>
      </c>
      <c r="BM177" s="246" t="s">
        <v>273</v>
      </c>
    </row>
    <row r="178" s="2" customFormat="1" ht="24" customHeight="1">
      <c r="A178" s="36"/>
      <c r="B178" s="37"/>
      <c r="C178" s="234" t="s">
        <v>274</v>
      </c>
      <c r="D178" s="234" t="s">
        <v>121</v>
      </c>
      <c r="E178" s="235" t="s">
        <v>275</v>
      </c>
      <c r="F178" s="236" t="s">
        <v>276</v>
      </c>
      <c r="G178" s="237" t="s">
        <v>268</v>
      </c>
      <c r="H178" s="238">
        <v>1</v>
      </c>
      <c r="I178" s="239"/>
      <c r="J178" s="240">
        <f>ROUND(I178*H178,2)</f>
        <v>0</v>
      </c>
      <c r="K178" s="241"/>
      <c r="L178" s="42"/>
      <c r="M178" s="242" t="s">
        <v>1</v>
      </c>
      <c r="N178" s="243" t="s">
        <v>38</v>
      </c>
      <c r="O178" s="89"/>
      <c r="P178" s="244">
        <f>O178*H178</f>
        <v>0</v>
      </c>
      <c r="Q178" s="244">
        <v>0</v>
      </c>
      <c r="R178" s="244">
        <f>Q178*H178</f>
        <v>0</v>
      </c>
      <c r="S178" s="244">
        <v>0</v>
      </c>
      <c r="T178" s="245">
        <f>S178*H178</f>
        <v>0</v>
      </c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R178" s="246" t="s">
        <v>125</v>
      </c>
      <c r="AT178" s="246" t="s">
        <v>121</v>
      </c>
      <c r="AU178" s="246" t="s">
        <v>83</v>
      </c>
      <c r="AY178" s="15" t="s">
        <v>119</v>
      </c>
      <c r="BE178" s="247">
        <f>IF(N178="základní",J178,0)</f>
        <v>0</v>
      </c>
      <c r="BF178" s="247">
        <f>IF(N178="snížená",J178,0)</f>
        <v>0</v>
      </c>
      <c r="BG178" s="247">
        <f>IF(N178="zákl. přenesená",J178,0)</f>
        <v>0</v>
      </c>
      <c r="BH178" s="247">
        <f>IF(N178="sníž. přenesená",J178,0)</f>
        <v>0</v>
      </c>
      <c r="BI178" s="247">
        <f>IF(N178="nulová",J178,0)</f>
        <v>0</v>
      </c>
      <c r="BJ178" s="15" t="s">
        <v>81</v>
      </c>
      <c r="BK178" s="247">
        <f>ROUND(I178*H178,2)</f>
        <v>0</v>
      </c>
      <c r="BL178" s="15" t="s">
        <v>125</v>
      </c>
      <c r="BM178" s="246" t="s">
        <v>277</v>
      </c>
    </row>
    <row r="179" s="12" customFormat="1" ht="22.8" customHeight="1">
      <c r="A179" s="12"/>
      <c r="B179" s="218"/>
      <c r="C179" s="219"/>
      <c r="D179" s="220" t="s">
        <v>72</v>
      </c>
      <c r="E179" s="232" t="s">
        <v>125</v>
      </c>
      <c r="F179" s="232" t="s">
        <v>278</v>
      </c>
      <c r="G179" s="219"/>
      <c r="H179" s="219"/>
      <c r="I179" s="222"/>
      <c r="J179" s="233">
        <f>BK179</f>
        <v>0</v>
      </c>
      <c r="K179" s="219"/>
      <c r="L179" s="224"/>
      <c r="M179" s="225"/>
      <c r="N179" s="226"/>
      <c r="O179" s="226"/>
      <c r="P179" s="227">
        <f>SUM(P180:P181)</f>
        <v>0</v>
      </c>
      <c r="Q179" s="226"/>
      <c r="R179" s="227">
        <f>SUM(R180:R181)</f>
        <v>2.647078</v>
      </c>
      <c r="S179" s="226"/>
      <c r="T179" s="228">
        <f>SUM(T180:T181)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29" t="s">
        <v>81</v>
      </c>
      <c r="AT179" s="230" t="s">
        <v>72</v>
      </c>
      <c r="AU179" s="230" t="s">
        <v>81</v>
      </c>
      <c r="AY179" s="229" t="s">
        <v>119</v>
      </c>
      <c r="BK179" s="231">
        <f>SUM(BK180:BK181)</f>
        <v>0</v>
      </c>
    </row>
    <row r="180" s="2" customFormat="1" ht="24" customHeight="1">
      <c r="A180" s="36"/>
      <c r="B180" s="37"/>
      <c r="C180" s="234" t="s">
        <v>279</v>
      </c>
      <c r="D180" s="234" t="s">
        <v>121</v>
      </c>
      <c r="E180" s="235" t="s">
        <v>280</v>
      </c>
      <c r="F180" s="236" t="s">
        <v>281</v>
      </c>
      <c r="G180" s="237" t="s">
        <v>129</v>
      </c>
      <c r="H180" s="238">
        <v>1.3999999999999999</v>
      </c>
      <c r="I180" s="239"/>
      <c r="J180" s="240">
        <f>ROUND(I180*H180,2)</f>
        <v>0</v>
      </c>
      <c r="K180" s="241"/>
      <c r="L180" s="42"/>
      <c r="M180" s="242" t="s">
        <v>1</v>
      </c>
      <c r="N180" s="243" t="s">
        <v>38</v>
      </c>
      <c r="O180" s="89"/>
      <c r="P180" s="244">
        <f>O180*H180</f>
        <v>0</v>
      </c>
      <c r="Q180" s="244">
        <v>1.8907700000000001</v>
      </c>
      <c r="R180" s="244">
        <f>Q180*H180</f>
        <v>2.647078</v>
      </c>
      <c r="S180" s="244">
        <v>0</v>
      </c>
      <c r="T180" s="245">
        <f>S180*H180</f>
        <v>0</v>
      </c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R180" s="246" t="s">
        <v>125</v>
      </c>
      <c r="AT180" s="246" t="s">
        <v>121</v>
      </c>
      <c r="AU180" s="246" t="s">
        <v>83</v>
      </c>
      <c r="AY180" s="15" t="s">
        <v>119</v>
      </c>
      <c r="BE180" s="247">
        <f>IF(N180="základní",J180,0)</f>
        <v>0</v>
      </c>
      <c r="BF180" s="247">
        <f>IF(N180="snížená",J180,0)</f>
        <v>0</v>
      </c>
      <c r="BG180" s="247">
        <f>IF(N180="zákl. přenesená",J180,0)</f>
        <v>0</v>
      </c>
      <c r="BH180" s="247">
        <f>IF(N180="sníž. přenesená",J180,0)</f>
        <v>0</v>
      </c>
      <c r="BI180" s="247">
        <f>IF(N180="nulová",J180,0)</f>
        <v>0</v>
      </c>
      <c r="BJ180" s="15" t="s">
        <v>81</v>
      </c>
      <c r="BK180" s="247">
        <f>ROUND(I180*H180,2)</f>
        <v>0</v>
      </c>
      <c r="BL180" s="15" t="s">
        <v>125</v>
      </c>
      <c r="BM180" s="246" t="s">
        <v>282</v>
      </c>
    </row>
    <row r="181" s="13" customFormat="1">
      <c r="A181" s="13"/>
      <c r="B181" s="248"/>
      <c r="C181" s="249"/>
      <c r="D181" s="250" t="s">
        <v>131</v>
      </c>
      <c r="E181" s="251" t="s">
        <v>1</v>
      </c>
      <c r="F181" s="252" t="s">
        <v>283</v>
      </c>
      <c r="G181" s="249"/>
      <c r="H181" s="253">
        <v>1.3999999999999999</v>
      </c>
      <c r="I181" s="254"/>
      <c r="J181" s="249"/>
      <c r="K181" s="249"/>
      <c r="L181" s="255"/>
      <c r="M181" s="256"/>
      <c r="N181" s="257"/>
      <c r="O181" s="257"/>
      <c r="P181" s="257"/>
      <c r="Q181" s="257"/>
      <c r="R181" s="257"/>
      <c r="S181" s="257"/>
      <c r="T181" s="258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59" t="s">
        <v>131</v>
      </c>
      <c r="AU181" s="259" t="s">
        <v>83</v>
      </c>
      <c r="AV181" s="13" t="s">
        <v>83</v>
      </c>
      <c r="AW181" s="13" t="s">
        <v>30</v>
      </c>
      <c r="AX181" s="13" t="s">
        <v>81</v>
      </c>
      <c r="AY181" s="259" t="s">
        <v>119</v>
      </c>
    </row>
    <row r="182" s="12" customFormat="1" ht="22.8" customHeight="1">
      <c r="A182" s="12"/>
      <c r="B182" s="218"/>
      <c r="C182" s="219"/>
      <c r="D182" s="220" t="s">
        <v>72</v>
      </c>
      <c r="E182" s="232" t="s">
        <v>141</v>
      </c>
      <c r="F182" s="232" t="s">
        <v>284</v>
      </c>
      <c r="G182" s="219"/>
      <c r="H182" s="219"/>
      <c r="I182" s="222"/>
      <c r="J182" s="233">
        <f>BK182</f>
        <v>0</v>
      </c>
      <c r="K182" s="219"/>
      <c r="L182" s="224"/>
      <c r="M182" s="225"/>
      <c r="N182" s="226"/>
      <c r="O182" s="226"/>
      <c r="P182" s="227">
        <f>SUM(P183:P199)</f>
        <v>0</v>
      </c>
      <c r="Q182" s="226"/>
      <c r="R182" s="227">
        <f>SUM(R183:R199)</f>
        <v>472.24020000000002</v>
      </c>
      <c r="S182" s="226"/>
      <c r="T182" s="228">
        <f>SUM(T183:T199)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229" t="s">
        <v>81</v>
      </c>
      <c r="AT182" s="230" t="s">
        <v>72</v>
      </c>
      <c r="AU182" s="230" t="s">
        <v>81</v>
      </c>
      <c r="AY182" s="229" t="s">
        <v>119</v>
      </c>
      <c r="BK182" s="231">
        <f>SUM(BK183:BK199)</f>
        <v>0</v>
      </c>
    </row>
    <row r="183" s="2" customFormat="1" ht="24" customHeight="1">
      <c r="A183" s="36"/>
      <c r="B183" s="37"/>
      <c r="C183" s="234" t="s">
        <v>285</v>
      </c>
      <c r="D183" s="234" t="s">
        <v>121</v>
      </c>
      <c r="E183" s="235" t="s">
        <v>286</v>
      </c>
      <c r="F183" s="236" t="s">
        <v>287</v>
      </c>
      <c r="G183" s="237" t="s">
        <v>124</v>
      </c>
      <c r="H183" s="238">
        <v>109.59999999999999</v>
      </c>
      <c r="I183" s="239"/>
      <c r="J183" s="240">
        <f>ROUND(I183*H183,2)</f>
        <v>0</v>
      </c>
      <c r="K183" s="241"/>
      <c r="L183" s="42"/>
      <c r="M183" s="242" t="s">
        <v>1</v>
      </c>
      <c r="N183" s="243" t="s">
        <v>38</v>
      </c>
      <c r="O183" s="89"/>
      <c r="P183" s="244">
        <f>O183*H183</f>
        <v>0</v>
      </c>
      <c r="Q183" s="244">
        <v>0.378</v>
      </c>
      <c r="R183" s="244">
        <f>Q183*H183</f>
        <v>41.428799999999995</v>
      </c>
      <c r="S183" s="244">
        <v>0</v>
      </c>
      <c r="T183" s="245">
        <f>S183*H183</f>
        <v>0</v>
      </c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R183" s="246" t="s">
        <v>125</v>
      </c>
      <c r="AT183" s="246" t="s">
        <v>121</v>
      </c>
      <c r="AU183" s="246" t="s">
        <v>83</v>
      </c>
      <c r="AY183" s="15" t="s">
        <v>119</v>
      </c>
      <c r="BE183" s="247">
        <f>IF(N183="základní",J183,0)</f>
        <v>0</v>
      </c>
      <c r="BF183" s="247">
        <f>IF(N183="snížená",J183,0)</f>
        <v>0</v>
      </c>
      <c r="BG183" s="247">
        <f>IF(N183="zákl. přenesená",J183,0)</f>
        <v>0</v>
      </c>
      <c r="BH183" s="247">
        <f>IF(N183="sníž. přenesená",J183,0)</f>
        <v>0</v>
      </c>
      <c r="BI183" s="247">
        <f>IF(N183="nulová",J183,0)</f>
        <v>0</v>
      </c>
      <c r="BJ183" s="15" t="s">
        <v>81</v>
      </c>
      <c r="BK183" s="247">
        <f>ROUND(I183*H183,2)</f>
        <v>0</v>
      </c>
      <c r="BL183" s="15" t="s">
        <v>125</v>
      </c>
      <c r="BM183" s="246" t="s">
        <v>288</v>
      </c>
    </row>
    <row r="184" s="13" customFormat="1">
      <c r="A184" s="13"/>
      <c r="B184" s="248"/>
      <c r="C184" s="249"/>
      <c r="D184" s="250" t="s">
        <v>131</v>
      </c>
      <c r="E184" s="251" t="s">
        <v>1</v>
      </c>
      <c r="F184" s="252" t="s">
        <v>289</v>
      </c>
      <c r="G184" s="249"/>
      <c r="H184" s="253">
        <v>109.59999999999999</v>
      </c>
      <c r="I184" s="254"/>
      <c r="J184" s="249"/>
      <c r="K184" s="249"/>
      <c r="L184" s="255"/>
      <c r="M184" s="256"/>
      <c r="N184" s="257"/>
      <c r="O184" s="257"/>
      <c r="P184" s="257"/>
      <c r="Q184" s="257"/>
      <c r="R184" s="257"/>
      <c r="S184" s="257"/>
      <c r="T184" s="258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59" t="s">
        <v>131</v>
      </c>
      <c r="AU184" s="259" t="s">
        <v>83</v>
      </c>
      <c r="AV184" s="13" t="s">
        <v>83</v>
      </c>
      <c r="AW184" s="13" t="s">
        <v>30</v>
      </c>
      <c r="AX184" s="13" t="s">
        <v>81</v>
      </c>
      <c r="AY184" s="259" t="s">
        <v>119</v>
      </c>
    </row>
    <row r="185" s="2" customFormat="1" ht="24" customHeight="1">
      <c r="A185" s="36"/>
      <c r="B185" s="37"/>
      <c r="C185" s="234" t="s">
        <v>290</v>
      </c>
      <c r="D185" s="234" t="s">
        <v>121</v>
      </c>
      <c r="E185" s="235" t="s">
        <v>291</v>
      </c>
      <c r="F185" s="236" t="s">
        <v>292</v>
      </c>
      <c r="G185" s="237" t="s">
        <v>124</v>
      </c>
      <c r="H185" s="238">
        <v>109.59999999999999</v>
      </c>
      <c r="I185" s="239"/>
      <c r="J185" s="240">
        <f>ROUND(I185*H185,2)</f>
        <v>0</v>
      </c>
      <c r="K185" s="241"/>
      <c r="L185" s="42"/>
      <c r="M185" s="242" t="s">
        <v>1</v>
      </c>
      <c r="N185" s="243" t="s">
        <v>38</v>
      </c>
      <c r="O185" s="89"/>
      <c r="P185" s="244">
        <f>O185*H185</f>
        <v>0</v>
      </c>
      <c r="Q185" s="244">
        <v>0.41599999999999998</v>
      </c>
      <c r="R185" s="244">
        <f>Q185*H185</f>
        <v>45.593599999999995</v>
      </c>
      <c r="S185" s="244">
        <v>0</v>
      </c>
      <c r="T185" s="245">
        <f>S185*H185</f>
        <v>0</v>
      </c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R185" s="246" t="s">
        <v>125</v>
      </c>
      <c r="AT185" s="246" t="s">
        <v>121</v>
      </c>
      <c r="AU185" s="246" t="s">
        <v>83</v>
      </c>
      <c r="AY185" s="15" t="s">
        <v>119</v>
      </c>
      <c r="BE185" s="247">
        <f>IF(N185="základní",J185,0)</f>
        <v>0</v>
      </c>
      <c r="BF185" s="247">
        <f>IF(N185="snížená",J185,0)</f>
        <v>0</v>
      </c>
      <c r="BG185" s="247">
        <f>IF(N185="zákl. přenesená",J185,0)</f>
        <v>0</v>
      </c>
      <c r="BH185" s="247">
        <f>IF(N185="sníž. přenesená",J185,0)</f>
        <v>0</v>
      </c>
      <c r="BI185" s="247">
        <f>IF(N185="nulová",J185,0)</f>
        <v>0</v>
      </c>
      <c r="BJ185" s="15" t="s">
        <v>81</v>
      </c>
      <c r="BK185" s="247">
        <f>ROUND(I185*H185,2)</f>
        <v>0</v>
      </c>
      <c r="BL185" s="15" t="s">
        <v>125</v>
      </c>
      <c r="BM185" s="246" t="s">
        <v>293</v>
      </c>
    </row>
    <row r="186" s="13" customFormat="1">
      <c r="A186" s="13"/>
      <c r="B186" s="248"/>
      <c r="C186" s="249"/>
      <c r="D186" s="250" t="s">
        <v>131</v>
      </c>
      <c r="E186" s="251" t="s">
        <v>1</v>
      </c>
      <c r="F186" s="252" t="s">
        <v>294</v>
      </c>
      <c r="G186" s="249"/>
      <c r="H186" s="253">
        <v>109.59999999999999</v>
      </c>
      <c r="I186" s="254"/>
      <c r="J186" s="249"/>
      <c r="K186" s="249"/>
      <c r="L186" s="255"/>
      <c r="M186" s="256"/>
      <c r="N186" s="257"/>
      <c r="O186" s="257"/>
      <c r="P186" s="257"/>
      <c r="Q186" s="257"/>
      <c r="R186" s="257"/>
      <c r="S186" s="257"/>
      <c r="T186" s="258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59" t="s">
        <v>131</v>
      </c>
      <c r="AU186" s="259" t="s">
        <v>83</v>
      </c>
      <c r="AV186" s="13" t="s">
        <v>83</v>
      </c>
      <c r="AW186" s="13" t="s">
        <v>30</v>
      </c>
      <c r="AX186" s="13" t="s">
        <v>81</v>
      </c>
      <c r="AY186" s="259" t="s">
        <v>119</v>
      </c>
    </row>
    <row r="187" s="2" customFormat="1" ht="24" customHeight="1">
      <c r="A187" s="36"/>
      <c r="B187" s="37"/>
      <c r="C187" s="234" t="s">
        <v>295</v>
      </c>
      <c r="D187" s="234" t="s">
        <v>121</v>
      </c>
      <c r="E187" s="235" t="s">
        <v>296</v>
      </c>
      <c r="F187" s="236" t="s">
        <v>292</v>
      </c>
      <c r="G187" s="237" t="s">
        <v>124</v>
      </c>
      <c r="H187" s="238">
        <v>109.59999999999999</v>
      </c>
      <c r="I187" s="239"/>
      <c r="J187" s="240">
        <f>ROUND(I187*H187,2)</f>
        <v>0</v>
      </c>
      <c r="K187" s="241"/>
      <c r="L187" s="42"/>
      <c r="M187" s="242" t="s">
        <v>1</v>
      </c>
      <c r="N187" s="243" t="s">
        <v>38</v>
      </c>
      <c r="O187" s="89"/>
      <c r="P187" s="244">
        <f>O187*H187</f>
        <v>0</v>
      </c>
      <c r="Q187" s="244">
        <v>0.41599999999999998</v>
      </c>
      <c r="R187" s="244">
        <f>Q187*H187</f>
        <v>45.593599999999995</v>
      </c>
      <c r="S187" s="244">
        <v>0</v>
      </c>
      <c r="T187" s="245">
        <f>S187*H187</f>
        <v>0</v>
      </c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R187" s="246" t="s">
        <v>125</v>
      </c>
      <c r="AT187" s="246" t="s">
        <v>121</v>
      </c>
      <c r="AU187" s="246" t="s">
        <v>83</v>
      </c>
      <c r="AY187" s="15" t="s">
        <v>119</v>
      </c>
      <c r="BE187" s="247">
        <f>IF(N187="základní",J187,0)</f>
        <v>0</v>
      </c>
      <c r="BF187" s="247">
        <f>IF(N187="snížená",J187,0)</f>
        <v>0</v>
      </c>
      <c r="BG187" s="247">
        <f>IF(N187="zákl. přenesená",J187,0)</f>
        <v>0</v>
      </c>
      <c r="BH187" s="247">
        <f>IF(N187="sníž. přenesená",J187,0)</f>
        <v>0</v>
      </c>
      <c r="BI187" s="247">
        <f>IF(N187="nulová",J187,0)</f>
        <v>0</v>
      </c>
      <c r="BJ187" s="15" t="s">
        <v>81</v>
      </c>
      <c r="BK187" s="247">
        <f>ROUND(I187*H187,2)</f>
        <v>0</v>
      </c>
      <c r="BL187" s="15" t="s">
        <v>125</v>
      </c>
      <c r="BM187" s="246" t="s">
        <v>297</v>
      </c>
    </row>
    <row r="188" s="13" customFormat="1">
      <c r="A188" s="13"/>
      <c r="B188" s="248"/>
      <c r="C188" s="249"/>
      <c r="D188" s="250" t="s">
        <v>131</v>
      </c>
      <c r="E188" s="251" t="s">
        <v>1</v>
      </c>
      <c r="F188" s="252" t="s">
        <v>294</v>
      </c>
      <c r="G188" s="249"/>
      <c r="H188" s="253">
        <v>109.59999999999999</v>
      </c>
      <c r="I188" s="254"/>
      <c r="J188" s="249"/>
      <c r="K188" s="249"/>
      <c r="L188" s="255"/>
      <c r="M188" s="256"/>
      <c r="N188" s="257"/>
      <c r="O188" s="257"/>
      <c r="P188" s="257"/>
      <c r="Q188" s="257"/>
      <c r="R188" s="257"/>
      <c r="S188" s="257"/>
      <c r="T188" s="258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59" t="s">
        <v>131</v>
      </c>
      <c r="AU188" s="259" t="s">
        <v>83</v>
      </c>
      <c r="AV188" s="13" t="s">
        <v>83</v>
      </c>
      <c r="AW188" s="13" t="s">
        <v>30</v>
      </c>
      <c r="AX188" s="13" t="s">
        <v>81</v>
      </c>
      <c r="AY188" s="259" t="s">
        <v>119</v>
      </c>
    </row>
    <row r="189" s="2" customFormat="1" ht="16.5" customHeight="1">
      <c r="A189" s="36"/>
      <c r="B189" s="37"/>
      <c r="C189" s="234" t="s">
        <v>298</v>
      </c>
      <c r="D189" s="234" t="s">
        <v>121</v>
      </c>
      <c r="E189" s="235" t="s">
        <v>299</v>
      </c>
      <c r="F189" s="236" t="s">
        <v>300</v>
      </c>
      <c r="G189" s="237" t="s">
        <v>124</v>
      </c>
      <c r="H189" s="238">
        <v>315</v>
      </c>
      <c r="I189" s="239"/>
      <c r="J189" s="240">
        <f>ROUND(I189*H189,2)</f>
        <v>0</v>
      </c>
      <c r="K189" s="241"/>
      <c r="L189" s="42"/>
      <c r="M189" s="242" t="s">
        <v>1</v>
      </c>
      <c r="N189" s="243" t="s">
        <v>38</v>
      </c>
      <c r="O189" s="89"/>
      <c r="P189" s="244">
        <f>O189*H189</f>
        <v>0</v>
      </c>
      <c r="Q189" s="244">
        <v>0.18776000000000001</v>
      </c>
      <c r="R189" s="244">
        <f>Q189*H189</f>
        <v>59.144400000000005</v>
      </c>
      <c r="S189" s="244">
        <v>0</v>
      </c>
      <c r="T189" s="245">
        <f>S189*H189</f>
        <v>0</v>
      </c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R189" s="246" t="s">
        <v>125</v>
      </c>
      <c r="AT189" s="246" t="s">
        <v>121</v>
      </c>
      <c r="AU189" s="246" t="s">
        <v>83</v>
      </c>
      <c r="AY189" s="15" t="s">
        <v>119</v>
      </c>
      <c r="BE189" s="247">
        <f>IF(N189="základní",J189,0)</f>
        <v>0</v>
      </c>
      <c r="BF189" s="247">
        <f>IF(N189="snížená",J189,0)</f>
        <v>0</v>
      </c>
      <c r="BG189" s="247">
        <f>IF(N189="zákl. přenesená",J189,0)</f>
        <v>0</v>
      </c>
      <c r="BH189" s="247">
        <f>IF(N189="sníž. přenesená",J189,0)</f>
        <v>0</v>
      </c>
      <c r="BI189" s="247">
        <f>IF(N189="nulová",J189,0)</f>
        <v>0</v>
      </c>
      <c r="BJ189" s="15" t="s">
        <v>81</v>
      </c>
      <c r="BK189" s="247">
        <f>ROUND(I189*H189,2)</f>
        <v>0</v>
      </c>
      <c r="BL189" s="15" t="s">
        <v>125</v>
      </c>
      <c r="BM189" s="246" t="s">
        <v>301</v>
      </c>
    </row>
    <row r="190" s="2" customFormat="1" ht="16.5" customHeight="1">
      <c r="A190" s="36"/>
      <c r="B190" s="37"/>
      <c r="C190" s="234" t="s">
        <v>302</v>
      </c>
      <c r="D190" s="234" t="s">
        <v>121</v>
      </c>
      <c r="E190" s="235" t="s">
        <v>303</v>
      </c>
      <c r="F190" s="236" t="s">
        <v>304</v>
      </c>
      <c r="G190" s="237" t="s">
        <v>124</v>
      </c>
      <c r="H190" s="238">
        <v>226</v>
      </c>
      <c r="I190" s="239"/>
      <c r="J190" s="240">
        <f>ROUND(I190*H190,2)</f>
        <v>0</v>
      </c>
      <c r="K190" s="241"/>
      <c r="L190" s="42"/>
      <c r="M190" s="242" t="s">
        <v>1</v>
      </c>
      <c r="N190" s="243" t="s">
        <v>38</v>
      </c>
      <c r="O190" s="89"/>
      <c r="P190" s="244">
        <f>O190*H190</f>
        <v>0</v>
      </c>
      <c r="Q190" s="244">
        <v>0.070110000000000006</v>
      </c>
      <c r="R190" s="244">
        <f>Q190*H190</f>
        <v>15.844860000000001</v>
      </c>
      <c r="S190" s="244">
        <v>0</v>
      </c>
      <c r="T190" s="245">
        <f>S190*H190</f>
        <v>0</v>
      </c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R190" s="246" t="s">
        <v>125</v>
      </c>
      <c r="AT190" s="246" t="s">
        <v>121</v>
      </c>
      <c r="AU190" s="246" t="s">
        <v>83</v>
      </c>
      <c r="AY190" s="15" t="s">
        <v>119</v>
      </c>
      <c r="BE190" s="247">
        <f>IF(N190="základní",J190,0)</f>
        <v>0</v>
      </c>
      <c r="BF190" s="247">
        <f>IF(N190="snížená",J190,0)</f>
        <v>0</v>
      </c>
      <c r="BG190" s="247">
        <f>IF(N190="zákl. přenesená",J190,0)</f>
        <v>0</v>
      </c>
      <c r="BH190" s="247">
        <f>IF(N190="sníž. přenesená",J190,0)</f>
        <v>0</v>
      </c>
      <c r="BI190" s="247">
        <f>IF(N190="nulová",J190,0)</f>
        <v>0</v>
      </c>
      <c r="BJ190" s="15" t="s">
        <v>81</v>
      </c>
      <c r="BK190" s="247">
        <f>ROUND(I190*H190,2)</f>
        <v>0</v>
      </c>
      <c r="BL190" s="15" t="s">
        <v>125</v>
      </c>
      <c r="BM190" s="246" t="s">
        <v>305</v>
      </c>
    </row>
    <row r="191" s="2" customFormat="1" ht="16.5" customHeight="1">
      <c r="A191" s="36"/>
      <c r="B191" s="37"/>
      <c r="C191" s="234" t="s">
        <v>306</v>
      </c>
      <c r="D191" s="234" t="s">
        <v>121</v>
      </c>
      <c r="E191" s="235" t="s">
        <v>307</v>
      </c>
      <c r="F191" s="236" t="s">
        <v>308</v>
      </c>
      <c r="G191" s="237" t="s">
        <v>124</v>
      </c>
      <c r="H191" s="238">
        <v>226</v>
      </c>
      <c r="I191" s="239"/>
      <c r="J191" s="240">
        <f>ROUND(I191*H191,2)</f>
        <v>0</v>
      </c>
      <c r="K191" s="241"/>
      <c r="L191" s="42"/>
      <c r="M191" s="242" t="s">
        <v>1</v>
      </c>
      <c r="N191" s="243" t="s">
        <v>38</v>
      </c>
      <c r="O191" s="89"/>
      <c r="P191" s="244">
        <f>O191*H191</f>
        <v>0</v>
      </c>
      <c r="Q191" s="244">
        <v>0.0060600000000000003</v>
      </c>
      <c r="R191" s="244">
        <f>Q191*H191</f>
        <v>1.3695600000000001</v>
      </c>
      <c r="S191" s="244">
        <v>0</v>
      </c>
      <c r="T191" s="245">
        <f>S191*H191</f>
        <v>0</v>
      </c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R191" s="246" t="s">
        <v>125</v>
      </c>
      <c r="AT191" s="246" t="s">
        <v>121</v>
      </c>
      <c r="AU191" s="246" t="s">
        <v>83</v>
      </c>
      <c r="AY191" s="15" t="s">
        <v>119</v>
      </c>
      <c r="BE191" s="247">
        <f>IF(N191="základní",J191,0)</f>
        <v>0</v>
      </c>
      <c r="BF191" s="247">
        <f>IF(N191="snížená",J191,0)</f>
        <v>0</v>
      </c>
      <c r="BG191" s="247">
        <f>IF(N191="zákl. přenesená",J191,0)</f>
        <v>0</v>
      </c>
      <c r="BH191" s="247">
        <f>IF(N191="sníž. přenesená",J191,0)</f>
        <v>0</v>
      </c>
      <c r="BI191" s="247">
        <f>IF(N191="nulová",J191,0)</f>
        <v>0</v>
      </c>
      <c r="BJ191" s="15" t="s">
        <v>81</v>
      </c>
      <c r="BK191" s="247">
        <f>ROUND(I191*H191,2)</f>
        <v>0</v>
      </c>
      <c r="BL191" s="15" t="s">
        <v>125</v>
      </c>
      <c r="BM191" s="246" t="s">
        <v>309</v>
      </c>
    </row>
    <row r="192" s="2" customFormat="1" ht="24" customHeight="1">
      <c r="A192" s="36"/>
      <c r="B192" s="37"/>
      <c r="C192" s="234" t="s">
        <v>310</v>
      </c>
      <c r="D192" s="234" t="s">
        <v>121</v>
      </c>
      <c r="E192" s="235" t="s">
        <v>311</v>
      </c>
      <c r="F192" s="236" t="s">
        <v>312</v>
      </c>
      <c r="G192" s="237" t="s">
        <v>124</v>
      </c>
      <c r="H192" s="238">
        <v>1096</v>
      </c>
      <c r="I192" s="239"/>
      <c r="J192" s="240">
        <f>ROUND(I192*H192,2)</f>
        <v>0</v>
      </c>
      <c r="K192" s="241"/>
      <c r="L192" s="42"/>
      <c r="M192" s="242" t="s">
        <v>1</v>
      </c>
      <c r="N192" s="243" t="s">
        <v>38</v>
      </c>
      <c r="O192" s="89"/>
      <c r="P192" s="244">
        <f>O192*H192</f>
        <v>0</v>
      </c>
      <c r="Q192" s="244">
        <v>0.022929999999999999</v>
      </c>
      <c r="R192" s="244">
        <f>Q192*H192</f>
        <v>25.13128</v>
      </c>
      <c r="S192" s="244">
        <v>0</v>
      </c>
      <c r="T192" s="245">
        <f>S192*H192</f>
        <v>0</v>
      </c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R192" s="246" t="s">
        <v>125</v>
      </c>
      <c r="AT192" s="246" t="s">
        <v>121</v>
      </c>
      <c r="AU192" s="246" t="s">
        <v>83</v>
      </c>
      <c r="AY192" s="15" t="s">
        <v>119</v>
      </c>
      <c r="BE192" s="247">
        <f>IF(N192="základní",J192,0)</f>
        <v>0</v>
      </c>
      <c r="BF192" s="247">
        <f>IF(N192="snížená",J192,0)</f>
        <v>0</v>
      </c>
      <c r="BG192" s="247">
        <f>IF(N192="zákl. přenesená",J192,0)</f>
        <v>0</v>
      </c>
      <c r="BH192" s="247">
        <f>IF(N192="sníž. přenesená",J192,0)</f>
        <v>0</v>
      </c>
      <c r="BI192" s="247">
        <f>IF(N192="nulová",J192,0)</f>
        <v>0</v>
      </c>
      <c r="BJ192" s="15" t="s">
        <v>81</v>
      </c>
      <c r="BK192" s="247">
        <f>ROUND(I192*H192,2)</f>
        <v>0</v>
      </c>
      <c r="BL192" s="15" t="s">
        <v>125</v>
      </c>
      <c r="BM192" s="246" t="s">
        <v>313</v>
      </c>
    </row>
    <row r="193" s="2" customFormat="1" ht="24" customHeight="1">
      <c r="A193" s="36"/>
      <c r="B193" s="37"/>
      <c r="C193" s="234" t="s">
        <v>314</v>
      </c>
      <c r="D193" s="234" t="s">
        <v>121</v>
      </c>
      <c r="E193" s="235" t="s">
        <v>315</v>
      </c>
      <c r="F193" s="236" t="s">
        <v>316</v>
      </c>
      <c r="G193" s="237" t="s">
        <v>124</v>
      </c>
      <c r="H193" s="238">
        <v>226</v>
      </c>
      <c r="I193" s="239"/>
      <c r="J193" s="240">
        <f>ROUND(I193*H193,2)</f>
        <v>0</v>
      </c>
      <c r="K193" s="241"/>
      <c r="L193" s="42"/>
      <c r="M193" s="242" t="s">
        <v>1</v>
      </c>
      <c r="N193" s="243" t="s">
        <v>38</v>
      </c>
      <c r="O193" s="89"/>
      <c r="P193" s="244">
        <f>O193*H193</f>
        <v>0</v>
      </c>
      <c r="Q193" s="244">
        <v>0.022929999999999999</v>
      </c>
      <c r="R193" s="244">
        <f>Q193*H193</f>
        <v>5.1821799999999998</v>
      </c>
      <c r="S193" s="244">
        <v>0</v>
      </c>
      <c r="T193" s="245">
        <f>S193*H193</f>
        <v>0</v>
      </c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R193" s="246" t="s">
        <v>125</v>
      </c>
      <c r="AT193" s="246" t="s">
        <v>121</v>
      </c>
      <c r="AU193" s="246" t="s">
        <v>83</v>
      </c>
      <c r="AY193" s="15" t="s">
        <v>119</v>
      </c>
      <c r="BE193" s="247">
        <f>IF(N193="základní",J193,0)</f>
        <v>0</v>
      </c>
      <c r="BF193" s="247">
        <f>IF(N193="snížená",J193,0)</f>
        <v>0</v>
      </c>
      <c r="BG193" s="247">
        <f>IF(N193="zákl. přenesená",J193,0)</f>
        <v>0</v>
      </c>
      <c r="BH193" s="247">
        <f>IF(N193="sníž. přenesená",J193,0)</f>
        <v>0</v>
      </c>
      <c r="BI193" s="247">
        <f>IF(N193="nulová",J193,0)</f>
        <v>0</v>
      </c>
      <c r="BJ193" s="15" t="s">
        <v>81</v>
      </c>
      <c r="BK193" s="247">
        <f>ROUND(I193*H193,2)</f>
        <v>0</v>
      </c>
      <c r="BL193" s="15" t="s">
        <v>125</v>
      </c>
      <c r="BM193" s="246" t="s">
        <v>317</v>
      </c>
    </row>
    <row r="194" s="2" customFormat="1" ht="24" customHeight="1">
      <c r="A194" s="36"/>
      <c r="B194" s="37"/>
      <c r="C194" s="234" t="s">
        <v>318</v>
      </c>
      <c r="D194" s="234" t="s">
        <v>121</v>
      </c>
      <c r="E194" s="235" t="s">
        <v>319</v>
      </c>
      <c r="F194" s="236" t="s">
        <v>320</v>
      </c>
      <c r="G194" s="237" t="s">
        <v>124</v>
      </c>
      <c r="H194" s="238">
        <v>1096</v>
      </c>
      <c r="I194" s="239"/>
      <c r="J194" s="240">
        <f>ROUND(I194*H194,2)</f>
        <v>0</v>
      </c>
      <c r="K194" s="241"/>
      <c r="L194" s="42"/>
      <c r="M194" s="242" t="s">
        <v>1</v>
      </c>
      <c r="N194" s="243" t="s">
        <v>38</v>
      </c>
      <c r="O194" s="89"/>
      <c r="P194" s="244">
        <f>O194*H194</f>
        <v>0</v>
      </c>
      <c r="Q194" s="244">
        <v>0.20477999999999999</v>
      </c>
      <c r="R194" s="244">
        <f>Q194*H194</f>
        <v>224.43887999999998</v>
      </c>
      <c r="S194" s="244">
        <v>0</v>
      </c>
      <c r="T194" s="245">
        <f>S194*H194</f>
        <v>0</v>
      </c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R194" s="246" t="s">
        <v>125</v>
      </c>
      <c r="AT194" s="246" t="s">
        <v>121</v>
      </c>
      <c r="AU194" s="246" t="s">
        <v>83</v>
      </c>
      <c r="AY194" s="15" t="s">
        <v>119</v>
      </c>
      <c r="BE194" s="247">
        <f>IF(N194="základní",J194,0)</f>
        <v>0</v>
      </c>
      <c r="BF194" s="247">
        <f>IF(N194="snížená",J194,0)</f>
        <v>0</v>
      </c>
      <c r="BG194" s="247">
        <f>IF(N194="zákl. přenesená",J194,0)</f>
        <v>0</v>
      </c>
      <c r="BH194" s="247">
        <f>IF(N194="sníž. přenesená",J194,0)</f>
        <v>0</v>
      </c>
      <c r="BI194" s="247">
        <f>IF(N194="nulová",J194,0)</f>
        <v>0</v>
      </c>
      <c r="BJ194" s="15" t="s">
        <v>81</v>
      </c>
      <c r="BK194" s="247">
        <f>ROUND(I194*H194,2)</f>
        <v>0</v>
      </c>
      <c r="BL194" s="15" t="s">
        <v>125</v>
      </c>
      <c r="BM194" s="246" t="s">
        <v>321</v>
      </c>
    </row>
    <row r="195" s="2" customFormat="1" ht="24" customHeight="1">
      <c r="A195" s="36"/>
      <c r="B195" s="37"/>
      <c r="C195" s="234" t="s">
        <v>322</v>
      </c>
      <c r="D195" s="234" t="s">
        <v>121</v>
      </c>
      <c r="E195" s="235" t="s">
        <v>323</v>
      </c>
      <c r="F195" s="236" t="s">
        <v>324</v>
      </c>
      <c r="G195" s="237" t="s">
        <v>124</v>
      </c>
      <c r="H195" s="238">
        <v>22</v>
      </c>
      <c r="I195" s="239"/>
      <c r="J195" s="240">
        <f>ROUND(I195*H195,2)</f>
        <v>0</v>
      </c>
      <c r="K195" s="241"/>
      <c r="L195" s="42"/>
      <c r="M195" s="242" t="s">
        <v>1</v>
      </c>
      <c r="N195" s="243" t="s">
        <v>38</v>
      </c>
      <c r="O195" s="89"/>
      <c r="P195" s="244">
        <f>O195*H195</f>
        <v>0</v>
      </c>
      <c r="Q195" s="244">
        <v>0.19536000000000001</v>
      </c>
      <c r="R195" s="244">
        <f>Q195*H195</f>
        <v>4.2979200000000004</v>
      </c>
      <c r="S195" s="244">
        <v>0</v>
      </c>
      <c r="T195" s="245">
        <f>S195*H195</f>
        <v>0</v>
      </c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R195" s="246" t="s">
        <v>125</v>
      </c>
      <c r="AT195" s="246" t="s">
        <v>121</v>
      </c>
      <c r="AU195" s="246" t="s">
        <v>83</v>
      </c>
      <c r="AY195" s="15" t="s">
        <v>119</v>
      </c>
      <c r="BE195" s="247">
        <f>IF(N195="základní",J195,0)</f>
        <v>0</v>
      </c>
      <c r="BF195" s="247">
        <f>IF(N195="snížená",J195,0)</f>
        <v>0</v>
      </c>
      <c r="BG195" s="247">
        <f>IF(N195="zákl. přenesená",J195,0)</f>
        <v>0</v>
      </c>
      <c r="BH195" s="247">
        <f>IF(N195="sníž. přenesená",J195,0)</f>
        <v>0</v>
      </c>
      <c r="BI195" s="247">
        <f>IF(N195="nulová",J195,0)</f>
        <v>0</v>
      </c>
      <c r="BJ195" s="15" t="s">
        <v>81</v>
      </c>
      <c r="BK195" s="247">
        <f>ROUND(I195*H195,2)</f>
        <v>0</v>
      </c>
      <c r="BL195" s="15" t="s">
        <v>125</v>
      </c>
      <c r="BM195" s="246" t="s">
        <v>325</v>
      </c>
    </row>
    <row r="196" s="2" customFormat="1" ht="16.5" customHeight="1">
      <c r="A196" s="36"/>
      <c r="B196" s="37"/>
      <c r="C196" s="260" t="s">
        <v>326</v>
      </c>
      <c r="D196" s="260" t="s">
        <v>190</v>
      </c>
      <c r="E196" s="261" t="s">
        <v>327</v>
      </c>
      <c r="F196" s="262" t="s">
        <v>328</v>
      </c>
      <c r="G196" s="263" t="s">
        <v>182</v>
      </c>
      <c r="H196" s="264">
        <v>5.5</v>
      </c>
      <c r="I196" s="265"/>
      <c r="J196" s="266">
        <f>ROUND(I196*H196,2)</f>
        <v>0</v>
      </c>
      <c r="K196" s="267"/>
      <c r="L196" s="268"/>
      <c r="M196" s="269" t="s">
        <v>1</v>
      </c>
      <c r="N196" s="270" t="s">
        <v>38</v>
      </c>
      <c r="O196" s="89"/>
      <c r="P196" s="244">
        <f>O196*H196</f>
        <v>0</v>
      </c>
      <c r="Q196" s="244">
        <v>0.222</v>
      </c>
      <c r="R196" s="244">
        <f>Q196*H196</f>
        <v>1.2210000000000001</v>
      </c>
      <c r="S196" s="244">
        <v>0</v>
      </c>
      <c r="T196" s="245">
        <f>S196*H196</f>
        <v>0</v>
      </c>
      <c r="U196" s="36"/>
      <c r="V196" s="36"/>
      <c r="W196" s="36"/>
      <c r="X196" s="36"/>
      <c r="Y196" s="36"/>
      <c r="Z196" s="36"/>
      <c r="AA196" s="36"/>
      <c r="AB196" s="36"/>
      <c r="AC196" s="36"/>
      <c r="AD196" s="36"/>
      <c r="AE196" s="36"/>
      <c r="AR196" s="246" t="s">
        <v>152</v>
      </c>
      <c r="AT196" s="246" t="s">
        <v>190</v>
      </c>
      <c r="AU196" s="246" t="s">
        <v>83</v>
      </c>
      <c r="AY196" s="15" t="s">
        <v>119</v>
      </c>
      <c r="BE196" s="247">
        <f>IF(N196="základní",J196,0)</f>
        <v>0</v>
      </c>
      <c r="BF196" s="247">
        <f>IF(N196="snížená",J196,0)</f>
        <v>0</v>
      </c>
      <c r="BG196" s="247">
        <f>IF(N196="zákl. přenesená",J196,0)</f>
        <v>0</v>
      </c>
      <c r="BH196" s="247">
        <f>IF(N196="sníž. přenesená",J196,0)</f>
        <v>0</v>
      </c>
      <c r="BI196" s="247">
        <f>IF(N196="nulová",J196,0)</f>
        <v>0</v>
      </c>
      <c r="BJ196" s="15" t="s">
        <v>81</v>
      </c>
      <c r="BK196" s="247">
        <f>ROUND(I196*H196,2)</f>
        <v>0</v>
      </c>
      <c r="BL196" s="15" t="s">
        <v>125</v>
      </c>
      <c r="BM196" s="246" t="s">
        <v>329</v>
      </c>
    </row>
    <row r="197" s="13" customFormat="1">
      <c r="A197" s="13"/>
      <c r="B197" s="248"/>
      <c r="C197" s="249"/>
      <c r="D197" s="250" t="s">
        <v>131</v>
      </c>
      <c r="E197" s="249"/>
      <c r="F197" s="252" t="s">
        <v>330</v>
      </c>
      <c r="G197" s="249"/>
      <c r="H197" s="253">
        <v>5.5</v>
      </c>
      <c r="I197" s="254"/>
      <c r="J197" s="249"/>
      <c r="K197" s="249"/>
      <c r="L197" s="255"/>
      <c r="M197" s="256"/>
      <c r="N197" s="257"/>
      <c r="O197" s="257"/>
      <c r="P197" s="257"/>
      <c r="Q197" s="257"/>
      <c r="R197" s="257"/>
      <c r="S197" s="257"/>
      <c r="T197" s="258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59" t="s">
        <v>131</v>
      </c>
      <c r="AU197" s="259" t="s">
        <v>83</v>
      </c>
      <c r="AV197" s="13" t="s">
        <v>83</v>
      </c>
      <c r="AW197" s="13" t="s">
        <v>4</v>
      </c>
      <c r="AX197" s="13" t="s">
        <v>81</v>
      </c>
      <c r="AY197" s="259" t="s">
        <v>119</v>
      </c>
    </row>
    <row r="198" s="2" customFormat="1" ht="24" customHeight="1">
      <c r="A198" s="36"/>
      <c r="B198" s="37"/>
      <c r="C198" s="234" t="s">
        <v>331</v>
      </c>
      <c r="D198" s="234" t="s">
        <v>121</v>
      </c>
      <c r="E198" s="235" t="s">
        <v>332</v>
      </c>
      <c r="F198" s="236" t="s">
        <v>333</v>
      </c>
      <c r="G198" s="237" t="s">
        <v>334</v>
      </c>
      <c r="H198" s="238">
        <v>27</v>
      </c>
      <c r="I198" s="239"/>
      <c r="J198" s="240">
        <f>ROUND(I198*H198,2)</f>
        <v>0</v>
      </c>
      <c r="K198" s="241"/>
      <c r="L198" s="42"/>
      <c r="M198" s="242" t="s">
        <v>1</v>
      </c>
      <c r="N198" s="243" t="s">
        <v>38</v>
      </c>
      <c r="O198" s="89"/>
      <c r="P198" s="244">
        <f>O198*H198</f>
        <v>0</v>
      </c>
      <c r="Q198" s="244">
        <v>0.10956000000000001</v>
      </c>
      <c r="R198" s="244">
        <f>Q198*H198</f>
        <v>2.9581200000000001</v>
      </c>
      <c r="S198" s="244">
        <v>0</v>
      </c>
      <c r="T198" s="245">
        <f>S198*H198</f>
        <v>0</v>
      </c>
      <c r="U198" s="36"/>
      <c r="V198" s="36"/>
      <c r="W198" s="36"/>
      <c r="X198" s="36"/>
      <c r="Y198" s="36"/>
      <c r="Z198" s="36"/>
      <c r="AA198" s="36"/>
      <c r="AB198" s="36"/>
      <c r="AC198" s="36"/>
      <c r="AD198" s="36"/>
      <c r="AE198" s="36"/>
      <c r="AR198" s="246" t="s">
        <v>125</v>
      </c>
      <c r="AT198" s="246" t="s">
        <v>121</v>
      </c>
      <c r="AU198" s="246" t="s">
        <v>83</v>
      </c>
      <c r="AY198" s="15" t="s">
        <v>119</v>
      </c>
      <c r="BE198" s="247">
        <f>IF(N198="základní",J198,0)</f>
        <v>0</v>
      </c>
      <c r="BF198" s="247">
        <f>IF(N198="snížená",J198,0)</f>
        <v>0</v>
      </c>
      <c r="BG198" s="247">
        <f>IF(N198="zákl. přenesená",J198,0)</f>
        <v>0</v>
      </c>
      <c r="BH198" s="247">
        <f>IF(N198="sníž. přenesená",J198,0)</f>
        <v>0</v>
      </c>
      <c r="BI198" s="247">
        <f>IF(N198="nulová",J198,0)</f>
        <v>0</v>
      </c>
      <c r="BJ198" s="15" t="s">
        <v>81</v>
      </c>
      <c r="BK198" s="247">
        <f>ROUND(I198*H198,2)</f>
        <v>0</v>
      </c>
      <c r="BL198" s="15" t="s">
        <v>125</v>
      </c>
      <c r="BM198" s="246" t="s">
        <v>335</v>
      </c>
    </row>
    <row r="199" s="2" customFormat="1" ht="16.5" customHeight="1">
      <c r="A199" s="36"/>
      <c r="B199" s="37"/>
      <c r="C199" s="234" t="s">
        <v>336</v>
      </c>
      <c r="D199" s="234" t="s">
        <v>121</v>
      </c>
      <c r="E199" s="235" t="s">
        <v>337</v>
      </c>
      <c r="F199" s="236" t="s">
        <v>338</v>
      </c>
      <c r="G199" s="237" t="s">
        <v>334</v>
      </c>
      <c r="H199" s="238">
        <v>10</v>
      </c>
      <c r="I199" s="239"/>
      <c r="J199" s="240">
        <f>ROUND(I199*H199,2)</f>
        <v>0</v>
      </c>
      <c r="K199" s="241"/>
      <c r="L199" s="42"/>
      <c r="M199" s="242" t="s">
        <v>1</v>
      </c>
      <c r="N199" s="243" t="s">
        <v>38</v>
      </c>
      <c r="O199" s="89"/>
      <c r="P199" s="244">
        <f>O199*H199</f>
        <v>0</v>
      </c>
      <c r="Q199" s="244">
        <v>0.0035999999999999999</v>
      </c>
      <c r="R199" s="244">
        <f>Q199*H199</f>
        <v>0.035999999999999997</v>
      </c>
      <c r="S199" s="244">
        <v>0</v>
      </c>
      <c r="T199" s="245">
        <f>S199*H199</f>
        <v>0</v>
      </c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R199" s="246" t="s">
        <v>125</v>
      </c>
      <c r="AT199" s="246" t="s">
        <v>121</v>
      </c>
      <c r="AU199" s="246" t="s">
        <v>83</v>
      </c>
      <c r="AY199" s="15" t="s">
        <v>119</v>
      </c>
      <c r="BE199" s="247">
        <f>IF(N199="základní",J199,0)</f>
        <v>0</v>
      </c>
      <c r="BF199" s="247">
        <f>IF(N199="snížená",J199,0)</f>
        <v>0</v>
      </c>
      <c r="BG199" s="247">
        <f>IF(N199="zákl. přenesená",J199,0)</f>
        <v>0</v>
      </c>
      <c r="BH199" s="247">
        <f>IF(N199="sníž. přenesená",J199,0)</f>
        <v>0</v>
      </c>
      <c r="BI199" s="247">
        <f>IF(N199="nulová",J199,0)</f>
        <v>0</v>
      </c>
      <c r="BJ199" s="15" t="s">
        <v>81</v>
      </c>
      <c r="BK199" s="247">
        <f>ROUND(I199*H199,2)</f>
        <v>0</v>
      </c>
      <c r="BL199" s="15" t="s">
        <v>125</v>
      </c>
      <c r="BM199" s="246" t="s">
        <v>339</v>
      </c>
    </row>
    <row r="200" s="12" customFormat="1" ht="22.8" customHeight="1">
      <c r="A200" s="12"/>
      <c r="B200" s="218"/>
      <c r="C200" s="219"/>
      <c r="D200" s="220" t="s">
        <v>72</v>
      </c>
      <c r="E200" s="232" t="s">
        <v>152</v>
      </c>
      <c r="F200" s="232" t="s">
        <v>340</v>
      </c>
      <c r="G200" s="219"/>
      <c r="H200" s="219"/>
      <c r="I200" s="222"/>
      <c r="J200" s="233">
        <f>BK200</f>
        <v>0</v>
      </c>
      <c r="K200" s="219"/>
      <c r="L200" s="224"/>
      <c r="M200" s="225"/>
      <c r="N200" s="226"/>
      <c r="O200" s="226"/>
      <c r="P200" s="227">
        <f>SUM(P201:P206)</f>
        <v>0</v>
      </c>
      <c r="Q200" s="226"/>
      <c r="R200" s="227">
        <f>SUM(R201:R206)</f>
        <v>5.5821740000000002</v>
      </c>
      <c r="S200" s="226"/>
      <c r="T200" s="228">
        <f>SUM(T201:T206)</f>
        <v>0</v>
      </c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R200" s="229" t="s">
        <v>81</v>
      </c>
      <c r="AT200" s="230" t="s">
        <v>72</v>
      </c>
      <c r="AU200" s="230" t="s">
        <v>81</v>
      </c>
      <c r="AY200" s="229" t="s">
        <v>119</v>
      </c>
      <c r="BK200" s="231">
        <f>SUM(BK201:BK206)</f>
        <v>0</v>
      </c>
    </row>
    <row r="201" s="2" customFormat="1" ht="24" customHeight="1">
      <c r="A201" s="36"/>
      <c r="B201" s="37"/>
      <c r="C201" s="234" t="s">
        <v>341</v>
      </c>
      <c r="D201" s="234" t="s">
        <v>121</v>
      </c>
      <c r="E201" s="235" t="s">
        <v>342</v>
      </c>
      <c r="F201" s="236" t="s">
        <v>343</v>
      </c>
      <c r="G201" s="237" t="s">
        <v>334</v>
      </c>
      <c r="H201" s="238">
        <v>14</v>
      </c>
      <c r="I201" s="239"/>
      <c r="J201" s="240">
        <f>ROUND(I201*H201,2)</f>
        <v>0</v>
      </c>
      <c r="K201" s="241"/>
      <c r="L201" s="42"/>
      <c r="M201" s="242" t="s">
        <v>1</v>
      </c>
      <c r="N201" s="243" t="s">
        <v>38</v>
      </c>
      <c r="O201" s="89"/>
      <c r="P201" s="244">
        <f>O201*H201</f>
        <v>0</v>
      </c>
      <c r="Q201" s="244">
        <v>1.0000000000000001E-05</v>
      </c>
      <c r="R201" s="244">
        <f>Q201*H201</f>
        <v>0.00014000000000000002</v>
      </c>
      <c r="S201" s="244">
        <v>0</v>
      </c>
      <c r="T201" s="245">
        <f>S201*H201</f>
        <v>0</v>
      </c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R201" s="246" t="s">
        <v>125</v>
      </c>
      <c r="AT201" s="246" t="s">
        <v>121</v>
      </c>
      <c r="AU201" s="246" t="s">
        <v>83</v>
      </c>
      <c r="AY201" s="15" t="s">
        <v>119</v>
      </c>
      <c r="BE201" s="247">
        <f>IF(N201="základní",J201,0)</f>
        <v>0</v>
      </c>
      <c r="BF201" s="247">
        <f>IF(N201="snížená",J201,0)</f>
        <v>0</v>
      </c>
      <c r="BG201" s="247">
        <f>IF(N201="zákl. přenesená",J201,0)</f>
        <v>0</v>
      </c>
      <c r="BH201" s="247">
        <f>IF(N201="sníž. přenesená",J201,0)</f>
        <v>0</v>
      </c>
      <c r="BI201" s="247">
        <f>IF(N201="nulová",J201,0)</f>
        <v>0</v>
      </c>
      <c r="BJ201" s="15" t="s">
        <v>81</v>
      </c>
      <c r="BK201" s="247">
        <f>ROUND(I201*H201,2)</f>
        <v>0</v>
      </c>
      <c r="BL201" s="15" t="s">
        <v>125</v>
      </c>
      <c r="BM201" s="246" t="s">
        <v>344</v>
      </c>
    </row>
    <row r="202" s="2" customFormat="1" ht="16.5" customHeight="1">
      <c r="A202" s="36"/>
      <c r="B202" s="37"/>
      <c r="C202" s="260" t="s">
        <v>345</v>
      </c>
      <c r="D202" s="260" t="s">
        <v>190</v>
      </c>
      <c r="E202" s="261" t="s">
        <v>346</v>
      </c>
      <c r="F202" s="262" t="s">
        <v>347</v>
      </c>
      <c r="G202" s="263" t="s">
        <v>334</v>
      </c>
      <c r="H202" s="264">
        <v>14.699999999999999</v>
      </c>
      <c r="I202" s="265"/>
      <c r="J202" s="266">
        <f>ROUND(I202*H202,2)</f>
        <v>0</v>
      </c>
      <c r="K202" s="267"/>
      <c r="L202" s="268"/>
      <c r="M202" s="269" t="s">
        <v>1</v>
      </c>
      <c r="N202" s="270" t="s">
        <v>38</v>
      </c>
      <c r="O202" s="89"/>
      <c r="P202" s="244">
        <f>O202*H202</f>
        <v>0</v>
      </c>
      <c r="Q202" s="244">
        <v>0.00382</v>
      </c>
      <c r="R202" s="244">
        <f>Q202*H202</f>
        <v>0.056153999999999996</v>
      </c>
      <c r="S202" s="244">
        <v>0</v>
      </c>
      <c r="T202" s="245">
        <f>S202*H202</f>
        <v>0</v>
      </c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R202" s="246" t="s">
        <v>152</v>
      </c>
      <c r="AT202" s="246" t="s">
        <v>190</v>
      </c>
      <c r="AU202" s="246" t="s">
        <v>83</v>
      </c>
      <c r="AY202" s="15" t="s">
        <v>119</v>
      </c>
      <c r="BE202" s="247">
        <f>IF(N202="základní",J202,0)</f>
        <v>0</v>
      </c>
      <c r="BF202" s="247">
        <f>IF(N202="snížená",J202,0)</f>
        <v>0</v>
      </c>
      <c r="BG202" s="247">
        <f>IF(N202="zákl. přenesená",J202,0)</f>
        <v>0</v>
      </c>
      <c r="BH202" s="247">
        <f>IF(N202="sníž. přenesená",J202,0)</f>
        <v>0</v>
      </c>
      <c r="BI202" s="247">
        <f>IF(N202="nulová",J202,0)</f>
        <v>0</v>
      </c>
      <c r="BJ202" s="15" t="s">
        <v>81</v>
      </c>
      <c r="BK202" s="247">
        <f>ROUND(I202*H202,2)</f>
        <v>0</v>
      </c>
      <c r="BL202" s="15" t="s">
        <v>125</v>
      </c>
      <c r="BM202" s="246" t="s">
        <v>348</v>
      </c>
    </row>
    <row r="203" s="13" customFormat="1">
      <c r="A203" s="13"/>
      <c r="B203" s="248"/>
      <c r="C203" s="249"/>
      <c r="D203" s="250" t="s">
        <v>131</v>
      </c>
      <c r="E203" s="251" t="s">
        <v>1</v>
      </c>
      <c r="F203" s="252" t="s">
        <v>349</v>
      </c>
      <c r="G203" s="249"/>
      <c r="H203" s="253">
        <v>14.699999999999999</v>
      </c>
      <c r="I203" s="254"/>
      <c r="J203" s="249"/>
      <c r="K203" s="249"/>
      <c r="L203" s="255"/>
      <c r="M203" s="256"/>
      <c r="N203" s="257"/>
      <c r="O203" s="257"/>
      <c r="P203" s="257"/>
      <c r="Q203" s="257"/>
      <c r="R203" s="257"/>
      <c r="S203" s="257"/>
      <c r="T203" s="258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59" t="s">
        <v>131</v>
      </c>
      <c r="AU203" s="259" t="s">
        <v>83</v>
      </c>
      <c r="AV203" s="13" t="s">
        <v>83</v>
      </c>
      <c r="AW203" s="13" t="s">
        <v>30</v>
      </c>
      <c r="AX203" s="13" t="s">
        <v>81</v>
      </c>
      <c r="AY203" s="259" t="s">
        <v>119</v>
      </c>
    </row>
    <row r="204" s="2" customFormat="1" ht="24" customHeight="1">
      <c r="A204" s="36"/>
      <c r="B204" s="37"/>
      <c r="C204" s="234" t="s">
        <v>350</v>
      </c>
      <c r="D204" s="234" t="s">
        <v>121</v>
      </c>
      <c r="E204" s="235" t="s">
        <v>351</v>
      </c>
      <c r="F204" s="236" t="s">
        <v>352</v>
      </c>
      <c r="G204" s="237" t="s">
        <v>268</v>
      </c>
      <c r="H204" s="238">
        <v>2</v>
      </c>
      <c r="I204" s="239"/>
      <c r="J204" s="240">
        <f>ROUND(I204*H204,2)</f>
        <v>0</v>
      </c>
      <c r="K204" s="241"/>
      <c r="L204" s="42"/>
      <c r="M204" s="242" t="s">
        <v>1</v>
      </c>
      <c r="N204" s="243" t="s">
        <v>38</v>
      </c>
      <c r="O204" s="89"/>
      <c r="P204" s="244">
        <f>O204*H204</f>
        <v>0</v>
      </c>
      <c r="Q204" s="244">
        <v>0.42080000000000001</v>
      </c>
      <c r="R204" s="244">
        <f>Q204*H204</f>
        <v>0.84160000000000001</v>
      </c>
      <c r="S204" s="244">
        <v>0</v>
      </c>
      <c r="T204" s="245">
        <f>S204*H204</f>
        <v>0</v>
      </c>
      <c r="U204" s="36"/>
      <c r="V204" s="36"/>
      <c r="W204" s="36"/>
      <c r="X204" s="36"/>
      <c r="Y204" s="36"/>
      <c r="Z204" s="36"/>
      <c r="AA204" s="36"/>
      <c r="AB204" s="36"/>
      <c r="AC204" s="36"/>
      <c r="AD204" s="36"/>
      <c r="AE204" s="36"/>
      <c r="AR204" s="246" t="s">
        <v>125</v>
      </c>
      <c r="AT204" s="246" t="s">
        <v>121</v>
      </c>
      <c r="AU204" s="246" t="s">
        <v>83</v>
      </c>
      <c r="AY204" s="15" t="s">
        <v>119</v>
      </c>
      <c r="BE204" s="247">
        <f>IF(N204="základní",J204,0)</f>
        <v>0</v>
      </c>
      <c r="BF204" s="247">
        <f>IF(N204="snížená",J204,0)</f>
        <v>0</v>
      </c>
      <c r="BG204" s="247">
        <f>IF(N204="zákl. přenesená",J204,0)</f>
        <v>0</v>
      </c>
      <c r="BH204" s="247">
        <f>IF(N204="sníž. přenesená",J204,0)</f>
        <v>0</v>
      </c>
      <c r="BI204" s="247">
        <f>IF(N204="nulová",J204,0)</f>
        <v>0</v>
      </c>
      <c r="BJ204" s="15" t="s">
        <v>81</v>
      </c>
      <c r="BK204" s="247">
        <f>ROUND(I204*H204,2)</f>
        <v>0</v>
      </c>
      <c r="BL204" s="15" t="s">
        <v>125</v>
      </c>
      <c r="BM204" s="246" t="s">
        <v>353</v>
      </c>
    </row>
    <row r="205" s="2" customFormat="1" ht="24" customHeight="1">
      <c r="A205" s="36"/>
      <c r="B205" s="37"/>
      <c r="C205" s="234" t="s">
        <v>354</v>
      </c>
      <c r="D205" s="234" t="s">
        <v>121</v>
      </c>
      <c r="E205" s="235" t="s">
        <v>355</v>
      </c>
      <c r="F205" s="236" t="s">
        <v>356</v>
      </c>
      <c r="G205" s="237" t="s">
        <v>268</v>
      </c>
      <c r="H205" s="238">
        <v>3</v>
      </c>
      <c r="I205" s="239"/>
      <c r="J205" s="240">
        <f>ROUND(I205*H205,2)</f>
        <v>0</v>
      </c>
      <c r="K205" s="241"/>
      <c r="L205" s="42"/>
      <c r="M205" s="242" t="s">
        <v>1</v>
      </c>
      <c r="N205" s="243" t="s">
        <v>38</v>
      </c>
      <c r="O205" s="89"/>
      <c r="P205" s="244">
        <f>O205*H205</f>
        <v>0</v>
      </c>
      <c r="Q205" s="244">
        <v>0.42080000000000001</v>
      </c>
      <c r="R205" s="244">
        <f>Q205*H205</f>
        <v>1.2624</v>
      </c>
      <c r="S205" s="244">
        <v>0</v>
      </c>
      <c r="T205" s="245">
        <f>S205*H205</f>
        <v>0</v>
      </c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R205" s="246" t="s">
        <v>125</v>
      </c>
      <c r="AT205" s="246" t="s">
        <v>121</v>
      </c>
      <c r="AU205" s="246" t="s">
        <v>83</v>
      </c>
      <c r="AY205" s="15" t="s">
        <v>119</v>
      </c>
      <c r="BE205" s="247">
        <f>IF(N205="základní",J205,0)</f>
        <v>0</v>
      </c>
      <c r="BF205" s="247">
        <f>IF(N205="snížená",J205,0)</f>
        <v>0</v>
      </c>
      <c r="BG205" s="247">
        <f>IF(N205="zákl. přenesená",J205,0)</f>
        <v>0</v>
      </c>
      <c r="BH205" s="247">
        <f>IF(N205="sníž. přenesená",J205,0)</f>
        <v>0</v>
      </c>
      <c r="BI205" s="247">
        <f>IF(N205="nulová",J205,0)</f>
        <v>0</v>
      </c>
      <c r="BJ205" s="15" t="s">
        <v>81</v>
      </c>
      <c r="BK205" s="247">
        <f>ROUND(I205*H205,2)</f>
        <v>0</v>
      </c>
      <c r="BL205" s="15" t="s">
        <v>125</v>
      </c>
      <c r="BM205" s="246" t="s">
        <v>357</v>
      </c>
    </row>
    <row r="206" s="2" customFormat="1" ht="24" customHeight="1">
      <c r="A206" s="36"/>
      <c r="B206" s="37"/>
      <c r="C206" s="234" t="s">
        <v>358</v>
      </c>
      <c r="D206" s="234" t="s">
        <v>121</v>
      </c>
      <c r="E206" s="235" t="s">
        <v>359</v>
      </c>
      <c r="F206" s="236" t="s">
        <v>360</v>
      </c>
      <c r="G206" s="237" t="s">
        <v>268</v>
      </c>
      <c r="H206" s="238">
        <v>11</v>
      </c>
      <c r="I206" s="239"/>
      <c r="J206" s="240">
        <f>ROUND(I206*H206,2)</f>
        <v>0</v>
      </c>
      <c r="K206" s="241"/>
      <c r="L206" s="42"/>
      <c r="M206" s="242" t="s">
        <v>1</v>
      </c>
      <c r="N206" s="243" t="s">
        <v>38</v>
      </c>
      <c r="O206" s="89"/>
      <c r="P206" s="244">
        <f>O206*H206</f>
        <v>0</v>
      </c>
      <c r="Q206" s="244">
        <v>0.31108000000000002</v>
      </c>
      <c r="R206" s="244">
        <f>Q206*H206</f>
        <v>3.4218800000000003</v>
      </c>
      <c r="S206" s="244">
        <v>0</v>
      </c>
      <c r="T206" s="245">
        <f>S206*H206</f>
        <v>0</v>
      </c>
      <c r="U206" s="36"/>
      <c r="V206" s="36"/>
      <c r="W206" s="36"/>
      <c r="X206" s="36"/>
      <c r="Y206" s="36"/>
      <c r="Z206" s="36"/>
      <c r="AA206" s="36"/>
      <c r="AB206" s="36"/>
      <c r="AC206" s="36"/>
      <c r="AD206" s="36"/>
      <c r="AE206" s="36"/>
      <c r="AR206" s="246" t="s">
        <v>125</v>
      </c>
      <c r="AT206" s="246" t="s">
        <v>121</v>
      </c>
      <c r="AU206" s="246" t="s">
        <v>83</v>
      </c>
      <c r="AY206" s="15" t="s">
        <v>119</v>
      </c>
      <c r="BE206" s="247">
        <f>IF(N206="základní",J206,0)</f>
        <v>0</v>
      </c>
      <c r="BF206" s="247">
        <f>IF(N206="snížená",J206,0)</f>
        <v>0</v>
      </c>
      <c r="BG206" s="247">
        <f>IF(N206="zákl. přenesená",J206,0)</f>
        <v>0</v>
      </c>
      <c r="BH206" s="247">
        <f>IF(N206="sníž. přenesená",J206,0)</f>
        <v>0</v>
      </c>
      <c r="BI206" s="247">
        <f>IF(N206="nulová",J206,0)</f>
        <v>0</v>
      </c>
      <c r="BJ206" s="15" t="s">
        <v>81</v>
      </c>
      <c r="BK206" s="247">
        <f>ROUND(I206*H206,2)</f>
        <v>0</v>
      </c>
      <c r="BL206" s="15" t="s">
        <v>125</v>
      </c>
      <c r="BM206" s="246" t="s">
        <v>361</v>
      </c>
    </row>
    <row r="207" s="12" customFormat="1" ht="22.8" customHeight="1">
      <c r="A207" s="12"/>
      <c r="B207" s="218"/>
      <c r="C207" s="219"/>
      <c r="D207" s="220" t="s">
        <v>72</v>
      </c>
      <c r="E207" s="232" t="s">
        <v>157</v>
      </c>
      <c r="F207" s="232" t="s">
        <v>362</v>
      </c>
      <c r="G207" s="219"/>
      <c r="H207" s="219"/>
      <c r="I207" s="222"/>
      <c r="J207" s="233">
        <f>BK207</f>
        <v>0</v>
      </c>
      <c r="K207" s="219"/>
      <c r="L207" s="224"/>
      <c r="M207" s="225"/>
      <c r="N207" s="226"/>
      <c r="O207" s="226"/>
      <c r="P207" s="227">
        <f>SUM(P208:P217)</f>
        <v>0</v>
      </c>
      <c r="Q207" s="226"/>
      <c r="R207" s="227">
        <f>SUM(R208:R217)</f>
        <v>0.57662000000000002</v>
      </c>
      <c r="S207" s="226"/>
      <c r="T207" s="228">
        <f>SUM(T208:T217)</f>
        <v>8.8200000000000003</v>
      </c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R207" s="229" t="s">
        <v>81</v>
      </c>
      <c r="AT207" s="230" t="s">
        <v>72</v>
      </c>
      <c r="AU207" s="230" t="s">
        <v>81</v>
      </c>
      <c r="AY207" s="229" t="s">
        <v>119</v>
      </c>
      <c r="BK207" s="231">
        <f>SUM(BK208:BK217)</f>
        <v>0</v>
      </c>
    </row>
    <row r="208" s="2" customFormat="1" ht="24" customHeight="1">
      <c r="A208" s="36"/>
      <c r="B208" s="37"/>
      <c r="C208" s="234" t="s">
        <v>363</v>
      </c>
      <c r="D208" s="234" t="s">
        <v>121</v>
      </c>
      <c r="E208" s="235" t="s">
        <v>364</v>
      </c>
      <c r="F208" s="236" t="s">
        <v>365</v>
      </c>
      <c r="G208" s="237" t="s">
        <v>334</v>
      </c>
      <c r="H208" s="238">
        <v>10</v>
      </c>
      <c r="I208" s="239"/>
      <c r="J208" s="240">
        <f>ROUND(I208*H208,2)</f>
        <v>0</v>
      </c>
      <c r="K208" s="241"/>
      <c r="L208" s="42"/>
      <c r="M208" s="242" t="s">
        <v>1</v>
      </c>
      <c r="N208" s="243" t="s">
        <v>38</v>
      </c>
      <c r="O208" s="89"/>
      <c r="P208" s="244">
        <f>O208*H208</f>
        <v>0</v>
      </c>
      <c r="Q208" s="244">
        <v>0</v>
      </c>
      <c r="R208" s="244">
        <f>Q208*H208</f>
        <v>0</v>
      </c>
      <c r="S208" s="244">
        <v>0</v>
      </c>
      <c r="T208" s="245">
        <f>S208*H208</f>
        <v>0</v>
      </c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R208" s="246" t="s">
        <v>125</v>
      </c>
      <c r="AT208" s="246" t="s">
        <v>121</v>
      </c>
      <c r="AU208" s="246" t="s">
        <v>83</v>
      </c>
      <c r="AY208" s="15" t="s">
        <v>119</v>
      </c>
      <c r="BE208" s="247">
        <f>IF(N208="základní",J208,0)</f>
        <v>0</v>
      </c>
      <c r="BF208" s="247">
        <f>IF(N208="snížená",J208,0)</f>
        <v>0</v>
      </c>
      <c r="BG208" s="247">
        <f>IF(N208="zákl. přenesená",J208,0)</f>
        <v>0</v>
      </c>
      <c r="BH208" s="247">
        <f>IF(N208="sníž. přenesená",J208,0)</f>
        <v>0</v>
      </c>
      <c r="BI208" s="247">
        <f>IF(N208="nulová",J208,0)</f>
        <v>0</v>
      </c>
      <c r="BJ208" s="15" t="s">
        <v>81</v>
      </c>
      <c r="BK208" s="247">
        <f>ROUND(I208*H208,2)</f>
        <v>0</v>
      </c>
      <c r="BL208" s="15" t="s">
        <v>125</v>
      </c>
      <c r="BM208" s="246" t="s">
        <v>366</v>
      </c>
    </row>
    <row r="209" s="2" customFormat="1" ht="16.5" customHeight="1">
      <c r="A209" s="36"/>
      <c r="B209" s="37"/>
      <c r="C209" s="234" t="s">
        <v>367</v>
      </c>
      <c r="D209" s="234" t="s">
        <v>121</v>
      </c>
      <c r="E209" s="235" t="s">
        <v>368</v>
      </c>
      <c r="F209" s="236" t="s">
        <v>369</v>
      </c>
      <c r="G209" s="237" t="s">
        <v>334</v>
      </c>
      <c r="H209" s="238">
        <v>10</v>
      </c>
      <c r="I209" s="239"/>
      <c r="J209" s="240">
        <f>ROUND(I209*H209,2)</f>
        <v>0</v>
      </c>
      <c r="K209" s="241"/>
      <c r="L209" s="42"/>
      <c r="M209" s="242" t="s">
        <v>1</v>
      </c>
      <c r="N209" s="243" t="s">
        <v>38</v>
      </c>
      <c r="O209" s="89"/>
      <c r="P209" s="244">
        <f>O209*H209</f>
        <v>0</v>
      </c>
      <c r="Q209" s="244">
        <v>0</v>
      </c>
      <c r="R209" s="244">
        <f>Q209*H209</f>
        <v>0</v>
      </c>
      <c r="S209" s="244">
        <v>0</v>
      </c>
      <c r="T209" s="245">
        <f>S209*H209</f>
        <v>0</v>
      </c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R209" s="246" t="s">
        <v>125</v>
      </c>
      <c r="AT209" s="246" t="s">
        <v>121</v>
      </c>
      <c r="AU209" s="246" t="s">
        <v>83</v>
      </c>
      <c r="AY209" s="15" t="s">
        <v>119</v>
      </c>
      <c r="BE209" s="247">
        <f>IF(N209="základní",J209,0)</f>
        <v>0</v>
      </c>
      <c r="BF209" s="247">
        <f>IF(N209="snížená",J209,0)</f>
        <v>0</v>
      </c>
      <c r="BG209" s="247">
        <f>IF(N209="zákl. přenesená",J209,0)</f>
        <v>0</v>
      </c>
      <c r="BH209" s="247">
        <f>IF(N209="sníž. přenesená",J209,0)</f>
        <v>0</v>
      </c>
      <c r="BI209" s="247">
        <f>IF(N209="nulová",J209,0)</f>
        <v>0</v>
      </c>
      <c r="BJ209" s="15" t="s">
        <v>81</v>
      </c>
      <c r="BK209" s="247">
        <f>ROUND(I209*H209,2)</f>
        <v>0</v>
      </c>
      <c r="BL209" s="15" t="s">
        <v>125</v>
      </c>
      <c r="BM209" s="246" t="s">
        <v>370</v>
      </c>
    </row>
    <row r="210" s="2" customFormat="1" ht="24" customHeight="1">
      <c r="A210" s="36"/>
      <c r="B210" s="37"/>
      <c r="C210" s="234" t="s">
        <v>371</v>
      </c>
      <c r="D210" s="234" t="s">
        <v>121</v>
      </c>
      <c r="E210" s="235" t="s">
        <v>372</v>
      </c>
      <c r="F210" s="236" t="s">
        <v>373</v>
      </c>
      <c r="G210" s="237" t="s">
        <v>334</v>
      </c>
      <c r="H210" s="238">
        <v>2</v>
      </c>
      <c r="I210" s="239"/>
      <c r="J210" s="240">
        <f>ROUND(I210*H210,2)</f>
        <v>0</v>
      </c>
      <c r="K210" s="241"/>
      <c r="L210" s="42"/>
      <c r="M210" s="242" t="s">
        <v>1</v>
      </c>
      <c r="N210" s="243" t="s">
        <v>38</v>
      </c>
      <c r="O210" s="89"/>
      <c r="P210" s="244">
        <f>O210*H210</f>
        <v>0</v>
      </c>
      <c r="Q210" s="244">
        <v>0.14760999999999999</v>
      </c>
      <c r="R210" s="244">
        <f>Q210*H210</f>
        <v>0.29521999999999998</v>
      </c>
      <c r="S210" s="244">
        <v>0</v>
      </c>
      <c r="T210" s="245">
        <f>S210*H210</f>
        <v>0</v>
      </c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R210" s="246" t="s">
        <v>125</v>
      </c>
      <c r="AT210" s="246" t="s">
        <v>121</v>
      </c>
      <c r="AU210" s="246" t="s">
        <v>83</v>
      </c>
      <c r="AY210" s="15" t="s">
        <v>119</v>
      </c>
      <c r="BE210" s="247">
        <f>IF(N210="základní",J210,0)</f>
        <v>0</v>
      </c>
      <c r="BF210" s="247">
        <f>IF(N210="snížená",J210,0)</f>
        <v>0</v>
      </c>
      <c r="BG210" s="247">
        <f>IF(N210="zákl. přenesená",J210,0)</f>
        <v>0</v>
      </c>
      <c r="BH210" s="247">
        <f>IF(N210="sníž. přenesená",J210,0)</f>
        <v>0</v>
      </c>
      <c r="BI210" s="247">
        <f>IF(N210="nulová",J210,0)</f>
        <v>0</v>
      </c>
      <c r="BJ210" s="15" t="s">
        <v>81</v>
      </c>
      <c r="BK210" s="247">
        <f>ROUND(I210*H210,2)</f>
        <v>0</v>
      </c>
      <c r="BL210" s="15" t="s">
        <v>125</v>
      </c>
      <c r="BM210" s="246" t="s">
        <v>374</v>
      </c>
    </row>
    <row r="211" s="2" customFormat="1" ht="16.5" customHeight="1">
      <c r="A211" s="36"/>
      <c r="B211" s="37"/>
      <c r="C211" s="260" t="s">
        <v>375</v>
      </c>
      <c r="D211" s="260" t="s">
        <v>190</v>
      </c>
      <c r="E211" s="261" t="s">
        <v>376</v>
      </c>
      <c r="F211" s="262" t="s">
        <v>377</v>
      </c>
      <c r="G211" s="263" t="s">
        <v>334</v>
      </c>
      <c r="H211" s="264">
        <v>2.1000000000000001</v>
      </c>
      <c r="I211" s="265"/>
      <c r="J211" s="266">
        <f>ROUND(I211*H211,2)</f>
        <v>0</v>
      </c>
      <c r="K211" s="267"/>
      <c r="L211" s="268"/>
      <c r="M211" s="269" t="s">
        <v>1</v>
      </c>
      <c r="N211" s="270" t="s">
        <v>38</v>
      </c>
      <c r="O211" s="89"/>
      <c r="P211" s="244">
        <f>O211*H211</f>
        <v>0</v>
      </c>
      <c r="Q211" s="244">
        <v>0.13400000000000001</v>
      </c>
      <c r="R211" s="244">
        <f>Q211*H211</f>
        <v>0.28140000000000004</v>
      </c>
      <c r="S211" s="244">
        <v>0</v>
      </c>
      <c r="T211" s="245">
        <f>S211*H211</f>
        <v>0</v>
      </c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R211" s="246" t="s">
        <v>152</v>
      </c>
      <c r="AT211" s="246" t="s">
        <v>190</v>
      </c>
      <c r="AU211" s="246" t="s">
        <v>83</v>
      </c>
      <c r="AY211" s="15" t="s">
        <v>119</v>
      </c>
      <c r="BE211" s="247">
        <f>IF(N211="základní",J211,0)</f>
        <v>0</v>
      </c>
      <c r="BF211" s="247">
        <f>IF(N211="snížená",J211,0)</f>
        <v>0</v>
      </c>
      <c r="BG211" s="247">
        <f>IF(N211="zákl. přenesená",J211,0)</f>
        <v>0</v>
      </c>
      <c r="BH211" s="247">
        <f>IF(N211="sníž. přenesená",J211,0)</f>
        <v>0</v>
      </c>
      <c r="BI211" s="247">
        <f>IF(N211="nulová",J211,0)</f>
        <v>0</v>
      </c>
      <c r="BJ211" s="15" t="s">
        <v>81</v>
      </c>
      <c r="BK211" s="247">
        <f>ROUND(I211*H211,2)</f>
        <v>0</v>
      </c>
      <c r="BL211" s="15" t="s">
        <v>125</v>
      </c>
      <c r="BM211" s="246" t="s">
        <v>378</v>
      </c>
    </row>
    <row r="212" s="13" customFormat="1">
      <c r="A212" s="13"/>
      <c r="B212" s="248"/>
      <c r="C212" s="249"/>
      <c r="D212" s="250" t="s">
        <v>131</v>
      </c>
      <c r="E212" s="251" t="s">
        <v>1</v>
      </c>
      <c r="F212" s="252" t="s">
        <v>379</v>
      </c>
      <c r="G212" s="249"/>
      <c r="H212" s="253">
        <v>2.1000000000000001</v>
      </c>
      <c r="I212" s="254"/>
      <c r="J212" s="249"/>
      <c r="K212" s="249"/>
      <c r="L212" s="255"/>
      <c r="M212" s="256"/>
      <c r="N212" s="257"/>
      <c r="O212" s="257"/>
      <c r="P212" s="257"/>
      <c r="Q212" s="257"/>
      <c r="R212" s="257"/>
      <c r="S212" s="257"/>
      <c r="T212" s="25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59" t="s">
        <v>131</v>
      </c>
      <c r="AU212" s="259" t="s">
        <v>83</v>
      </c>
      <c r="AV212" s="13" t="s">
        <v>83</v>
      </c>
      <c r="AW212" s="13" t="s">
        <v>30</v>
      </c>
      <c r="AX212" s="13" t="s">
        <v>81</v>
      </c>
      <c r="AY212" s="259" t="s">
        <v>119</v>
      </c>
    </row>
    <row r="213" s="2" customFormat="1" ht="16.5" customHeight="1">
      <c r="A213" s="36"/>
      <c r="B213" s="37"/>
      <c r="C213" s="234" t="s">
        <v>380</v>
      </c>
      <c r="D213" s="234" t="s">
        <v>121</v>
      </c>
      <c r="E213" s="235" t="s">
        <v>381</v>
      </c>
      <c r="F213" s="236" t="s">
        <v>382</v>
      </c>
      <c r="G213" s="237" t="s">
        <v>124</v>
      </c>
      <c r="H213" s="238">
        <v>226</v>
      </c>
      <c r="I213" s="239"/>
      <c r="J213" s="240">
        <f>ROUND(I213*H213,2)</f>
        <v>0</v>
      </c>
      <c r="K213" s="241"/>
      <c r="L213" s="42"/>
      <c r="M213" s="242" t="s">
        <v>1</v>
      </c>
      <c r="N213" s="243" t="s">
        <v>38</v>
      </c>
      <c r="O213" s="89"/>
      <c r="P213" s="244">
        <f>O213*H213</f>
        <v>0</v>
      </c>
      <c r="Q213" s="244">
        <v>0</v>
      </c>
      <c r="R213" s="244">
        <f>Q213*H213</f>
        <v>0</v>
      </c>
      <c r="S213" s="244">
        <v>0.02</v>
      </c>
      <c r="T213" s="245">
        <f>S213*H213</f>
        <v>4.5200000000000005</v>
      </c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R213" s="246" t="s">
        <v>125</v>
      </c>
      <c r="AT213" s="246" t="s">
        <v>121</v>
      </c>
      <c r="AU213" s="246" t="s">
        <v>83</v>
      </c>
      <c r="AY213" s="15" t="s">
        <v>119</v>
      </c>
      <c r="BE213" s="247">
        <f>IF(N213="základní",J213,0)</f>
        <v>0</v>
      </c>
      <c r="BF213" s="247">
        <f>IF(N213="snížená",J213,0)</f>
        <v>0</v>
      </c>
      <c r="BG213" s="247">
        <f>IF(N213="zákl. přenesená",J213,0)</f>
        <v>0</v>
      </c>
      <c r="BH213" s="247">
        <f>IF(N213="sníž. přenesená",J213,0)</f>
        <v>0</v>
      </c>
      <c r="BI213" s="247">
        <f>IF(N213="nulová",J213,0)</f>
        <v>0</v>
      </c>
      <c r="BJ213" s="15" t="s">
        <v>81</v>
      </c>
      <c r="BK213" s="247">
        <f>ROUND(I213*H213,2)</f>
        <v>0</v>
      </c>
      <c r="BL213" s="15" t="s">
        <v>125</v>
      </c>
      <c r="BM213" s="246" t="s">
        <v>383</v>
      </c>
    </row>
    <row r="214" s="2" customFormat="1" ht="24" customHeight="1">
      <c r="A214" s="36"/>
      <c r="B214" s="37"/>
      <c r="C214" s="234" t="s">
        <v>384</v>
      </c>
      <c r="D214" s="234" t="s">
        <v>121</v>
      </c>
      <c r="E214" s="235" t="s">
        <v>385</v>
      </c>
      <c r="F214" s="236" t="s">
        <v>386</v>
      </c>
      <c r="G214" s="237" t="s">
        <v>334</v>
      </c>
      <c r="H214" s="238">
        <v>6</v>
      </c>
      <c r="I214" s="239"/>
      <c r="J214" s="240">
        <f>ROUND(I214*H214,2)</f>
        <v>0</v>
      </c>
      <c r="K214" s="241"/>
      <c r="L214" s="42"/>
      <c r="M214" s="242" t="s">
        <v>1</v>
      </c>
      <c r="N214" s="243" t="s">
        <v>38</v>
      </c>
      <c r="O214" s="89"/>
      <c r="P214" s="244">
        <f>O214*H214</f>
        <v>0</v>
      </c>
      <c r="Q214" s="244">
        <v>0</v>
      </c>
      <c r="R214" s="244">
        <f>Q214*H214</f>
        <v>0</v>
      </c>
      <c r="S214" s="244">
        <v>0.34999999999999998</v>
      </c>
      <c r="T214" s="245">
        <f>S214*H214</f>
        <v>2.0999999999999996</v>
      </c>
      <c r="U214" s="36"/>
      <c r="V214" s="36"/>
      <c r="W214" s="36"/>
      <c r="X214" s="36"/>
      <c r="Y214" s="36"/>
      <c r="Z214" s="36"/>
      <c r="AA214" s="36"/>
      <c r="AB214" s="36"/>
      <c r="AC214" s="36"/>
      <c r="AD214" s="36"/>
      <c r="AE214" s="36"/>
      <c r="AR214" s="246" t="s">
        <v>125</v>
      </c>
      <c r="AT214" s="246" t="s">
        <v>121</v>
      </c>
      <c r="AU214" s="246" t="s">
        <v>83</v>
      </c>
      <c r="AY214" s="15" t="s">
        <v>119</v>
      </c>
      <c r="BE214" s="247">
        <f>IF(N214="základní",J214,0)</f>
        <v>0</v>
      </c>
      <c r="BF214" s="247">
        <f>IF(N214="snížená",J214,0)</f>
        <v>0</v>
      </c>
      <c r="BG214" s="247">
        <f>IF(N214="zákl. přenesená",J214,0)</f>
        <v>0</v>
      </c>
      <c r="BH214" s="247">
        <f>IF(N214="sníž. přenesená",J214,0)</f>
        <v>0</v>
      </c>
      <c r="BI214" s="247">
        <f>IF(N214="nulová",J214,0)</f>
        <v>0</v>
      </c>
      <c r="BJ214" s="15" t="s">
        <v>81</v>
      </c>
      <c r="BK214" s="247">
        <f>ROUND(I214*H214,2)</f>
        <v>0</v>
      </c>
      <c r="BL214" s="15" t="s">
        <v>125</v>
      </c>
      <c r="BM214" s="246" t="s">
        <v>387</v>
      </c>
    </row>
    <row r="215" s="2" customFormat="1" ht="16.5" customHeight="1">
      <c r="A215" s="36"/>
      <c r="B215" s="37"/>
      <c r="C215" s="234" t="s">
        <v>388</v>
      </c>
      <c r="D215" s="234" t="s">
        <v>121</v>
      </c>
      <c r="E215" s="235" t="s">
        <v>389</v>
      </c>
      <c r="F215" s="236" t="s">
        <v>390</v>
      </c>
      <c r="G215" s="237" t="s">
        <v>334</v>
      </c>
      <c r="H215" s="238">
        <v>22</v>
      </c>
      <c r="I215" s="239"/>
      <c r="J215" s="240">
        <f>ROUND(I215*H215,2)</f>
        <v>0</v>
      </c>
      <c r="K215" s="241"/>
      <c r="L215" s="42"/>
      <c r="M215" s="242" t="s">
        <v>1</v>
      </c>
      <c r="N215" s="243" t="s">
        <v>38</v>
      </c>
      <c r="O215" s="89"/>
      <c r="P215" s="244">
        <f>O215*H215</f>
        <v>0</v>
      </c>
      <c r="Q215" s="244">
        <v>0</v>
      </c>
      <c r="R215" s="244">
        <f>Q215*H215</f>
        <v>0</v>
      </c>
      <c r="S215" s="244">
        <v>0.10000000000000001</v>
      </c>
      <c r="T215" s="245">
        <f>S215*H215</f>
        <v>2.2000000000000002</v>
      </c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R215" s="246" t="s">
        <v>125</v>
      </c>
      <c r="AT215" s="246" t="s">
        <v>121</v>
      </c>
      <c r="AU215" s="246" t="s">
        <v>83</v>
      </c>
      <c r="AY215" s="15" t="s">
        <v>119</v>
      </c>
      <c r="BE215" s="247">
        <f>IF(N215="základní",J215,0)</f>
        <v>0</v>
      </c>
      <c r="BF215" s="247">
        <f>IF(N215="snížená",J215,0)</f>
        <v>0</v>
      </c>
      <c r="BG215" s="247">
        <f>IF(N215="zákl. přenesená",J215,0)</f>
        <v>0</v>
      </c>
      <c r="BH215" s="247">
        <f>IF(N215="sníž. přenesená",J215,0)</f>
        <v>0</v>
      </c>
      <c r="BI215" s="247">
        <f>IF(N215="nulová",J215,0)</f>
        <v>0</v>
      </c>
      <c r="BJ215" s="15" t="s">
        <v>81</v>
      </c>
      <c r="BK215" s="247">
        <f>ROUND(I215*H215,2)</f>
        <v>0</v>
      </c>
      <c r="BL215" s="15" t="s">
        <v>125</v>
      </c>
      <c r="BM215" s="246" t="s">
        <v>391</v>
      </c>
    </row>
    <row r="216" s="2" customFormat="1" ht="16.5" customHeight="1">
      <c r="A216" s="36"/>
      <c r="B216" s="37"/>
      <c r="C216" s="234" t="s">
        <v>392</v>
      </c>
      <c r="D216" s="234" t="s">
        <v>121</v>
      </c>
      <c r="E216" s="235" t="s">
        <v>393</v>
      </c>
      <c r="F216" s="236" t="s">
        <v>394</v>
      </c>
      <c r="G216" s="237" t="s">
        <v>129</v>
      </c>
      <c r="H216" s="238">
        <v>3</v>
      </c>
      <c r="I216" s="239"/>
      <c r="J216" s="240">
        <f>ROUND(I216*H216,2)</f>
        <v>0</v>
      </c>
      <c r="K216" s="241"/>
      <c r="L216" s="42"/>
      <c r="M216" s="242" t="s">
        <v>1</v>
      </c>
      <c r="N216" s="243" t="s">
        <v>38</v>
      </c>
      <c r="O216" s="89"/>
      <c r="P216" s="244">
        <f>O216*H216</f>
        <v>0</v>
      </c>
      <c r="Q216" s="244">
        <v>0</v>
      </c>
      <c r="R216" s="244">
        <f>Q216*H216</f>
        <v>0</v>
      </c>
      <c r="S216" s="244">
        <v>0</v>
      </c>
      <c r="T216" s="245">
        <f>S216*H216</f>
        <v>0</v>
      </c>
      <c r="U216" s="36"/>
      <c r="V216" s="36"/>
      <c r="W216" s="36"/>
      <c r="X216" s="36"/>
      <c r="Y216" s="36"/>
      <c r="Z216" s="36"/>
      <c r="AA216" s="36"/>
      <c r="AB216" s="36"/>
      <c r="AC216" s="36"/>
      <c r="AD216" s="36"/>
      <c r="AE216" s="36"/>
      <c r="AR216" s="246" t="s">
        <v>125</v>
      </c>
      <c r="AT216" s="246" t="s">
        <v>121</v>
      </c>
      <c r="AU216" s="246" t="s">
        <v>83</v>
      </c>
      <c r="AY216" s="15" t="s">
        <v>119</v>
      </c>
      <c r="BE216" s="247">
        <f>IF(N216="základní",J216,0)</f>
        <v>0</v>
      </c>
      <c r="BF216" s="247">
        <f>IF(N216="snížená",J216,0)</f>
        <v>0</v>
      </c>
      <c r="BG216" s="247">
        <f>IF(N216="zákl. přenesená",J216,0)</f>
        <v>0</v>
      </c>
      <c r="BH216" s="247">
        <f>IF(N216="sníž. přenesená",J216,0)</f>
        <v>0</v>
      </c>
      <c r="BI216" s="247">
        <f>IF(N216="nulová",J216,0)</f>
        <v>0</v>
      </c>
      <c r="BJ216" s="15" t="s">
        <v>81</v>
      </c>
      <c r="BK216" s="247">
        <f>ROUND(I216*H216,2)</f>
        <v>0</v>
      </c>
      <c r="BL216" s="15" t="s">
        <v>125</v>
      </c>
      <c r="BM216" s="246" t="s">
        <v>395</v>
      </c>
    </row>
    <row r="217" s="2" customFormat="1" ht="16.5" customHeight="1">
      <c r="A217" s="36"/>
      <c r="B217" s="37"/>
      <c r="C217" s="234" t="s">
        <v>396</v>
      </c>
      <c r="D217" s="234" t="s">
        <v>121</v>
      </c>
      <c r="E217" s="235" t="s">
        <v>397</v>
      </c>
      <c r="F217" s="236" t="s">
        <v>398</v>
      </c>
      <c r="G217" s="237" t="s">
        <v>129</v>
      </c>
      <c r="H217" s="238">
        <v>3.5</v>
      </c>
      <c r="I217" s="239"/>
      <c r="J217" s="240">
        <f>ROUND(I217*H217,2)</f>
        <v>0</v>
      </c>
      <c r="K217" s="241"/>
      <c r="L217" s="42"/>
      <c r="M217" s="242" t="s">
        <v>1</v>
      </c>
      <c r="N217" s="243" t="s">
        <v>38</v>
      </c>
      <c r="O217" s="89"/>
      <c r="P217" s="244">
        <f>O217*H217</f>
        <v>0</v>
      </c>
      <c r="Q217" s="244">
        <v>0</v>
      </c>
      <c r="R217" s="244">
        <f>Q217*H217</f>
        <v>0</v>
      </c>
      <c r="S217" s="244">
        <v>0</v>
      </c>
      <c r="T217" s="245">
        <f>S217*H217</f>
        <v>0</v>
      </c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R217" s="246" t="s">
        <v>125</v>
      </c>
      <c r="AT217" s="246" t="s">
        <v>121</v>
      </c>
      <c r="AU217" s="246" t="s">
        <v>83</v>
      </c>
      <c r="AY217" s="15" t="s">
        <v>119</v>
      </c>
      <c r="BE217" s="247">
        <f>IF(N217="základní",J217,0)</f>
        <v>0</v>
      </c>
      <c r="BF217" s="247">
        <f>IF(N217="snížená",J217,0)</f>
        <v>0</v>
      </c>
      <c r="BG217" s="247">
        <f>IF(N217="zákl. přenesená",J217,0)</f>
        <v>0</v>
      </c>
      <c r="BH217" s="247">
        <f>IF(N217="sníž. přenesená",J217,0)</f>
        <v>0</v>
      </c>
      <c r="BI217" s="247">
        <f>IF(N217="nulová",J217,0)</f>
        <v>0</v>
      </c>
      <c r="BJ217" s="15" t="s">
        <v>81</v>
      </c>
      <c r="BK217" s="247">
        <f>ROUND(I217*H217,2)</f>
        <v>0</v>
      </c>
      <c r="BL217" s="15" t="s">
        <v>125</v>
      </c>
      <c r="BM217" s="246" t="s">
        <v>399</v>
      </c>
    </row>
    <row r="218" s="12" customFormat="1" ht="22.8" customHeight="1">
      <c r="A218" s="12"/>
      <c r="B218" s="218"/>
      <c r="C218" s="219"/>
      <c r="D218" s="220" t="s">
        <v>72</v>
      </c>
      <c r="E218" s="232" t="s">
        <v>400</v>
      </c>
      <c r="F218" s="232" t="s">
        <v>401</v>
      </c>
      <c r="G218" s="219"/>
      <c r="H218" s="219"/>
      <c r="I218" s="222"/>
      <c r="J218" s="233">
        <f>BK218</f>
        <v>0</v>
      </c>
      <c r="K218" s="219"/>
      <c r="L218" s="224"/>
      <c r="M218" s="225"/>
      <c r="N218" s="226"/>
      <c r="O218" s="226"/>
      <c r="P218" s="227">
        <f>SUM(P219:P224)</f>
        <v>0</v>
      </c>
      <c r="Q218" s="226"/>
      <c r="R218" s="227">
        <f>SUM(R219:R224)</f>
        <v>0</v>
      </c>
      <c r="S218" s="226"/>
      <c r="T218" s="228">
        <f>SUM(T219:T224)</f>
        <v>0</v>
      </c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R218" s="229" t="s">
        <v>81</v>
      </c>
      <c r="AT218" s="230" t="s">
        <v>72</v>
      </c>
      <c r="AU218" s="230" t="s">
        <v>81</v>
      </c>
      <c r="AY218" s="229" t="s">
        <v>119</v>
      </c>
      <c r="BK218" s="231">
        <f>SUM(BK219:BK224)</f>
        <v>0</v>
      </c>
    </row>
    <row r="219" s="2" customFormat="1" ht="24" customHeight="1">
      <c r="A219" s="36"/>
      <c r="B219" s="37"/>
      <c r="C219" s="234" t="s">
        <v>402</v>
      </c>
      <c r="D219" s="234" t="s">
        <v>121</v>
      </c>
      <c r="E219" s="235" t="s">
        <v>403</v>
      </c>
      <c r="F219" s="236" t="s">
        <v>404</v>
      </c>
      <c r="G219" s="237" t="s">
        <v>182</v>
      </c>
      <c r="H219" s="238">
        <v>7.5</v>
      </c>
      <c r="I219" s="239"/>
      <c r="J219" s="240">
        <f>ROUND(I219*H219,2)</f>
        <v>0</v>
      </c>
      <c r="K219" s="241"/>
      <c r="L219" s="42"/>
      <c r="M219" s="242" t="s">
        <v>1</v>
      </c>
      <c r="N219" s="243" t="s">
        <v>38</v>
      </c>
      <c r="O219" s="89"/>
      <c r="P219" s="244">
        <f>O219*H219</f>
        <v>0</v>
      </c>
      <c r="Q219" s="244">
        <v>0</v>
      </c>
      <c r="R219" s="244">
        <f>Q219*H219</f>
        <v>0</v>
      </c>
      <c r="S219" s="244">
        <v>0</v>
      </c>
      <c r="T219" s="245">
        <f>S219*H219</f>
        <v>0</v>
      </c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R219" s="246" t="s">
        <v>125</v>
      </c>
      <c r="AT219" s="246" t="s">
        <v>121</v>
      </c>
      <c r="AU219" s="246" t="s">
        <v>83</v>
      </c>
      <c r="AY219" s="15" t="s">
        <v>119</v>
      </c>
      <c r="BE219" s="247">
        <f>IF(N219="základní",J219,0)</f>
        <v>0</v>
      </c>
      <c r="BF219" s="247">
        <f>IF(N219="snížená",J219,0)</f>
        <v>0</v>
      </c>
      <c r="BG219" s="247">
        <f>IF(N219="zákl. přenesená",J219,0)</f>
        <v>0</v>
      </c>
      <c r="BH219" s="247">
        <f>IF(N219="sníž. přenesená",J219,0)</f>
        <v>0</v>
      </c>
      <c r="BI219" s="247">
        <f>IF(N219="nulová",J219,0)</f>
        <v>0</v>
      </c>
      <c r="BJ219" s="15" t="s">
        <v>81</v>
      </c>
      <c r="BK219" s="247">
        <f>ROUND(I219*H219,2)</f>
        <v>0</v>
      </c>
      <c r="BL219" s="15" t="s">
        <v>125</v>
      </c>
      <c r="BM219" s="246" t="s">
        <v>405</v>
      </c>
    </row>
    <row r="220" s="2" customFormat="1" ht="24" customHeight="1">
      <c r="A220" s="36"/>
      <c r="B220" s="37"/>
      <c r="C220" s="234" t="s">
        <v>406</v>
      </c>
      <c r="D220" s="234" t="s">
        <v>121</v>
      </c>
      <c r="E220" s="235" t="s">
        <v>407</v>
      </c>
      <c r="F220" s="236" t="s">
        <v>408</v>
      </c>
      <c r="G220" s="237" t="s">
        <v>182</v>
      </c>
      <c r="H220" s="238">
        <v>172.5</v>
      </c>
      <c r="I220" s="239"/>
      <c r="J220" s="240">
        <f>ROUND(I220*H220,2)</f>
        <v>0</v>
      </c>
      <c r="K220" s="241"/>
      <c r="L220" s="42"/>
      <c r="M220" s="242" t="s">
        <v>1</v>
      </c>
      <c r="N220" s="243" t="s">
        <v>38</v>
      </c>
      <c r="O220" s="89"/>
      <c r="P220" s="244">
        <f>O220*H220</f>
        <v>0</v>
      </c>
      <c r="Q220" s="244">
        <v>0</v>
      </c>
      <c r="R220" s="244">
        <f>Q220*H220</f>
        <v>0</v>
      </c>
      <c r="S220" s="244">
        <v>0</v>
      </c>
      <c r="T220" s="245">
        <f>S220*H220</f>
        <v>0</v>
      </c>
      <c r="U220" s="36"/>
      <c r="V220" s="36"/>
      <c r="W220" s="36"/>
      <c r="X220" s="36"/>
      <c r="Y220" s="36"/>
      <c r="Z220" s="36"/>
      <c r="AA220" s="36"/>
      <c r="AB220" s="36"/>
      <c r="AC220" s="36"/>
      <c r="AD220" s="36"/>
      <c r="AE220" s="36"/>
      <c r="AR220" s="246" t="s">
        <v>125</v>
      </c>
      <c r="AT220" s="246" t="s">
        <v>121</v>
      </c>
      <c r="AU220" s="246" t="s">
        <v>83</v>
      </c>
      <c r="AY220" s="15" t="s">
        <v>119</v>
      </c>
      <c r="BE220" s="247">
        <f>IF(N220="základní",J220,0)</f>
        <v>0</v>
      </c>
      <c r="BF220" s="247">
        <f>IF(N220="snížená",J220,0)</f>
        <v>0</v>
      </c>
      <c r="BG220" s="247">
        <f>IF(N220="zákl. přenesená",J220,0)</f>
        <v>0</v>
      </c>
      <c r="BH220" s="247">
        <f>IF(N220="sníž. přenesená",J220,0)</f>
        <v>0</v>
      </c>
      <c r="BI220" s="247">
        <f>IF(N220="nulová",J220,0)</f>
        <v>0</v>
      </c>
      <c r="BJ220" s="15" t="s">
        <v>81</v>
      </c>
      <c r="BK220" s="247">
        <f>ROUND(I220*H220,2)</f>
        <v>0</v>
      </c>
      <c r="BL220" s="15" t="s">
        <v>125</v>
      </c>
      <c r="BM220" s="246" t="s">
        <v>409</v>
      </c>
    </row>
    <row r="221" s="13" customFormat="1">
      <c r="A221" s="13"/>
      <c r="B221" s="248"/>
      <c r="C221" s="249"/>
      <c r="D221" s="250" t="s">
        <v>131</v>
      </c>
      <c r="E221" s="251" t="s">
        <v>1</v>
      </c>
      <c r="F221" s="252" t="s">
        <v>410</v>
      </c>
      <c r="G221" s="249"/>
      <c r="H221" s="253">
        <v>172.5</v>
      </c>
      <c r="I221" s="254"/>
      <c r="J221" s="249"/>
      <c r="K221" s="249"/>
      <c r="L221" s="255"/>
      <c r="M221" s="256"/>
      <c r="N221" s="257"/>
      <c r="O221" s="257"/>
      <c r="P221" s="257"/>
      <c r="Q221" s="257"/>
      <c r="R221" s="257"/>
      <c r="S221" s="257"/>
      <c r="T221" s="25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59" t="s">
        <v>131</v>
      </c>
      <c r="AU221" s="259" t="s">
        <v>83</v>
      </c>
      <c r="AV221" s="13" t="s">
        <v>83</v>
      </c>
      <c r="AW221" s="13" t="s">
        <v>30</v>
      </c>
      <c r="AX221" s="13" t="s">
        <v>81</v>
      </c>
      <c r="AY221" s="259" t="s">
        <v>119</v>
      </c>
    </row>
    <row r="222" s="2" customFormat="1" ht="16.5" customHeight="1">
      <c r="A222" s="36"/>
      <c r="B222" s="37"/>
      <c r="C222" s="234" t="s">
        <v>411</v>
      </c>
      <c r="D222" s="234" t="s">
        <v>121</v>
      </c>
      <c r="E222" s="235" t="s">
        <v>412</v>
      </c>
      <c r="F222" s="236" t="s">
        <v>413</v>
      </c>
      <c r="G222" s="237" t="s">
        <v>182</v>
      </c>
      <c r="H222" s="238">
        <v>7.5</v>
      </c>
      <c r="I222" s="239"/>
      <c r="J222" s="240">
        <f>ROUND(I222*H222,2)</f>
        <v>0</v>
      </c>
      <c r="K222" s="241"/>
      <c r="L222" s="42"/>
      <c r="M222" s="242" t="s">
        <v>1</v>
      </c>
      <c r="N222" s="243" t="s">
        <v>38</v>
      </c>
      <c r="O222" s="89"/>
      <c r="P222" s="244">
        <f>O222*H222</f>
        <v>0</v>
      </c>
      <c r="Q222" s="244">
        <v>0</v>
      </c>
      <c r="R222" s="244">
        <f>Q222*H222</f>
        <v>0</v>
      </c>
      <c r="S222" s="244">
        <v>0</v>
      </c>
      <c r="T222" s="245">
        <f>S222*H222</f>
        <v>0</v>
      </c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R222" s="246" t="s">
        <v>125</v>
      </c>
      <c r="AT222" s="246" t="s">
        <v>121</v>
      </c>
      <c r="AU222" s="246" t="s">
        <v>83</v>
      </c>
      <c r="AY222" s="15" t="s">
        <v>119</v>
      </c>
      <c r="BE222" s="247">
        <f>IF(N222="základní",J222,0)</f>
        <v>0</v>
      </c>
      <c r="BF222" s="247">
        <f>IF(N222="snížená",J222,0)</f>
        <v>0</v>
      </c>
      <c r="BG222" s="247">
        <f>IF(N222="zákl. přenesená",J222,0)</f>
        <v>0</v>
      </c>
      <c r="BH222" s="247">
        <f>IF(N222="sníž. přenesená",J222,0)</f>
        <v>0</v>
      </c>
      <c r="BI222" s="247">
        <f>IF(N222="nulová",J222,0)</f>
        <v>0</v>
      </c>
      <c r="BJ222" s="15" t="s">
        <v>81</v>
      </c>
      <c r="BK222" s="247">
        <f>ROUND(I222*H222,2)</f>
        <v>0</v>
      </c>
      <c r="BL222" s="15" t="s">
        <v>125</v>
      </c>
      <c r="BM222" s="246" t="s">
        <v>414</v>
      </c>
    </row>
    <row r="223" s="2" customFormat="1" ht="24" customHeight="1">
      <c r="A223" s="36"/>
      <c r="B223" s="37"/>
      <c r="C223" s="234" t="s">
        <v>415</v>
      </c>
      <c r="D223" s="234" t="s">
        <v>121</v>
      </c>
      <c r="E223" s="235" t="s">
        <v>416</v>
      </c>
      <c r="F223" s="236" t="s">
        <v>417</v>
      </c>
      <c r="G223" s="237" t="s">
        <v>182</v>
      </c>
      <c r="H223" s="238">
        <v>4.2999999999999998</v>
      </c>
      <c r="I223" s="239"/>
      <c r="J223" s="240">
        <f>ROUND(I223*H223,2)</f>
        <v>0</v>
      </c>
      <c r="K223" s="241"/>
      <c r="L223" s="42"/>
      <c r="M223" s="242" t="s">
        <v>1</v>
      </c>
      <c r="N223" s="243" t="s">
        <v>38</v>
      </c>
      <c r="O223" s="89"/>
      <c r="P223" s="244">
        <f>O223*H223</f>
        <v>0</v>
      </c>
      <c r="Q223" s="244">
        <v>0</v>
      </c>
      <c r="R223" s="244">
        <f>Q223*H223</f>
        <v>0</v>
      </c>
      <c r="S223" s="244">
        <v>0</v>
      </c>
      <c r="T223" s="245">
        <f>S223*H223</f>
        <v>0</v>
      </c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R223" s="246" t="s">
        <v>125</v>
      </c>
      <c r="AT223" s="246" t="s">
        <v>121</v>
      </c>
      <c r="AU223" s="246" t="s">
        <v>83</v>
      </c>
      <c r="AY223" s="15" t="s">
        <v>119</v>
      </c>
      <c r="BE223" s="247">
        <f>IF(N223="základní",J223,0)</f>
        <v>0</v>
      </c>
      <c r="BF223" s="247">
        <f>IF(N223="snížená",J223,0)</f>
        <v>0</v>
      </c>
      <c r="BG223" s="247">
        <f>IF(N223="zákl. přenesená",J223,0)</f>
        <v>0</v>
      </c>
      <c r="BH223" s="247">
        <f>IF(N223="sníž. přenesená",J223,0)</f>
        <v>0</v>
      </c>
      <c r="BI223" s="247">
        <f>IF(N223="nulová",J223,0)</f>
        <v>0</v>
      </c>
      <c r="BJ223" s="15" t="s">
        <v>81</v>
      </c>
      <c r="BK223" s="247">
        <f>ROUND(I223*H223,2)</f>
        <v>0</v>
      </c>
      <c r="BL223" s="15" t="s">
        <v>125</v>
      </c>
      <c r="BM223" s="246" t="s">
        <v>418</v>
      </c>
    </row>
    <row r="224" s="2" customFormat="1" ht="24" customHeight="1">
      <c r="A224" s="36"/>
      <c r="B224" s="37"/>
      <c r="C224" s="234" t="s">
        <v>419</v>
      </c>
      <c r="D224" s="234" t="s">
        <v>121</v>
      </c>
      <c r="E224" s="235" t="s">
        <v>420</v>
      </c>
      <c r="F224" s="236" t="s">
        <v>421</v>
      </c>
      <c r="G224" s="237" t="s">
        <v>182</v>
      </c>
      <c r="H224" s="238">
        <v>3.2000000000000002</v>
      </c>
      <c r="I224" s="239"/>
      <c r="J224" s="240">
        <f>ROUND(I224*H224,2)</f>
        <v>0</v>
      </c>
      <c r="K224" s="241"/>
      <c r="L224" s="42"/>
      <c r="M224" s="242" t="s">
        <v>1</v>
      </c>
      <c r="N224" s="243" t="s">
        <v>38</v>
      </c>
      <c r="O224" s="89"/>
      <c r="P224" s="244">
        <f>O224*H224</f>
        <v>0</v>
      </c>
      <c r="Q224" s="244">
        <v>0</v>
      </c>
      <c r="R224" s="244">
        <f>Q224*H224</f>
        <v>0</v>
      </c>
      <c r="S224" s="244">
        <v>0</v>
      </c>
      <c r="T224" s="245">
        <f>S224*H224</f>
        <v>0</v>
      </c>
      <c r="U224" s="36"/>
      <c r="V224" s="36"/>
      <c r="W224" s="36"/>
      <c r="X224" s="36"/>
      <c r="Y224" s="36"/>
      <c r="Z224" s="36"/>
      <c r="AA224" s="36"/>
      <c r="AB224" s="36"/>
      <c r="AC224" s="36"/>
      <c r="AD224" s="36"/>
      <c r="AE224" s="36"/>
      <c r="AR224" s="246" t="s">
        <v>125</v>
      </c>
      <c r="AT224" s="246" t="s">
        <v>121</v>
      </c>
      <c r="AU224" s="246" t="s">
        <v>83</v>
      </c>
      <c r="AY224" s="15" t="s">
        <v>119</v>
      </c>
      <c r="BE224" s="247">
        <f>IF(N224="základní",J224,0)</f>
        <v>0</v>
      </c>
      <c r="BF224" s="247">
        <f>IF(N224="snížená",J224,0)</f>
        <v>0</v>
      </c>
      <c r="BG224" s="247">
        <f>IF(N224="zákl. přenesená",J224,0)</f>
        <v>0</v>
      </c>
      <c r="BH224" s="247">
        <f>IF(N224="sníž. přenesená",J224,0)</f>
        <v>0</v>
      </c>
      <c r="BI224" s="247">
        <f>IF(N224="nulová",J224,0)</f>
        <v>0</v>
      </c>
      <c r="BJ224" s="15" t="s">
        <v>81</v>
      </c>
      <c r="BK224" s="247">
        <f>ROUND(I224*H224,2)</f>
        <v>0</v>
      </c>
      <c r="BL224" s="15" t="s">
        <v>125</v>
      </c>
      <c r="BM224" s="246" t="s">
        <v>422</v>
      </c>
    </row>
    <row r="225" s="12" customFormat="1" ht="22.8" customHeight="1">
      <c r="A225" s="12"/>
      <c r="B225" s="218"/>
      <c r="C225" s="219"/>
      <c r="D225" s="220" t="s">
        <v>72</v>
      </c>
      <c r="E225" s="232" t="s">
        <v>423</v>
      </c>
      <c r="F225" s="232" t="s">
        <v>424</v>
      </c>
      <c r="G225" s="219"/>
      <c r="H225" s="219"/>
      <c r="I225" s="222"/>
      <c r="J225" s="233">
        <f>BK225</f>
        <v>0</v>
      </c>
      <c r="K225" s="219"/>
      <c r="L225" s="224"/>
      <c r="M225" s="225"/>
      <c r="N225" s="226"/>
      <c r="O225" s="226"/>
      <c r="P225" s="227">
        <f>P226</f>
        <v>0</v>
      </c>
      <c r="Q225" s="226"/>
      <c r="R225" s="227">
        <f>R226</f>
        <v>0</v>
      </c>
      <c r="S225" s="226"/>
      <c r="T225" s="228">
        <f>T226</f>
        <v>0</v>
      </c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R225" s="229" t="s">
        <v>81</v>
      </c>
      <c r="AT225" s="230" t="s">
        <v>72</v>
      </c>
      <c r="AU225" s="230" t="s">
        <v>81</v>
      </c>
      <c r="AY225" s="229" t="s">
        <v>119</v>
      </c>
      <c r="BK225" s="231">
        <f>BK226</f>
        <v>0</v>
      </c>
    </row>
    <row r="226" s="2" customFormat="1" ht="24" customHeight="1">
      <c r="A226" s="36"/>
      <c r="B226" s="37"/>
      <c r="C226" s="234" t="s">
        <v>425</v>
      </c>
      <c r="D226" s="234" t="s">
        <v>121</v>
      </c>
      <c r="E226" s="235" t="s">
        <v>426</v>
      </c>
      <c r="F226" s="236" t="s">
        <v>427</v>
      </c>
      <c r="G226" s="237" t="s">
        <v>182</v>
      </c>
      <c r="H226" s="238">
        <v>603.77599999999995</v>
      </c>
      <c r="I226" s="239"/>
      <c r="J226" s="240">
        <f>ROUND(I226*H226,2)</f>
        <v>0</v>
      </c>
      <c r="K226" s="241"/>
      <c r="L226" s="42"/>
      <c r="M226" s="271" t="s">
        <v>1</v>
      </c>
      <c r="N226" s="272" t="s">
        <v>38</v>
      </c>
      <c r="O226" s="273"/>
      <c r="P226" s="274">
        <f>O226*H226</f>
        <v>0</v>
      </c>
      <c r="Q226" s="274">
        <v>0</v>
      </c>
      <c r="R226" s="274">
        <f>Q226*H226</f>
        <v>0</v>
      </c>
      <c r="S226" s="274">
        <v>0</v>
      </c>
      <c r="T226" s="275">
        <f>S226*H226</f>
        <v>0</v>
      </c>
      <c r="U226" s="36"/>
      <c r="V226" s="36"/>
      <c r="W226" s="36"/>
      <c r="X226" s="36"/>
      <c r="Y226" s="36"/>
      <c r="Z226" s="36"/>
      <c r="AA226" s="36"/>
      <c r="AB226" s="36"/>
      <c r="AC226" s="36"/>
      <c r="AD226" s="36"/>
      <c r="AE226" s="36"/>
      <c r="AR226" s="246" t="s">
        <v>125</v>
      </c>
      <c r="AT226" s="246" t="s">
        <v>121</v>
      </c>
      <c r="AU226" s="246" t="s">
        <v>83</v>
      </c>
      <c r="AY226" s="15" t="s">
        <v>119</v>
      </c>
      <c r="BE226" s="247">
        <f>IF(N226="základní",J226,0)</f>
        <v>0</v>
      </c>
      <c r="BF226" s="247">
        <f>IF(N226="snížená",J226,0)</f>
        <v>0</v>
      </c>
      <c r="BG226" s="247">
        <f>IF(N226="zákl. přenesená",J226,0)</f>
        <v>0</v>
      </c>
      <c r="BH226" s="247">
        <f>IF(N226="sníž. přenesená",J226,0)</f>
        <v>0</v>
      </c>
      <c r="BI226" s="247">
        <f>IF(N226="nulová",J226,0)</f>
        <v>0</v>
      </c>
      <c r="BJ226" s="15" t="s">
        <v>81</v>
      </c>
      <c r="BK226" s="247">
        <f>ROUND(I226*H226,2)</f>
        <v>0</v>
      </c>
      <c r="BL226" s="15" t="s">
        <v>125</v>
      </c>
      <c r="BM226" s="246" t="s">
        <v>428</v>
      </c>
    </row>
    <row r="227" s="2" customFormat="1" ht="6.96" customHeight="1">
      <c r="A227" s="36"/>
      <c r="B227" s="64"/>
      <c r="C227" s="65"/>
      <c r="D227" s="65"/>
      <c r="E227" s="65"/>
      <c r="F227" s="65"/>
      <c r="G227" s="65"/>
      <c r="H227" s="65"/>
      <c r="I227" s="181"/>
      <c r="J227" s="65"/>
      <c r="K227" s="65"/>
      <c r="L227" s="42"/>
      <c r="M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  <c r="AA227" s="36"/>
      <c r="AB227" s="36"/>
      <c r="AC227" s="36"/>
      <c r="AD227" s="36"/>
      <c r="AE227" s="36"/>
    </row>
  </sheetData>
  <sheetProtection sheet="1" autoFilter="0" formatColumns="0" formatRows="0" objects="1" scenarios="1" spinCount="100000" saltValue="L+WkCIFtjT9EL5w+hsEuJq2zHBeohRb+UBr7GBKJs1w7OWI96oce/dZcSNs/BVaj4pWVGWc8Dpk5LyZ8Q+hRoA==" hashValue="/pL7ow/QPSSK/mAsrMe9ycviPBxDLbGGMtyONoPVIlpD8708EZikcwhbLjfEjAipuWsyyMggmaUdQ3HEr2Fvlg==" algorithmName="SHA-512" password="CC35"/>
  <autoFilter ref="C124:K226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34" customWidth="1"/>
    <col min="10" max="10" width="20.17" style="1" customWidth="1"/>
    <col min="11" max="11" width="20.17" style="1" hidden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3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5" t="s">
        <v>86</v>
      </c>
    </row>
    <row r="3" s="1" customFormat="1" ht="6.96" customHeight="1">
      <c r="B3" s="135"/>
      <c r="C3" s="136"/>
      <c r="D3" s="136"/>
      <c r="E3" s="136"/>
      <c r="F3" s="136"/>
      <c r="G3" s="136"/>
      <c r="H3" s="136"/>
      <c r="I3" s="137"/>
      <c r="J3" s="136"/>
      <c r="K3" s="136"/>
      <c r="L3" s="18"/>
      <c r="AT3" s="15" t="s">
        <v>83</v>
      </c>
    </row>
    <row r="4" s="1" customFormat="1" ht="24.96" customHeight="1">
      <c r="B4" s="18"/>
      <c r="D4" s="138" t="s">
        <v>87</v>
      </c>
      <c r="I4" s="134"/>
      <c r="L4" s="18"/>
      <c r="M4" s="139" t="s">
        <v>10</v>
      </c>
      <c r="AT4" s="15" t="s">
        <v>4</v>
      </c>
    </row>
    <row r="5" s="1" customFormat="1" ht="6.96" customHeight="1">
      <c r="B5" s="18"/>
      <c r="I5" s="134"/>
      <c r="L5" s="18"/>
    </row>
    <row r="6" s="1" customFormat="1" ht="12" customHeight="1">
      <c r="B6" s="18"/>
      <c r="D6" s="140" t="s">
        <v>16</v>
      </c>
      <c r="I6" s="134"/>
      <c r="L6" s="18"/>
    </row>
    <row r="7" s="1" customFormat="1" ht="16.5" customHeight="1">
      <c r="B7" s="18"/>
      <c r="E7" s="141" t="str">
        <f>'Rekapitulace stavby'!K6</f>
        <v>Souvislá oprava komunikací Josefodol</v>
      </c>
      <c r="F7" s="140"/>
      <c r="G7" s="140"/>
      <c r="H7" s="140"/>
      <c r="I7" s="134"/>
      <c r="L7" s="18"/>
    </row>
    <row r="8" s="2" customFormat="1" ht="12" customHeight="1">
      <c r="A8" s="36"/>
      <c r="B8" s="42"/>
      <c r="C8" s="36"/>
      <c r="D8" s="140" t="s">
        <v>88</v>
      </c>
      <c r="E8" s="36"/>
      <c r="F8" s="36"/>
      <c r="G8" s="36"/>
      <c r="H8" s="36"/>
      <c r="I8" s="142"/>
      <c r="J8" s="36"/>
      <c r="K8" s="36"/>
      <c r="L8" s="61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</row>
    <row r="9" s="2" customFormat="1" ht="16.5" customHeight="1">
      <c r="A9" s="36"/>
      <c r="B9" s="42"/>
      <c r="C9" s="36"/>
      <c r="D9" s="36"/>
      <c r="E9" s="143" t="s">
        <v>429</v>
      </c>
      <c r="F9" s="36"/>
      <c r="G9" s="36"/>
      <c r="H9" s="36"/>
      <c r="I9" s="142"/>
      <c r="J9" s="36"/>
      <c r="K9" s="36"/>
      <c r="L9" s="61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</row>
    <row r="10" s="2" customFormat="1">
      <c r="A10" s="36"/>
      <c r="B10" s="42"/>
      <c r="C10" s="36"/>
      <c r="D10" s="36"/>
      <c r="E10" s="36"/>
      <c r="F10" s="36"/>
      <c r="G10" s="36"/>
      <c r="H10" s="36"/>
      <c r="I10" s="142"/>
      <c r="J10" s="36"/>
      <c r="K10" s="36"/>
      <c r="L10" s="61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</row>
    <row r="11" s="2" customFormat="1" ht="12" customHeight="1">
      <c r="A11" s="36"/>
      <c r="B11" s="42"/>
      <c r="C11" s="36"/>
      <c r="D11" s="140" t="s">
        <v>18</v>
      </c>
      <c r="E11" s="36"/>
      <c r="F11" s="144" t="s">
        <v>1</v>
      </c>
      <c r="G11" s="36"/>
      <c r="H11" s="36"/>
      <c r="I11" s="145" t="s">
        <v>19</v>
      </c>
      <c r="J11" s="144" t="s">
        <v>1</v>
      </c>
      <c r="K11" s="36"/>
      <c r="L11" s="61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</row>
    <row r="12" s="2" customFormat="1" ht="12" customHeight="1">
      <c r="A12" s="36"/>
      <c r="B12" s="42"/>
      <c r="C12" s="36"/>
      <c r="D12" s="140" t="s">
        <v>20</v>
      </c>
      <c r="E12" s="36"/>
      <c r="F12" s="144" t="s">
        <v>21</v>
      </c>
      <c r="G12" s="36"/>
      <c r="H12" s="36"/>
      <c r="I12" s="145" t="s">
        <v>22</v>
      </c>
      <c r="J12" s="146" t="str">
        <f>'Rekapitulace stavby'!AN8</f>
        <v>11. 12. 2019</v>
      </c>
      <c r="K12" s="36"/>
      <c r="L12" s="61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</row>
    <row r="13" s="2" customFormat="1" ht="10.8" customHeight="1">
      <c r="A13" s="36"/>
      <c r="B13" s="42"/>
      <c r="C13" s="36"/>
      <c r="D13" s="36"/>
      <c r="E13" s="36"/>
      <c r="F13" s="36"/>
      <c r="G13" s="36"/>
      <c r="H13" s="36"/>
      <c r="I13" s="142"/>
      <c r="J13" s="36"/>
      <c r="K13" s="36"/>
      <c r="L13" s="61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</row>
    <row r="14" s="2" customFormat="1" ht="12" customHeight="1">
      <c r="A14" s="36"/>
      <c r="B14" s="42"/>
      <c r="C14" s="36"/>
      <c r="D14" s="140" t="s">
        <v>24</v>
      </c>
      <c r="E14" s="36"/>
      <c r="F14" s="36"/>
      <c r="G14" s="36"/>
      <c r="H14" s="36"/>
      <c r="I14" s="145" t="s">
        <v>25</v>
      </c>
      <c r="J14" s="144" t="str">
        <f>IF('Rekapitulace stavby'!AN10="","",'Rekapitulace stavby'!AN10)</f>
        <v/>
      </c>
      <c r="K14" s="36"/>
      <c r="L14" s="61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</row>
    <row r="15" s="2" customFormat="1" ht="18" customHeight="1">
      <c r="A15" s="36"/>
      <c r="B15" s="42"/>
      <c r="C15" s="36"/>
      <c r="D15" s="36"/>
      <c r="E15" s="144" t="str">
        <f>IF('Rekapitulace stavby'!E11="","",'Rekapitulace stavby'!E11)</f>
        <v xml:space="preserve"> </v>
      </c>
      <c r="F15" s="36"/>
      <c r="G15" s="36"/>
      <c r="H15" s="36"/>
      <c r="I15" s="145" t="s">
        <v>26</v>
      </c>
      <c r="J15" s="144" t="str">
        <f>IF('Rekapitulace stavby'!AN11="","",'Rekapitulace stavby'!AN11)</f>
        <v/>
      </c>
      <c r="K15" s="36"/>
      <c r="L15" s="61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</row>
    <row r="16" s="2" customFormat="1" ht="6.96" customHeight="1">
      <c r="A16" s="36"/>
      <c r="B16" s="42"/>
      <c r="C16" s="36"/>
      <c r="D16" s="36"/>
      <c r="E16" s="36"/>
      <c r="F16" s="36"/>
      <c r="G16" s="36"/>
      <c r="H16" s="36"/>
      <c r="I16" s="142"/>
      <c r="J16" s="36"/>
      <c r="K16" s="36"/>
      <c r="L16" s="61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</row>
    <row r="17" s="2" customFormat="1" ht="12" customHeight="1">
      <c r="A17" s="36"/>
      <c r="B17" s="42"/>
      <c r="C17" s="36"/>
      <c r="D17" s="140" t="s">
        <v>27</v>
      </c>
      <c r="E17" s="36"/>
      <c r="F17" s="36"/>
      <c r="G17" s="36"/>
      <c r="H17" s="36"/>
      <c r="I17" s="145" t="s">
        <v>25</v>
      </c>
      <c r="J17" s="31" t="str">
        <f>'Rekapitulace stavby'!AN13</f>
        <v>Vyplň údaj</v>
      </c>
      <c r="K17" s="36"/>
      <c r="L17" s="61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</row>
    <row r="18" s="2" customFormat="1" ht="18" customHeight="1">
      <c r="A18" s="36"/>
      <c r="B18" s="42"/>
      <c r="C18" s="36"/>
      <c r="D18" s="36"/>
      <c r="E18" s="31" t="str">
        <f>'Rekapitulace stavby'!E14</f>
        <v>Vyplň údaj</v>
      </c>
      <c r="F18" s="144"/>
      <c r="G18" s="144"/>
      <c r="H18" s="144"/>
      <c r="I18" s="145" t="s">
        <v>26</v>
      </c>
      <c r="J18" s="31" t="str">
        <f>'Rekapitulace stavby'!AN14</f>
        <v>Vyplň údaj</v>
      </c>
      <c r="K18" s="36"/>
      <c r="L18" s="61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</row>
    <row r="19" s="2" customFormat="1" ht="6.96" customHeight="1">
      <c r="A19" s="36"/>
      <c r="B19" s="42"/>
      <c r="C19" s="36"/>
      <c r="D19" s="36"/>
      <c r="E19" s="36"/>
      <c r="F19" s="36"/>
      <c r="G19" s="36"/>
      <c r="H19" s="36"/>
      <c r="I19" s="142"/>
      <c r="J19" s="36"/>
      <c r="K19" s="36"/>
      <c r="L19" s="61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</row>
    <row r="20" s="2" customFormat="1" ht="12" customHeight="1">
      <c r="A20" s="36"/>
      <c r="B20" s="42"/>
      <c r="C20" s="36"/>
      <c r="D20" s="140" t="s">
        <v>29</v>
      </c>
      <c r="E20" s="36"/>
      <c r="F20" s="36"/>
      <c r="G20" s="36"/>
      <c r="H20" s="36"/>
      <c r="I20" s="145" t="s">
        <v>25</v>
      </c>
      <c r="J20" s="144" t="str">
        <f>IF('Rekapitulace stavby'!AN16="","",'Rekapitulace stavby'!AN16)</f>
        <v/>
      </c>
      <c r="K20" s="36"/>
      <c r="L20" s="61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</row>
    <row r="21" s="2" customFormat="1" ht="18" customHeight="1">
      <c r="A21" s="36"/>
      <c r="B21" s="42"/>
      <c r="C21" s="36"/>
      <c r="D21" s="36"/>
      <c r="E21" s="144" t="str">
        <f>IF('Rekapitulace stavby'!E17="","",'Rekapitulace stavby'!E17)</f>
        <v xml:space="preserve"> </v>
      </c>
      <c r="F21" s="36"/>
      <c r="G21" s="36"/>
      <c r="H21" s="36"/>
      <c r="I21" s="145" t="s">
        <v>26</v>
      </c>
      <c r="J21" s="144" t="str">
        <f>IF('Rekapitulace stavby'!AN17="","",'Rekapitulace stavby'!AN17)</f>
        <v/>
      </c>
      <c r="K21" s="36"/>
      <c r="L21" s="61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</row>
    <row r="22" s="2" customFormat="1" ht="6.96" customHeight="1">
      <c r="A22" s="36"/>
      <c r="B22" s="42"/>
      <c r="C22" s="36"/>
      <c r="D22" s="36"/>
      <c r="E22" s="36"/>
      <c r="F22" s="36"/>
      <c r="G22" s="36"/>
      <c r="H22" s="36"/>
      <c r="I22" s="142"/>
      <c r="J22" s="36"/>
      <c r="K22" s="36"/>
      <c r="L22" s="61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</row>
    <row r="23" s="2" customFormat="1" ht="12" customHeight="1">
      <c r="A23" s="36"/>
      <c r="B23" s="42"/>
      <c r="C23" s="36"/>
      <c r="D23" s="140" t="s">
        <v>31</v>
      </c>
      <c r="E23" s="36"/>
      <c r="F23" s="36"/>
      <c r="G23" s="36"/>
      <c r="H23" s="36"/>
      <c r="I23" s="145" t="s">
        <v>25</v>
      </c>
      <c r="J23" s="144" t="str">
        <f>IF('Rekapitulace stavby'!AN19="","",'Rekapitulace stavby'!AN19)</f>
        <v/>
      </c>
      <c r="K23" s="36"/>
      <c r="L23" s="61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</row>
    <row r="24" s="2" customFormat="1" ht="18" customHeight="1">
      <c r="A24" s="36"/>
      <c r="B24" s="42"/>
      <c r="C24" s="36"/>
      <c r="D24" s="36"/>
      <c r="E24" s="144" t="str">
        <f>IF('Rekapitulace stavby'!E20="","",'Rekapitulace stavby'!E20)</f>
        <v xml:space="preserve"> </v>
      </c>
      <c r="F24" s="36"/>
      <c r="G24" s="36"/>
      <c r="H24" s="36"/>
      <c r="I24" s="145" t="s">
        <v>26</v>
      </c>
      <c r="J24" s="144" t="str">
        <f>IF('Rekapitulace stavby'!AN20="","",'Rekapitulace stavby'!AN20)</f>
        <v/>
      </c>
      <c r="K24" s="36"/>
      <c r="L24" s="61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</row>
    <row r="25" s="2" customFormat="1" ht="6.96" customHeight="1">
      <c r="A25" s="36"/>
      <c r="B25" s="42"/>
      <c r="C25" s="36"/>
      <c r="D25" s="36"/>
      <c r="E25" s="36"/>
      <c r="F25" s="36"/>
      <c r="G25" s="36"/>
      <c r="H25" s="36"/>
      <c r="I25" s="142"/>
      <c r="J25" s="36"/>
      <c r="K25" s="36"/>
      <c r="L25" s="61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</row>
    <row r="26" s="2" customFormat="1" ht="12" customHeight="1">
      <c r="A26" s="36"/>
      <c r="B26" s="42"/>
      <c r="C26" s="36"/>
      <c r="D26" s="140" t="s">
        <v>32</v>
      </c>
      <c r="E26" s="36"/>
      <c r="F26" s="36"/>
      <c r="G26" s="36"/>
      <c r="H26" s="36"/>
      <c r="I26" s="142"/>
      <c r="J26" s="36"/>
      <c r="K26" s="36"/>
      <c r="L26" s="61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</row>
    <row r="27" s="8" customFormat="1" ht="16.5" customHeight="1">
      <c r="A27" s="147"/>
      <c r="B27" s="148"/>
      <c r="C27" s="147"/>
      <c r="D27" s="147"/>
      <c r="E27" s="149" t="s">
        <v>1</v>
      </c>
      <c r="F27" s="149"/>
      <c r="G27" s="149"/>
      <c r="H27" s="149"/>
      <c r="I27" s="150"/>
      <c r="J27" s="147"/>
      <c r="K27" s="147"/>
      <c r="L27" s="151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  <c r="AC27" s="147"/>
      <c r="AD27" s="147"/>
      <c r="AE27" s="147"/>
    </row>
    <row r="28" s="2" customFormat="1" ht="6.96" customHeight="1">
      <c r="A28" s="36"/>
      <c r="B28" s="42"/>
      <c r="C28" s="36"/>
      <c r="D28" s="36"/>
      <c r="E28" s="36"/>
      <c r="F28" s="36"/>
      <c r="G28" s="36"/>
      <c r="H28" s="36"/>
      <c r="I28" s="142"/>
      <c r="J28" s="36"/>
      <c r="K28" s="36"/>
      <c r="L28" s="61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</row>
    <row r="29" s="2" customFormat="1" ht="6.96" customHeight="1">
      <c r="A29" s="36"/>
      <c r="B29" s="42"/>
      <c r="C29" s="36"/>
      <c r="D29" s="152"/>
      <c r="E29" s="152"/>
      <c r="F29" s="152"/>
      <c r="G29" s="152"/>
      <c r="H29" s="152"/>
      <c r="I29" s="153"/>
      <c r="J29" s="152"/>
      <c r="K29" s="152"/>
      <c r="L29" s="61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</row>
    <row r="30" s="2" customFormat="1" ht="25.44" customHeight="1">
      <c r="A30" s="36"/>
      <c r="B30" s="42"/>
      <c r="C30" s="36"/>
      <c r="D30" s="154" t="s">
        <v>33</v>
      </c>
      <c r="E30" s="36"/>
      <c r="F30" s="36"/>
      <c r="G30" s="36"/>
      <c r="H30" s="36"/>
      <c r="I30" s="142"/>
      <c r="J30" s="155">
        <f>ROUND(J118, 2)</f>
        <v>0</v>
      </c>
      <c r="K30" s="36"/>
      <c r="L30" s="61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</row>
    <row r="31" s="2" customFormat="1" ht="6.96" customHeight="1">
      <c r="A31" s="36"/>
      <c r="B31" s="42"/>
      <c r="C31" s="36"/>
      <c r="D31" s="152"/>
      <c r="E31" s="152"/>
      <c r="F31" s="152"/>
      <c r="G31" s="152"/>
      <c r="H31" s="152"/>
      <c r="I31" s="153"/>
      <c r="J31" s="152"/>
      <c r="K31" s="152"/>
      <c r="L31" s="61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</row>
    <row r="32" s="2" customFormat="1" ht="14.4" customHeight="1">
      <c r="A32" s="36"/>
      <c r="B32" s="42"/>
      <c r="C32" s="36"/>
      <c r="D32" s="36"/>
      <c r="E32" s="36"/>
      <c r="F32" s="156" t="s">
        <v>35</v>
      </c>
      <c r="G32" s="36"/>
      <c r="H32" s="36"/>
      <c r="I32" s="157" t="s">
        <v>34</v>
      </c>
      <c r="J32" s="156" t="s">
        <v>36</v>
      </c>
      <c r="K32" s="36"/>
      <c r="L32" s="61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</row>
    <row r="33" s="2" customFormat="1" ht="14.4" customHeight="1">
      <c r="A33" s="36"/>
      <c r="B33" s="42"/>
      <c r="C33" s="36"/>
      <c r="D33" s="158" t="s">
        <v>37</v>
      </c>
      <c r="E33" s="140" t="s">
        <v>38</v>
      </c>
      <c r="F33" s="159">
        <f>ROUND((SUM(BE118:BE135)),  2)</f>
        <v>0</v>
      </c>
      <c r="G33" s="36"/>
      <c r="H33" s="36"/>
      <c r="I33" s="160">
        <v>0.20999999999999999</v>
      </c>
      <c r="J33" s="159">
        <f>ROUND(((SUM(BE118:BE135))*I33),  2)</f>
        <v>0</v>
      </c>
      <c r="K33" s="36"/>
      <c r="L33" s="61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</row>
    <row r="34" s="2" customFormat="1" ht="14.4" customHeight="1">
      <c r="A34" s="36"/>
      <c r="B34" s="42"/>
      <c r="C34" s="36"/>
      <c r="D34" s="36"/>
      <c r="E34" s="140" t="s">
        <v>39</v>
      </c>
      <c r="F34" s="159">
        <f>ROUND((SUM(BF118:BF135)),  2)</f>
        <v>0</v>
      </c>
      <c r="G34" s="36"/>
      <c r="H34" s="36"/>
      <c r="I34" s="160">
        <v>0.14999999999999999</v>
      </c>
      <c r="J34" s="159">
        <f>ROUND(((SUM(BF118:BF135))*I34),  2)</f>
        <v>0</v>
      </c>
      <c r="K34" s="36"/>
      <c r="L34" s="61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hidden="1" s="2" customFormat="1" ht="14.4" customHeight="1">
      <c r="A35" s="36"/>
      <c r="B35" s="42"/>
      <c r="C35" s="36"/>
      <c r="D35" s="36"/>
      <c r="E35" s="140" t="s">
        <v>40</v>
      </c>
      <c r="F35" s="159">
        <f>ROUND((SUM(BG118:BG135)),  2)</f>
        <v>0</v>
      </c>
      <c r="G35" s="36"/>
      <c r="H35" s="36"/>
      <c r="I35" s="160">
        <v>0.20999999999999999</v>
      </c>
      <c r="J35" s="159">
        <f>0</f>
        <v>0</v>
      </c>
      <c r="K35" s="36"/>
      <c r="L35" s="61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hidden="1" s="2" customFormat="1" ht="14.4" customHeight="1">
      <c r="A36" s="36"/>
      <c r="B36" s="42"/>
      <c r="C36" s="36"/>
      <c r="D36" s="36"/>
      <c r="E36" s="140" t="s">
        <v>41</v>
      </c>
      <c r="F36" s="159">
        <f>ROUND((SUM(BH118:BH135)),  2)</f>
        <v>0</v>
      </c>
      <c r="G36" s="36"/>
      <c r="H36" s="36"/>
      <c r="I36" s="160">
        <v>0.14999999999999999</v>
      </c>
      <c r="J36" s="159">
        <f>0</f>
        <v>0</v>
      </c>
      <c r="K36" s="36"/>
      <c r="L36" s="61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hidden="1" s="2" customFormat="1" ht="14.4" customHeight="1">
      <c r="A37" s="36"/>
      <c r="B37" s="42"/>
      <c r="C37" s="36"/>
      <c r="D37" s="36"/>
      <c r="E37" s="140" t="s">
        <v>42</v>
      </c>
      <c r="F37" s="159">
        <f>ROUND((SUM(BI118:BI135)),  2)</f>
        <v>0</v>
      </c>
      <c r="G37" s="36"/>
      <c r="H37" s="36"/>
      <c r="I37" s="160">
        <v>0</v>
      </c>
      <c r="J37" s="159">
        <f>0</f>
        <v>0</v>
      </c>
      <c r="K37" s="36"/>
      <c r="L37" s="61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="2" customFormat="1" ht="6.96" customHeight="1">
      <c r="A38" s="36"/>
      <c r="B38" s="42"/>
      <c r="C38" s="36"/>
      <c r="D38" s="36"/>
      <c r="E38" s="36"/>
      <c r="F38" s="36"/>
      <c r="G38" s="36"/>
      <c r="H38" s="36"/>
      <c r="I38" s="142"/>
      <c r="J38" s="36"/>
      <c r="K38" s="36"/>
      <c r="L38" s="61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="2" customFormat="1" ht="25.44" customHeight="1">
      <c r="A39" s="36"/>
      <c r="B39" s="42"/>
      <c r="C39" s="161"/>
      <c r="D39" s="162" t="s">
        <v>43</v>
      </c>
      <c r="E39" s="163"/>
      <c r="F39" s="163"/>
      <c r="G39" s="164" t="s">
        <v>44</v>
      </c>
      <c r="H39" s="165" t="s">
        <v>45</v>
      </c>
      <c r="I39" s="166"/>
      <c r="J39" s="167">
        <f>SUM(J30:J37)</f>
        <v>0</v>
      </c>
      <c r="K39" s="168"/>
      <c r="L39" s="61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="2" customFormat="1" ht="14.4" customHeight="1">
      <c r="A40" s="36"/>
      <c r="B40" s="42"/>
      <c r="C40" s="36"/>
      <c r="D40" s="36"/>
      <c r="E40" s="36"/>
      <c r="F40" s="36"/>
      <c r="G40" s="36"/>
      <c r="H40" s="36"/>
      <c r="I40" s="142"/>
      <c r="J40" s="36"/>
      <c r="K40" s="36"/>
      <c r="L40" s="61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</row>
    <row r="41" s="1" customFormat="1" ht="14.4" customHeight="1">
      <c r="B41" s="18"/>
      <c r="I41" s="134"/>
      <c r="L41" s="18"/>
    </row>
    <row r="42" s="1" customFormat="1" ht="14.4" customHeight="1">
      <c r="B42" s="18"/>
      <c r="I42" s="134"/>
      <c r="L42" s="18"/>
    </row>
    <row r="43" s="1" customFormat="1" ht="14.4" customHeight="1">
      <c r="B43" s="18"/>
      <c r="I43" s="134"/>
      <c r="L43" s="18"/>
    </row>
    <row r="44" s="1" customFormat="1" ht="14.4" customHeight="1">
      <c r="B44" s="18"/>
      <c r="I44" s="134"/>
      <c r="L44" s="18"/>
    </row>
    <row r="45" s="1" customFormat="1" ht="14.4" customHeight="1">
      <c r="B45" s="18"/>
      <c r="I45" s="134"/>
      <c r="L45" s="18"/>
    </row>
    <row r="46" s="1" customFormat="1" ht="14.4" customHeight="1">
      <c r="B46" s="18"/>
      <c r="I46" s="134"/>
      <c r="L46" s="18"/>
    </row>
    <row r="47" s="1" customFormat="1" ht="14.4" customHeight="1">
      <c r="B47" s="18"/>
      <c r="I47" s="134"/>
      <c r="L47" s="18"/>
    </row>
    <row r="48" s="1" customFormat="1" ht="14.4" customHeight="1">
      <c r="B48" s="18"/>
      <c r="I48" s="134"/>
      <c r="L48" s="18"/>
    </row>
    <row r="49" s="1" customFormat="1" ht="14.4" customHeight="1">
      <c r="B49" s="18"/>
      <c r="I49" s="134"/>
      <c r="L49" s="18"/>
    </row>
    <row r="50" s="2" customFormat="1" ht="14.4" customHeight="1">
      <c r="B50" s="61"/>
      <c r="D50" s="169" t="s">
        <v>46</v>
      </c>
      <c r="E50" s="170"/>
      <c r="F50" s="170"/>
      <c r="G50" s="169" t="s">
        <v>47</v>
      </c>
      <c r="H50" s="170"/>
      <c r="I50" s="171"/>
      <c r="J50" s="170"/>
      <c r="K50" s="170"/>
      <c r="L50" s="61"/>
    </row>
    <row r="51">
      <c r="B51" s="18"/>
      <c r="L51" s="18"/>
    </row>
    <row r="52">
      <c r="B52" s="18"/>
      <c r="L52" s="18"/>
    </row>
    <row r="53">
      <c r="B53" s="18"/>
      <c r="L53" s="18"/>
    </row>
    <row r="54">
      <c r="B54" s="18"/>
      <c r="L54" s="18"/>
    </row>
    <row r="55">
      <c r="B55" s="18"/>
      <c r="L55" s="18"/>
    </row>
    <row r="56">
      <c r="B56" s="18"/>
      <c r="L56" s="18"/>
    </row>
    <row r="57">
      <c r="B57" s="18"/>
      <c r="L57" s="18"/>
    </row>
    <row r="58">
      <c r="B58" s="18"/>
      <c r="L58" s="18"/>
    </row>
    <row r="59">
      <c r="B59" s="18"/>
      <c r="L59" s="18"/>
    </row>
    <row r="60">
      <c r="B60" s="18"/>
      <c r="L60" s="18"/>
    </row>
    <row r="61" s="2" customFormat="1">
      <c r="A61" s="36"/>
      <c r="B61" s="42"/>
      <c r="C61" s="36"/>
      <c r="D61" s="172" t="s">
        <v>48</v>
      </c>
      <c r="E61" s="173"/>
      <c r="F61" s="174" t="s">
        <v>49</v>
      </c>
      <c r="G61" s="172" t="s">
        <v>48</v>
      </c>
      <c r="H61" s="173"/>
      <c r="I61" s="175"/>
      <c r="J61" s="176" t="s">
        <v>49</v>
      </c>
      <c r="K61" s="173"/>
      <c r="L61" s="61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</row>
    <row r="62">
      <c r="B62" s="18"/>
      <c r="L62" s="18"/>
    </row>
    <row r="63">
      <c r="B63" s="18"/>
      <c r="L63" s="18"/>
    </row>
    <row r="64">
      <c r="B64" s="18"/>
      <c r="L64" s="18"/>
    </row>
    <row r="65" s="2" customFormat="1">
      <c r="A65" s="36"/>
      <c r="B65" s="42"/>
      <c r="C65" s="36"/>
      <c r="D65" s="169" t="s">
        <v>50</v>
      </c>
      <c r="E65" s="177"/>
      <c r="F65" s="177"/>
      <c r="G65" s="169" t="s">
        <v>51</v>
      </c>
      <c r="H65" s="177"/>
      <c r="I65" s="178"/>
      <c r="J65" s="177"/>
      <c r="K65" s="177"/>
      <c r="L65" s="61"/>
      <c r="S65" s="36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</row>
    <row r="66">
      <c r="B66" s="18"/>
      <c r="L66" s="18"/>
    </row>
    <row r="67">
      <c r="B67" s="18"/>
      <c r="L67" s="18"/>
    </row>
    <row r="68">
      <c r="B68" s="18"/>
      <c r="L68" s="18"/>
    </row>
    <row r="69">
      <c r="B69" s="18"/>
      <c r="L69" s="18"/>
    </row>
    <row r="70">
      <c r="B70" s="18"/>
      <c r="L70" s="18"/>
    </row>
    <row r="71">
      <c r="B71" s="18"/>
      <c r="L71" s="18"/>
    </row>
    <row r="72">
      <c r="B72" s="18"/>
      <c r="L72" s="18"/>
    </row>
    <row r="73">
      <c r="B73" s="18"/>
      <c r="L73" s="18"/>
    </row>
    <row r="74">
      <c r="B74" s="18"/>
      <c r="L74" s="18"/>
    </row>
    <row r="75">
      <c r="B75" s="18"/>
      <c r="L75" s="18"/>
    </row>
    <row r="76" s="2" customFormat="1">
      <c r="A76" s="36"/>
      <c r="B76" s="42"/>
      <c r="C76" s="36"/>
      <c r="D76" s="172" t="s">
        <v>48</v>
      </c>
      <c r="E76" s="173"/>
      <c r="F76" s="174" t="s">
        <v>49</v>
      </c>
      <c r="G76" s="172" t="s">
        <v>48</v>
      </c>
      <c r="H76" s="173"/>
      <c r="I76" s="175"/>
      <c r="J76" s="176" t="s">
        <v>49</v>
      </c>
      <c r="K76" s="173"/>
      <c r="L76" s="61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</row>
    <row r="77" s="2" customFormat="1" ht="14.4" customHeight="1">
      <c r="A77" s="36"/>
      <c r="B77" s="179"/>
      <c r="C77" s="180"/>
      <c r="D77" s="180"/>
      <c r="E77" s="180"/>
      <c r="F77" s="180"/>
      <c r="G77" s="180"/>
      <c r="H77" s="180"/>
      <c r="I77" s="181"/>
      <c r="J77" s="180"/>
      <c r="K77" s="180"/>
      <c r="L77" s="61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</row>
    <row r="81" s="2" customFormat="1" ht="6.96" customHeight="1">
      <c r="A81" s="36"/>
      <c r="B81" s="182"/>
      <c r="C81" s="183"/>
      <c r="D81" s="183"/>
      <c r="E81" s="183"/>
      <c r="F81" s="183"/>
      <c r="G81" s="183"/>
      <c r="H81" s="183"/>
      <c r="I81" s="184"/>
      <c r="J81" s="183"/>
      <c r="K81" s="183"/>
      <c r="L81" s="61"/>
      <c r="S81" s="36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</row>
    <row r="82" s="2" customFormat="1" ht="24.96" customHeight="1">
      <c r="A82" s="36"/>
      <c r="B82" s="37"/>
      <c r="C82" s="21" t="s">
        <v>90</v>
      </c>
      <c r="D82" s="38"/>
      <c r="E82" s="38"/>
      <c r="F82" s="38"/>
      <c r="G82" s="38"/>
      <c r="H82" s="38"/>
      <c r="I82" s="142"/>
      <c r="J82" s="38"/>
      <c r="K82" s="38"/>
      <c r="L82" s="61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</row>
    <row r="83" s="2" customFormat="1" ht="6.96" customHeight="1">
      <c r="A83" s="36"/>
      <c r="B83" s="37"/>
      <c r="C83" s="38"/>
      <c r="D83" s="38"/>
      <c r="E83" s="38"/>
      <c r="F83" s="38"/>
      <c r="G83" s="38"/>
      <c r="H83" s="38"/>
      <c r="I83" s="142"/>
      <c r="J83" s="38"/>
      <c r="K83" s="38"/>
      <c r="L83" s="61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</row>
    <row r="84" s="2" customFormat="1" ht="12" customHeight="1">
      <c r="A84" s="36"/>
      <c r="B84" s="37"/>
      <c r="C84" s="30" t="s">
        <v>16</v>
      </c>
      <c r="D84" s="38"/>
      <c r="E84" s="38"/>
      <c r="F84" s="38"/>
      <c r="G84" s="38"/>
      <c r="H84" s="38"/>
      <c r="I84" s="142"/>
      <c r="J84" s="38"/>
      <c r="K84" s="38"/>
      <c r="L84" s="61"/>
      <c r="S84" s="36"/>
      <c r="T84" s="36"/>
      <c r="U84" s="36"/>
      <c r="V84" s="36"/>
      <c r="W84" s="36"/>
      <c r="X84" s="36"/>
      <c r="Y84" s="36"/>
      <c r="Z84" s="36"/>
      <c r="AA84" s="36"/>
      <c r="AB84" s="36"/>
      <c r="AC84" s="36"/>
      <c r="AD84" s="36"/>
      <c r="AE84" s="36"/>
    </row>
    <row r="85" s="2" customFormat="1" ht="16.5" customHeight="1">
      <c r="A85" s="36"/>
      <c r="B85" s="37"/>
      <c r="C85" s="38"/>
      <c r="D85" s="38"/>
      <c r="E85" s="185" t="str">
        <f>E7</f>
        <v>Souvislá oprava komunikací Josefodol</v>
      </c>
      <c r="F85" s="30"/>
      <c r="G85" s="30"/>
      <c r="H85" s="30"/>
      <c r="I85" s="142"/>
      <c r="J85" s="38"/>
      <c r="K85" s="38"/>
      <c r="L85" s="61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</row>
    <row r="86" s="2" customFormat="1" ht="12" customHeight="1">
      <c r="A86" s="36"/>
      <c r="B86" s="37"/>
      <c r="C86" s="30" t="s">
        <v>88</v>
      </c>
      <c r="D86" s="38"/>
      <c r="E86" s="38"/>
      <c r="F86" s="38"/>
      <c r="G86" s="38"/>
      <c r="H86" s="38"/>
      <c r="I86" s="142"/>
      <c r="J86" s="38"/>
      <c r="K86" s="38"/>
      <c r="L86" s="61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</row>
    <row r="87" s="2" customFormat="1" ht="16.5" customHeight="1">
      <c r="A87" s="36"/>
      <c r="B87" s="37"/>
      <c r="C87" s="38"/>
      <c r="D87" s="38"/>
      <c r="E87" s="74" t="str">
        <f>E9</f>
        <v>SO 000 - Ostatní a vedlejší náklady</v>
      </c>
      <c r="F87" s="38"/>
      <c r="G87" s="38"/>
      <c r="H87" s="38"/>
      <c r="I87" s="142"/>
      <c r="J87" s="38"/>
      <c r="K87" s="38"/>
      <c r="L87" s="61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</row>
    <row r="88" s="2" customFormat="1" ht="6.96" customHeight="1">
      <c r="A88" s="36"/>
      <c r="B88" s="37"/>
      <c r="C88" s="38"/>
      <c r="D88" s="38"/>
      <c r="E88" s="38"/>
      <c r="F88" s="38"/>
      <c r="G88" s="38"/>
      <c r="H88" s="38"/>
      <c r="I88" s="142"/>
      <c r="J88" s="38"/>
      <c r="K88" s="38"/>
      <c r="L88" s="61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</row>
    <row r="89" s="2" customFormat="1" ht="12" customHeight="1">
      <c r="A89" s="36"/>
      <c r="B89" s="37"/>
      <c r="C89" s="30" t="s">
        <v>20</v>
      </c>
      <c r="D89" s="38"/>
      <c r="E89" s="38"/>
      <c r="F89" s="25" t="str">
        <f>F12</f>
        <v xml:space="preserve"> </v>
      </c>
      <c r="G89" s="38"/>
      <c r="H89" s="38"/>
      <c r="I89" s="145" t="s">
        <v>22</v>
      </c>
      <c r="J89" s="77" t="str">
        <f>IF(J12="","",J12)</f>
        <v>11. 12. 2019</v>
      </c>
      <c r="K89" s="38"/>
      <c r="L89" s="61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</row>
    <row r="90" s="2" customFormat="1" ht="6.96" customHeight="1">
      <c r="A90" s="36"/>
      <c r="B90" s="37"/>
      <c r="C90" s="38"/>
      <c r="D90" s="38"/>
      <c r="E90" s="38"/>
      <c r="F90" s="38"/>
      <c r="G90" s="38"/>
      <c r="H90" s="38"/>
      <c r="I90" s="142"/>
      <c r="J90" s="38"/>
      <c r="K90" s="38"/>
      <c r="L90" s="61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</row>
    <row r="91" s="2" customFormat="1" ht="15.15" customHeight="1">
      <c r="A91" s="36"/>
      <c r="B91" s="37"/>
      <c r="C91" s="30" t="s">
        <v>24</v>
      </c>
      <c r="D91" s="38"/>
      <c r="E91" s="38"/>
      <c r="F91" s="25" t="str">
        <f>E15</f>
        <v xml:space="preserve"> </v>
      </c>
      <c r="G91" s="38"/>
      <c r="H91" s="38"/>
      <c r="I91" s="145" t="s">
        <v>29</v>
      </c>
      <c r="J91" s="34" t="str">
        <f>E21</f>
        <v xml:space="preserve"> </v>
      </c>
      <c r="K91" s="38"/>
      <c r="L91" s="61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</row>
    <row r="92" s="2" customFormat="1" ht="15.15" customHeight="1">
      <c r="A92" s="36"/>
      <c r="B92" s="37"/>
      <c r="C92" s="30" t="s">
        <v>27</v>
      </c>
      <c r="D92" s="38"/>
      <c r="E92" s="38"/>
      <c r="F92" s="25" t="str">
        <f>IF(E18="","",E18)</f>
        <v>Vyplň údaj</v>
      </c>
      <c r="G92" s="38"/>
      <c r="H92" s="38"/>
      <c r="I92" s="145" t="s">
        <v>31</v>
      </c>
      <c r="J92" s="34" t="str">
        <f>E24</f>
        <v xml:space="preserve"> </v>
      </c>
      <c r="K92" s="38"/>
      <c r="L92" s="61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</row>
    <row r="93" s="2" customFormat="1" ht="10.32" customHeight="1">
      <c r="A93" s="36"/>
      <c r="B93" s="37"/>
      <c r="C93" s="38"/>
      <c r="D93" s="38"/>
      <c r="E93" s="38"/>
      <c r="F93" s="38"/>
      <c r="G93" s="38"/>
      <c r="H93" s="38"/>
      <c r="I93" s="142"/>
      <c r="J93" s="38"/>
      <c r="K93" s="38"/>
      <c r="L93" s="61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</row>
    <row r="94" s="2" customFormat="1" ht="29.28" customHeight="1">
      <c r="A94" s="36"/>
      <c r="B94" s="37"/>
      <c r="C94" s="186" t="s">
        <v>91</v>
      </c>
      <c r="D94" s="187"/>
      <c r="E94" s="187"/>
      <c r="F94" s="187"/>
      <c r="G94" s="187"/>
      <c r="H94" s="187"/>
      <c r="I94" s="188"/>
      <c r="J94" s="189" t="s">
        <v>92</v>
      </c>
      <c r="K94" s="187"/>
      <c r="L94" s="61"/>
      <c r="S94" s="36"/>
      <c r="T94" s="36"/>
      <c r="U94" s="36"/>
      <c r="V94" s="36"/>
      <c r="W94" s="36"/>
      <c r="X94" s="36"/>
      <c r="Y94" s="36"/>
      <c r="Z94" s="36"/>
      <c r="AA94" s="36"/>
      <c r="AB94" s="36"/>
      <c r="AC94" s="36"/>
      <c r="AD94" s="36"/>
      <c r="AE94" s="36"/>
    </row>
    <row r="95" s="2" customFormat="1" ht="10.32" customHeight="1">
      <c r="A95" s="36"/>
      <c r="B95" s="37"/>
      <c r="C95" s="38"/>
      <c r="D95" s="38"/>
      <c r="E95" s="38"/>
      <c r="F95" s="38"/>
      <c r="G95" s="38"/>
      <c r="H95" s="38"/>
      <c r="I95" s="142"/>
      <c r="J95" s="38"/>
      <c r="K95" s="38"/>
      <c r="L95" s="61"/>
      <c r="S95" s="36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</row>
    <row r="96" s="2" customFormat="1" ht="22.8" customHeight="1">
      <c r="A96" s="36"/>
      <c r="B96" s="37"/>
      <c r="C96" s="190" t="s">
        <v>93</v>
      </c>
      <c r="D96" s="38"/>
      <c r="E96" s="38"/>
      <c r="F96" s="38"/>
      <c r="G96" s="38"/>
      <c r="H96" s="38"/>
      <c r="I96" s="142"/>
      <c r="J96" s="108">
        <f>J118</f>
        <v>0</v>
      </c>
      <c r="K96" s="38"/>
      <c r="L96" s="61"/>
      <c r="S96" s="36"/>
      <c r="T96" s="36"/>
      <c r="U96" s="36"/>
      <c r="V96" s="36"/>
      <c r="W96" s="36"/>
      <c r="X96" s="36"/>
      <c r="Y96" s="36"/>
      <c r="Z96" s="36"/>
      <c r="AA96" s="36"/>
      <c r="AB96" s="36"/>
      <c r="AC96" s="36"/>
      <c r="AD96" s="36"/>
      <c r="AE96" s="36"/>
      <c r="AU96" s="15" t="s">
        <v>94</v>
      </c>
    </row>
    <row r="97" s="9" customFormat="1" ht="24.96" customHeight="1">
      <c r="A97" s="9"/>
      <c r="B97" s="191"/>
      <c r="C97" s="192"/>
      <c r="D97" s="193" t="s">
        <v>430</v>
      </c>
      <c r="E97" s="194"/>
      <c r="F97" s="194"/>
      <c r="G97" s="194"/>
      <c r="H97" s="194"/>
      <c r="I97" s="195"/>
      <c r="J97" s="196">
        <f>J119</f>
        <v>0</v>
      </c>
      <c r="K97" s="192"/>
      <c r="L97" s="197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1"/>
      <c r="C98" s="192"/>
      <c r="D98" s="193" t="s">
        <v>431</v>
      </c>
      <c r="E98" s="194"/>
      <c r="F98" s="194"/>
      <c r="G98" s="194"/>
      <c r="H98" s="194"/>
      <c r="I98" s="195"/>
      <c r="J98" s="196">
        <f>J129</f>
        <v>0</v>
      </c>
      <c r="K98" s="192"/>
      <c r="L98" s="197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2" customFormat="1" ht="21.84" customHeight="1">
      <c r="A99" s="36"/>
      <c r="B99" s="37"/>
      <c r="C99" s="38"/>
      <c r="D99" s="38"/>
      <c r="E99" s="38"/>
      <c r="F99" s="38"/>
      <c r="G99" s="38"/>
      <c r="H99" s="38"/>
      <c r="I99" s="142"/>
      <c r="J99" s="38"/>
      <c r="K99" s="38"/>
      <c r="L99" s="61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</row>
    <row r="100" s="2" customFormat="1" ht="6.96" customHeight="1">
      <c r="A100" s="36"/>
      <c r="B100" s="64"/>
      <c r="C100" s="65"/>
      <c r="D100" s="65"/>
      <c r="E100" s="65"/>
      <c r="F100" s="65"/>
      <c r="G100" s="65"/>
      <c r="H100" s="65"/>
      <c r="I100" s="181"/>
      <c r="J100" s="65"/>
      <c r="K100" s="65"/>
      <c r="L100" s="61"/>
      <c r="S100" s="36"/>
      <c r="T100" s="36"/>
      <c r="U100" s="36"/>
      <c r="V100" s="36"/>
      <c r="W100" s="36"/>
      <c r="X100" s="36"/>
      <c r="Y100" s="36"/>
      <c r="Z100" s="36"/>
      <c r="AA100" s="36"/>
      <c r="AB100" s="36"/>
      <c r="AC100" s="36"/>
      <c r="AD100" s="36"/>
      <c r="AE100" s="36"/>
    </row>
    <row r="104" s="2" customFormat="1" ht="6.96" customHeight="1">
      <c r="A104" s="36"/>
      <c r="B104" s="66"/>
      <c r="C104" s="67"/>
      <c r="D104" s="67"/>
      <c r="E104" s="67"/>
      <c r="F104" s="67"/>
      <c r="G104" s="67"/>
      <c r="H104" s="67"/>
      <c r="I104" s="184"/>
      <c r="J104" s="67"/>
      <c r="K104" s="67"/>
      <c r="L104" s="61"/>
      <c r="S104" s="36"/>
      <c r="T104" s="36"/>
      <c r="U104" s="36"/>
      <c r="V104" s="36"/>
      <c r="W104" s="36"/>
      <c r="X104" s="36"/>
      <c r="Y104" s="36"/>
      <c r="Z104" s="36"/>
      <c r="AA104" s="36"/>
      <c r="AB104" s="36"/>
      <c r="AC104" s="36"/>
      <c r="AD104" s="36"/>
      <c r="AE104" s="36"/>
    </row>
    <row r="105" s="2" customFormat="1" ht="24.96" customHeight="1">
      <c r="A105" s="36"/>
      <c r="B105" s="37"/>
      <c r="C105" s="21" t="s">
        <v>104</v>
      </c>
      <c r="D105" s="38"/>
      <c r="E105" s="38"/>
      <c r="F105" s="38"/>
      <c r="G105" s="38"/>
      <c r="H105" s="38"/>
      <c r="I105" s="142"/>
      <c r="J105" s="38"/>
      <c r="K105" s="38"/>
      <c r="L105" s="61"/>
      <c r="S105" s="36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</row>
    <row r="106" s="2" customFormat="1" ht="6.96" customHeight="1">
      <c r="A106" s="36"/>
      <c r="B106" s="37"/>
      <c r="C106" s="38"/>
      <c r="D106" s="38"/>
      <c r="E106" s="38"/>
      <c r="F106" s="38"/>
      <c r="G106" s="38"/>
      <c r="H106" s="38"/>
      <c r="I106" s="142"/>
      <c r="J106" s="38"/>
      <c r="K106" s="38"/>
      <c r="L106" s="61"/>
      <c r="S106" s="36"/>
      <c r="T106" s="36"/>
      <c r="U106" s="36"/>
      <c r="V106" s="36"/>
      <c r="W106" s="36"/>
      <c r="X106" s="36"/>
      <c r="Y106" s="36"/>
      <c r="Z106" s="36"/>
      <c r="AA106" s="36"/>
      <c r="AB106" s="36"/>
      <c r="AC106" s="36"/>
      <c r="AD106" s="36"/>
      <c r="AE106" s="36"/>
    </row>
    <row r="107" s="2" customFormat="1" ht="12" customHeight="1">
      <c r="A107" s="36"/>
      <c r="B107" s="37"/>
      <c r="C107" s="30" t="s">
        <v>16</v>
      </c>
      <c r="D107" s="38"/>
      <c r="E107" s="38"/>
      <c r="F107" s="38"/>
      <c r="G107" s="38"/>
      <c r="H107" s="38"/>
      <c r="I107" s="142"/>
      <c r="J107" s="38"/>
      <c r="K107" s="38"/>
      <c r="L107" s="61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</row>
    <row r="108" s="2" customFormat="1" ht="16.5" customHeight="1">
      <c r="A108" s="36"/>
      <c r="B108" s="37"/>
      <c r="C108" s="38"/>
      <c r="D108" s="38"/>
      <c r="E108" s="185" t="str">
        <f>E7</f>
        <v>Souvislá oprava komunikací Josefodol</v>
      </c>
      <c r="F108" s="30"/>
      <c r="G108" s="30"/>
      <c r="H108" s="30"/>
      <c r="I108" s="142"/>
      <c r="J108" s="38"/>
      <c r="K108" s="38"/>
      <c r="L108" s="61"/>
      <c r="S108" s="36"/>
      <c r="T108" s="36"/>
      <c r="U108" s="36"/>
      <c r="V108" s="36"/>
      <c r="W108" s="36"/>
      <c r="X108" s="36"/>
      <c r="Y108" s="36"/>
      <c r="Z108" s="36"/>
      <c r="AA108" s="36"/>
      <c r="AB108" s="36"/>
      <c r="AC108" s="36"/>
      <c r="AD108" s="36"/>
      <c r="AE108" s="36"/>
    </row>
    <row r="109" s="2" customFormat="1" ht="12" customHeight="1">
      <c r="A109" s="36"/>
      <c r="B109" s="37"/>
      <c r="C109" s="30" t="s">
        <v>88</v>
      </c>
      <c r="D109" s="38"/>
      <c r="E109" s="38"/>
      <c r="F109" s="38"/>
      <c r="G109" s="38"/>
      <c r="H109" s="38"/>
      <c r="I109" s="142"/>
      <c r="J109" s="38"/>
      <c r="K109" s="38"/>
      <c r="L109" s="61"/>
      <c r="S109" s="36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</row>
    <row r="110" s="2" customFormat="1" ht="16.5" customHeight="1">
      <c r="A110" s="36"/>
      <c r="B110" s="37"/>
      <c r="C110" s="38"/>
      <c r="D110" s="38"/>
      <c r="E110" s="74" t="str">
        <f>E9</f>
        <v>SO 000 - Ostatní a vedlejší náklady</v>
      </c>
      <c r="F110" s="38"/>
      <c r="G110" s="38"/>
      <c r="H110" s="38"/>
      <c r="I110" s="142"/>
      <c r="J110" s="38"/>
      <c r="K110" s="38"/>
      <c r="L110" s="61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</row>
    <row r="111" s="2" customFormat="1" ht="6.96" customHeight="1">
      <c r="A111" s="36"/>
      <c r="B111" s="37"/>
      <c r="C111" s="38"/>
      <c r="D111" s="38"/>
      <c r="E111" s="38"/>
      <c r="F111" s="38"/>
      <c r="G111" s="38"/>
      <c r="H111" s="38"/>
      <c r="I111" s="142"/>
      <c r="J111" s="38"/>
      <c r="K111" s="38"/>
      <c r="L111" s="61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</row>
    <row r="112" s="2" customFormat="1" ht="12" customHeight="1">
      <c r="A112" s="36"/>
      <c r="B112" s="37"/>
      <c r="C112" s="30" t="s">
        <v>20</v>
      </c>
      <c r="D112" s="38"/>
      <c r="E112" s="38"/>
      <c r="F112" s="25" t="str">
        <f>F12</f>
        <v xml:space="preserve"> </v>
      </c>
      <c r="G112" s="38"/>
      <c r="H112" s="38"/>
      <c r="I112" s="145" t="s">
        <v>22</v>
      </c>
      <c r="J112" s="77" t="str">
        <f>IF(J12="","",J12)</f>
        <v>11. 12. 2019</v>
      </c>
      <c r="K112" s="38"/>
      <c r="L112" s="61"/>
      <c r="S112" s="36"/>
      <c r="T112" s="36"/>
      <c r="U112" s="36"/>
      <c r="V112" s="36"/>
      <c r="W112" s="36"/>
      <c r="X112" s="36"/>
      <c r="Y112" s="36"/>
      <c r="Z112" s="36"/>
      <c r="AA112" s="36"/>
      <c r="AB112" s="36"/>
      <c r="AC112" s="36"/>
      <c r="AD112" s="36"/>
      <c r="AE112" s="36"/>
    </row>
    <row r="113" s="2" customFormat="1" ht="6.96" customHeight="1">
      <c r="A113" s="36"/>
      <c r="B113" s="37"/>
      <c r="C113" s="38"/>
      <c r="D113" s="38"/>
      <c r="E113" s="38"/>
      <c r="F113" s="38"/>
      <c r="G113" s="38"/>
      <c r="H113" s="38"/>
      <c r="I113" s="142"/>
      <c r="J113" s="38"/>
      <c r="K113" s="38"/>
      <c r="L113" s="61"/>
      <c r="S113" s="36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</row>
    <row r="114" s="2" customFormat="1" ht="15.15" customHeight="1">
      <c r="A114" s="36"/>
      <c r="B114" s="37"/>
      <c r="C114" s="30" t="s">
        <v>24</v>
      </c>
      <c r="D114" s="38"/>
      <c r="E114" s="38"/>
      <c r="F114" s="25" t="str">
        <f>E15</f>
        <v xml:space="preserve"> </v>
      </c>
      <c r="G114" s="38"/>
      <c r="H114" s="38"/>
      <c r="I114" s="145" t="s">
        <v>29</v>
      </c>
      <c r="J114" s="34" t="str">
        <f>E21</f>
        <v xml:space="preserve"> </v>
      </c>
      <c r="K114" s="38"/>
      <c r="L114" s="61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</row>
    <row r="115" s="2" customFormat="1" ht="15.15" customHeight="1">
      <c r="A115" s="36"/>
      <c r="B115" s="37"/>
      <c r="C115" s="30" t="s">
        <v>27</v>
      </c>
      <c r="D115" s="38"/>
      <c r="E115" s="38"/>
      <c r="F115" s="25" t="str">
        <f>IF(E18="","",E18)</f>
        <v>Vyplň údaj</v>
      </c>
      <c r="G115" s="38"/>
      <c r="H115" s="38"/>
      <c r="I115" s="145" t="s">
        <v>31</v>
      </c>
      <c r="J115" s="34" t="str">
        <f>E24</f>
        <v xml:space="preserve"> </v>
      </c>
      <c r="K115" s="38"/>
      <c r="L115" s="61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</row>
    <row r="116" s="2" customFormat="1" ht="10.32" customHeight="1">
      <c r="A116" s="36"/>
      <c r="B116" s="37"/>
      <c r="C116" s="38"/>
      <c r="D116" s="38"/>
      <c r="E116" s="38"/>
      <c r="F116" s="38"/>
      <c r="G116" s="38"/>
      <c r="H116" s="38"/>
      <c r="I116" s="142"/>
      <c r="J116" s="38"/>
      <c r="K116" s="38"/>
      <c r="L116" s="61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</row>
    <row r="117" s="11" customFormat="1" ht="29.28" customHeight="1">
      <c r="A117" s="205"/>
      <c r="B117" s="206"/>
      <c r="C117" s="207" t="s">
        <v>105</v>
      </c>
      <c r="D117" s="208" t="s">
        <v>58</v>
      </c>
      <c r="E117" s="208" t="s">
        <v>54</v>
      </c>
      <c r="F117" s="208" t="s">
        <v>55</v>
      </c>
      <c r="G117" s="208" t="s">
        <v>106</v>
      </c>
      <c r="H117" s="208" t="s">
        <v>107</v>
      </c>
      <c r="I117" s="209" t="s">
        <v>108</v>
      </c>
      <c r="J117" s="210" t="s">
        <v>92</v>
      </c>
      <c r="K117" s="211" t="s">
        <v>109</v>
      </c>
      <c r="L117" s="212"/>
      <c r="M117" s="98" t="s">
        <v>1</v>
      </c>
      <c r="N117" s="99" t="s">
        <v>37</v>
      </c>
      <c r="O117" s="99" t="s">
        <v>110</v>
      </c>
      <c r="P117" s="99" t="s">
        <v>111</v>
      </c>
      <c r="Q117" s="99" t="s">
        <v>112</v>
      </c>
      <c r="R117" s="99" t="s">
        <v>113</v>
      </c>
      <c r="S117" s="99" t="s">
        <v>114</v>
      </c>
      <c r="T117" s="100" t="s">
        <v>115</v>
      </c>
      <c r="U117" s="205"/>
      <c r="V117" s="205"/>
      <c r="W117" s="205"/>
      <c r="X117" s="205"/>
      <c r="Y117" s="205"/>
      <c r="Z117" s="205"/>
      <c r="AA117" s="205"/>
      <c r="AB117" s="205"/>
      <c r="AC117" s="205"/>
      <c r="AD117" s="205"/>
      <c r="AE117" s="205"/>
    </row>
    <row r="118" s="2" customFormat="1" ht="22.8" customHeight="1">
      <c r="A118" s="36"/>
      <c r="B118" s="37"/>
      <c r="C118" s="105" t="s">
        <v>116</v>
      </c>
      <c r="D118" s="38"/>
      <c r="E118" s="38"/>
      <c r="F118" s="38"/>
      <c r="G118" s="38"/>
      <c r="H118" s="38"/>
      <c r="I118" s="142"/>
      <c r="J118" s="213">
        <f>BK118</f>
        <v>0</v>
      </c>
      <c r="K118" s="38"/>
      <c r="L118" s="42"/>
      <c r="M118" s="101"/>
      <c r="N118" s="214"/>
      <c r="O118" s="102"/>
      <c r="P118" s="215">
        <f>P119+P129</f>
        <v>0</v>
      </c>
      <c r="Q118" s="102"/>
      <c r="R118" s="215">
        <f>R119+R129</f>
        <v>0</v>
      </c>
      <c r="S118" s="102"/>
      <c r="T118" s="216">
        <f>T119+T129</f>
        <v>0</v>
      </c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T118" s="15" t="s">
        <v>72</v>
      </c>
      <c r="AU118" s="15" t="s">
        <v>94</v>
      </c>
      <c r="BK118" s="217">
        <f>BK119+BK129</f>
        <v>0</v>
      </c>
    </row>
    <row r="119" s="12" customFormat="1" ht="25.92" customHeight="1">
      <c r="A119" s="12"/>
      <c r="B119" s="218"/>
      <c r="C119" s="219"/>
      <c r="D119" s="220" t="s">
        <v>72</v>
      </c>
      <c r="E119" s="221" t="s">
        <v>432</v>
      </c>
      <c r="F119" s="221" t="s">
        <v>433</v>
      </c>
      <c r="G119" s="219"/>
      <c r="H119" s="219"/>
      <c r="I119" s="222"/>
      <c r="J119" s="223">
        <f>BK119</f>
        <v>0</v>
      </c>
      <c r="K119" s="219"/>
      <c r="L119" s="224"/>
      <c r="M119" s="225"/>
      <c r="N119" s="226"/>
      <c r="O119" s="226"/>
      <c r="P119" s="227">
        <f>SUM(P120:P128)</f>
        <v>0</v>
      </c>
      <c r="Q119" s="226"/>
      <c r="R119" s="227">
        <f>SUM(R120:R128)</f>
        <v>0</v>
      </c>
      <c r="S119" s="226"/>
      <c r="T119" s="228">
        <f>SUM(T120:T128)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29" t="s">
        <v>125</v>
      </c>
      <c r="AT119" s="230" t="s">
        <v>72</v>
      </c>
      <c r="AU119" s="230" t="s">
        <v>73</v>
      </c>
      <c r="AY119" s="229" t="s">
        <v>119</v>
      </c>
      <c r="BK119" s="231">
        <f>SUM(BK120:BK128)</f>
        <v>0</v>
      </c>
    </row>
    <row r="120" s="2" customFormat="1" ht="16.5" customHeight="1">
      <c r="A120" s="36"/>
      <c r="B120" s="37"/>
      <c r="C120" s="234" t="s">
        <v>81</v>
      </c>
      <c r="D120" s="234" t="s">
        <v>121</v>
      </c>
      <c r="E120" s="235" t="s">
        <v>434</v>
      </c>
      <c r="F120" s="236" t="s">
        <v>435</v>
      </c>
      <c r="G120" s="237" t="s">
        <v>436</v>
      </c>
      <c r="H120" s="238">
        <v>1</v>
      </c>
      <c r="I120" s="239"/>
      <c r="J120" s="240">
        <f>ROUND(I120*H120,2)</f>
        <v>0</v>
      </c>
      <c r="K120" s="241"/>
      <c r="L120" s="42"/>
      <c r="M120" s="242" t="s">
        <v>1</v>
      </c>
      <c r="N120" s="243" t="s">
        <v>38</v>
      </c>
      <c r="O120" s="89"/>
      <c r="P120" s="244">
        <f>O120*H120</f>
        <v>0</v>
      </c>
      <c r="Q120" s="244">
        <v>0</v>
      </c>
      <c r="R120" s="244">
        <f>Q120*H120</f>
        <v>0</v>
      </c>
      <c r="S120" s="244">
        <v>0</v>
      </c>
      <c r="T120" s="245">
        <f>S120*H120</f>
        <v>0</v>
      </c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R120" s="246" t="s">
        <v>437</v>
      </c>
      <c r="AT120" s="246" t="s">
        <v>121</v>
      </c>
      <c r="AU120" s="246" t="s">
        <v>81</v>
      </c>
      <c r="AY120" s="15" t="s">
        <v>119</v>
      </c>
      <c r="BE120" s="247">
        <f>IF(N120="základní",J120,0)</f>
        <v>0</v>
      </c>
      <c r="BF120" s="247">
        <f>IF(N120="snížená",J120,0)</f>
        <v>0</v>
      </c>
      <c r="BG120" s="247">
        <f>IF(N120="zákl. přenesená",J120,0)</f>
        <v>0</v>
      </c>
      <c r="BH120" s="247">
        <f>IF(N120="sníž. přenesená",J120,0)</f>
        <v>0</v>
      </c>
      <c r="BI120" s="247">
        <f>IF(N120="nulová",J120,0)</f>
        <v>0</v>
      </c>
      <c r="BJ120" s="15" t="s">
        <v>81</v>
      </c>
      <c r="BK120" s="247">
        <f>ROUND(I120*H120,2)</f>
        <v>0</v>
      </c>
      <c r="BL120" s="15" t="s">
        <v>437</v>
      </c>
      <c r="BM120" s="246" t="s">
        <v>438</v>
      </c>
    </row>
    <row r="121" s="2" customFormat="1">
      <c r="A121" s="36"/>
      <c r="B121" s="37"/>
      <c r="C121" s="38"/>
      <c r="D121" s="250" t="s">
        <v>439</v>
      </c>
      <c r="E121" s="38"/>
      <c r="F121" s="276" t="s">
        <v>440</v>
      </c>
      <c r="G121" s="38"/>
      <c r="H121" s="38"/>
      <c r="I121" s="142"/>
      <c r="J121" s="38"/>
      <c r="K121" s="38"/>
      <c r="L121" s="42"/>
      <c r="M121" s="277"/>
      <c r="N121" s="278"/>
      <c r="O121" s="89"/>
      <c r="P121" s="89"/>
      <c r="Q121" s="89"/>
      <c r="R121" s="89"/>
      <c r="S121" s="89"/>
      <c r="T121" s="90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T121" s="15" t="s">
        <v>439</v>
      </c>
      <c r="AU121" s="15" t="s">
        <v>81</v>
      </c>
    </row>
    <row r="122" s="2" customFormat="1" ht="16.5" customHeight="1">
      <c r="A122" s="36"/>
      <c r="B122" s="37"/>
      <c r="C122" s="234" t="s">
        <v>83</v>
      </c>
      <c r="D122" s="234" t="s">
        <v>121</v>
      </c>
      <c r="E122" s="235" t="s">
        <v>441</v>
      </c>
      <c r="F122" s="236" t="s">
        <v>442</v>
      </c>
      <c r="G122" s="237" t="s">
        <v>443</v>
      </c>
      <c r="H122" s="238">
        <v>1</v>
      </c>
      <c r="I122" s="239"/>
      <c r="J122" s="240">
        <f>ROUND(I122*H122,2)</f>
        <v>0</v>
      </c>
      <c r="K122" s="241"/>
      <c r="L122" s="42"/>
      <c r="M122" s="242" t="s">
        <v>1</v>
      </c>
      <c r="N122" s="243" t="s">
        <v>38</v>
      </c>
      <c r="O122" s="89"/>
      <c r="P122" s="244">
        <f>O122*H122</f>
        <v>0</v>
      </c>
      <c r="Q122" s="244">
        <v>0</v>
      </c>
      <c r="R122" s="244">
        <f>Q122*H122</f>
        <v>0</v>
      </c>
      <c r="S122" s="244">
        <v>0</v>
      </c>
      <c r="T122" s="245">
        <f>S122*H122</f>
        <v>0</v>
      </c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R122" s="246" t="s">
        <v>437</v>
      </c>
      <c r="AT122" s="246" t="s">
        <v>121</v>
      </c>
      <c r="AU122" s="246" t="s">
        <v>81</v>
      </c>
      <c r="AY122" s="15" t="s">
        <v>119</v>
      </c>
      <c r="BE122" s="247">
        <f>IF(N122="základní",J122,0)</f>
        <v>0</v>
      </c>
      <c r="BF122" s="247">
        <f>IF(N122="snížená",J122,0)</f>
        <v>0</v>
      </c>
      <c r="BG122" s="247">
        <f>IF(N122="zákl. přenesená",J122,0)</f>
        <v>0</v>
      </c>
      <c r="BH122" s="247">
        <f>IF(N122="sníž. přenesená",J122,0)</f>
        <v>0</v>
      </c>
      <c r="BI122" s="247">
        <f>IF(N122="nulová",J122,0)</f>
        <v>0</v>
      </c>
      <c r="BJ122" s="15" t="s">
        <v>81</v>
      </c>
      <c r="BK122" s="247">
        <f>ROUND(I122*H122,2)</f>
        <v>0</v>
      </c>
      <c r="BL122" s="15" t="s">
        <v>437</v>
      </c>
      <c r="BM122" s="246" t="s">
        <v>444</v>
      </c>
    </row>
    <row r="123" s="2" customFormat="1">
      <c r="A123" s="36"/>
      <c r="B123" s="37"/>
      <c r="C123" s="38"/>
      <c r="D123" s="250" t="s">
        <v>439</v>
      </c>
      <c r="E123" s="38"/>
      <c r="F123" s="276" t="s">
        <v>445</v>
      </c>
      <c r="G123" s="38"/>
      <c r="H123" s="38"/>
      <c r="I123" s="142"/>
      <c r="J123" s="38"/>
      <c r="K123" s="38"/>
      <c r="L123" s="42"/>
      <c r="M123" s="277"/>
      <c r="N123" s="278"/>
      <c r="O123" s="89"/>
      <c r="P123" s="89"/>
      <c r="Q123" s="89"/>
      <c r="R123" s="89"/>
      <c r="S123" s="89"/>
      <c r="T123" s="90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T123" s="15" t="s">
        <v>439</v>
      </c>
      <c r="AU123" s="15" t="s">
        <v>81</v>
      </c>
    </row>
    <row r="124" s="2" customFormat="1" ht="16.5" customHeight="1">
      <c r="A124" s="36"/>
      <c r="B124" s="37"/>
      <c r="C124" s="234" t="s">
        <v>133</v>
      </c>
      <c r="D124" s="234" t="s">
        <v>121</v>
      </c>
      <c r="E124" s="235" t="s">
        <v>446</v>
      </c>
      <c r="F124" s="236" t="s">
        <v>447</v>
      </c>
      <c r="G124" s="237" t="s">
        <v>436</v>
      </c>
      <c r="H124" s="238">
        <v>1</v>
      </c>
      <c r="I124" s="239"/>
      <c r="J124" s="240">
        <f>ROUND(I124*H124,2)</f>
        <v>0</v>
      </c>
      <c r="K124" s="241"/>
      <c r="L124" s="42"/>
      <c r="M124" s="242" t="s">
        <v>1</v>
      </c>
      <c r="N124" s="243" t="s">
        <v>38</v>
      </c>
      <c r="O124" s="89"/>
      <c r="P124" s="244">
        <f>O124*H124</f>
        <v>0</v>
      </c>
      <c r="Q124" s="244">
        <v>0</v>
      </c>
      <c r="R124" s="244">
        <f>Q124*H124</f>
        <v>0</v>
      </c>
      <c r="S124" s="244">
        <v>0</v>
      </c>
      <c r="T124" s="245">
        <f>S124*H124</f>
        <v>0</v>
      </c>
      <c r="U124" s="36"/>
      <c r="V124" s="36"/>
      <c r="W124" s="36"/>
      <c r="X124" s="36"/>
      <c r="Y124" s="36"/>
      <c r="Z124" s="36"/>
      <c r="AA124" s="36"/>
      <c r="AB124" s="36"/>
      <c r="AC124" s="36"/>
      <c r="AD124" s="36"/>
      <c r="AE124" s="36"/>
      <c r="AR124" s="246" t="s">
        <v>437</v>
      </c>
      <c r="AT124" s="246" t="s">
        <v>121</v>
      </c>
      <c r="AU124" s="246" t="s">
        <v>81</v>
      </c>
      <c r="AY124" s="15" t="s">
        <v>119</v>
      </c>
      <c r="BE124" s="247">
        <f>IF(N124="základní",J124,0)</f>
        <v>0</v>
      </c>
      <c r="BF124" s="247">
        <f>IF(N124="snížená",J124,0)</f>
        <v>0</v>
      </c>
      <c r="BG124" s="247">
        <f>IF(N124="zákl. přenesená",J124,0)</f>
        <v>0</v>
      </c>
      <c r="BH124" s="247">
        <f>IF(N124="sníž. přenesená",J124,0)</f>
        <v>0</v>
      </c>
      <c r="BI124" s="247">
        <f>IF(N124="nulová",J124,0)</f>
        <v>0</v>
      </c>
      <c r="BJ124" s="15" t="s">
        <v>81</v>
      </c>
      <c r="BK124" s="247">
        <f>ROUND(I124*H124,2)</f>
        <v>0</v>
      </c>
      <c r="BL124" s="15" t="s">
        <v>437</v>
      </c>
      <c r="BM124" s="246" t="s">
        <v>448</v>
      </c>
    </row>
    <row r="125" s="2" customFormat="1">
      <c r="A125" s="36"/>
      <c r="B125" s="37"/>
      <c r="C125" s="38"/>
      <c r="D125" s="250" t="s">
        <v>439</v>
      </c>
      <c r="E125" s="38"/>
      <c r="F125" s="276" t="s">
        <v>449</v>
      </c>
      <c r="G125" s="38"/>
      <c r="H125" s="38"/>
      <c r="I125" s="142"/>
      <c r="J125" s="38"/>
      <c r="K125" s="38"/>
      <c r="L125" s="42"/>
      <c r="M125" s="277"/>
      <c r="N125" s="278"/>
      <c r="O125" s="89"/>
      <c r="P125" s="89"/>
      <c r="Q125" s="89"/>
      <c r="R125" s="89"/>
      <c r="S125" s="89"/>
      <c r="T125" s="90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T125" s="15" t="s">
        <v>439</v>
      </c>
      <c r="AU125" s="15" t="s">
        <v>81</v>
      </c>
    </row>
    <row r="126" s="2" customFormat="1" ht="16.5" customHeight="1">
      <c r="A126" s="36"/>
      <c r="B126" s="37"/>
      <c r="C126" s="234" t="s">
        <v>125</v>
      </c>
      <c r="D126" s="234" t="s">
        <v>121</v>
      </c>
      <c r="E126" s="235" t="s">
        <v>450</v>
      </c>
      <c r="F126" s="236" t="s">
        <v>451</v>
      </c>
      <c r="G126" s="237" t="s">
        <v>436</v>
      </c>
      <c r="H126" s="238">
        <v>1</v>
      </c>
      <c r="I126" s="239"/>
      <c r="J126" s="240">
        <f>ROUND(I126*H126,2)</f>
        <v>0</v>
      </c>
      <c r="K126" s="241"/>
      <c r="L126" s="42"/>
      <c r="M126" s="242" t="s">
        <v>1</v>
      </c>
      <c r="N126" s="243" t="s">
        <v>38</v>
      </c>
      <c r="O126" s="89"/>
      <c r="P126" s="244">
        <f>O126*H126</f>
        <v>0</v>
      </c>
      <c r="Q126" s="244">
        <v>0</v>
      </c>
      <c r="R126" s="244">
        <f>Q126*H126</f>
        <v>0</v>
      </c>
      <c r="S126" s="244">
        <v>0</v>
      </c>
      <c r="T126" s="245">
        <f>S126*H126</f>
        <v>0</v>
      </c>
      <c r="U126" s="36"/>
      <c r="V126" s="36"/>
      <c r="W126" s="36"/>
      <c r="X126" s="36"/>
      <c r="Y126" s="36"/>
      <c r="Z126" s="36"/>
      <c r="AA126" s="36"/>
      <c r="AB126" s="36"/>
      <c r="AC126" s="36"/>
      <c r="AD126" s="36"/>
      <c r="AE126" s="36"/>
      <c r="AR126" s="246" t="s">
        <v>437</v>
      </c>
      <c r="AT126" s="246" t="s">
        <v>121</v>
      </c>
      <c r="AU126" s="246" t="s">
        <v>81</v>
      </c>
      <c r="AY126" s="15" t="s">
        <v>119</v>
      </c>
      <c r="BE126" s="247">
        <f>IF(N126="základní",J126,0)</f>
        <v>0</v>
      </c>
      <c r="BF126" s="247">
        <f>IF(N126="snížená",J126,0)</f>
        <v>0</v>
      </c>
      <c r="BG126" s="247">
        <f>IF(N126="zákl. přenesená",J126,0)</f>
        <v>0</v>
      </c>
      <c r="BH126" s="247">
        <f>IF(N126="sníž. přenesená",J126,0)</f>
        <v>0</v>
      </c>
      <c r="BI126" s="247">
        <f>IF(N126="nulová",J126,0)</f>
        <v>0</v>
      </c>
      <c r="BJ126" s="15" t="s">
        <v>81</v>
      </c>
      <c r="BK126" s="247">
        <f>ROUND(I126*H126,2)</f>
        <v>0</v>
      </c>
      <c r="BL126" s="15" t="s">
        <v>437</v>
      </c>
      <c r="BM126" s="246" t="s">
        <v>452</v>
      </c>
    </row>
    <row r="127" s="2" customFormat="1">
      <c r="A127" s="36"/>
      <c r="B127" s="37"/>
      <c r="C127" s="38"/>
      <c r="D127" s="250" t="s">
        <v>439</v>
      </c>
      <c r="E127" s="38"/>
      <c r="F127" s="276" t="s">
        <v>453</v>
      </c>
      <c r="G127" s="38"/>
      <c r="H127" s="38"/>
      <c r="I127" s="142"/>
      <c r="J127" s="38"/>
      <c r="K127" s="38"/>
      <c r="L127" s="42"/>
      <c r="M127" s="277"/>
      <c r="N127" s="278"/>
      <c r="O127" s="89"/>
      <c r="P127" s="89"/>
      <c r="Q127" s="89"/>
      <c r="R127" s="89"/>
      <c r="S127" s="89"/>
      <c r="T127" s="90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T127" s="15" t="s">
        <v>439</v>
      </c>
      <c r="AU127" s="15" t="s">
        <v>81</v>
      </c>
    </row>
    <row r="128" s="2" customFormat="1" ht="16.5" customHeight="1">
      <c r="A128" s="36"/>
      <c r="B128" s="37"/>
      <c r="C128" s="234" t="s">
        <v>141</v>
      </c>
      <c r="D128" s="234" t="s">
        <v>121</v>
      </c>
      <c r="E128" s="235" t="s">
        <v>454</v>
      </c>
      <c r="F128" s="236" t="s">
        <v>455</v>
      </c>
      <c r="G128" s="237" t="s">
        <v>456</v>
      </c>
      <c r="H128" s="238">
        <v>4</v>
      </c>
      <c r="I128" s="239"/>
      <c r="J128" s="240">
        <f>ROUND(I128*H128,2)</f>
        <v>0</v>
      </c>
      <c r="K128" s="241"/>
      <c r="L128" s="42"/>
      <c r="M128" s="242" t="s">
        <v>1</v>
      </c>
      <c r="N128" s="243" t="s">
        <v>38</v>
      </c>
      <c r="O128" s="89"/>
      <c r="P128" s="244">
        <f>O128*H128</f>
        <v>0</v>
      </c>
      <c r="Q128" s="244">
        <v>0</v>
      </c>
      <c r="R128" s="244">
        <f>Q128*H128</f>
        <v>0</v>
      </c>
      <c r="S128" s="244">
        <v>0</v>
      </c>
      <c r="T128" s="245">
        <f>S128*H128</f>
        <v>0</v>
      </c>
      <c r="U128" s="36"/>
      <c r="V128" s="36"/>
      <c r="W128" s="36"/>
      <c r="X128" s="36"/>
      <c r="Y128" s="36"/>
      <c r="Z128" s="36"/>
      <c r="AA128" s="36"/>
      <c r="AB128" s="36"/>
      <c r="AC128" s="36"/>
      <c r="AD128" s="36"/>
      <c r="AE128" s="36"/>
      <c r="AR128" s="246" t="s">
        <v>437</v>
      </c>
      <c r="AT128" s="246" t="s">
        <v>121</v>
      </c>
      <c r="AU128" s="246" t="s">
        <v>81</v>
      </c>
      <c r="AY128" s="15" t="s">
        <v>119</v>
      </c>
      <c r="BE128" s="247">
        <f>IF(N128="základní",J128,0)</f>
        <v>0</v>
      </c>
      <c r="BF128" s="247">
        <f>IF(N128="snížená",J128,0)</f>
        <v>0</v>
      </c>
      <c r="BG128" s="247">
        <f>IF(N128="zákl. přenesená",J128,0)</f>
        <v>0</v>
      </c>
      <c r="BH128" s="247">
        <f>IF(N128="sníž. přenesená",J128,0)</f>
        <v>0</v>
      </c>
      <c r="BI128" s="247">
        <f>IF(N128="nulová",J128,0)</f>
        <v>0</v>
      </c>
      <c r="BJ128" s="15" t="s">
        <v>81</v>
      </c>
      <c r="BK128" s="247">
        <f>ROUND(I128*H128,2)</f>
        <v>0</v>
      </c>
      <c r="BL128" s="15" t="s">
        <v>437</v>
      </c>
      <c r="BM128" s="246" t="s">
        <v>457</v>
      </c>
    </row>
    <row r="129" s="12" customFormat="1" ht="25.92" customHeight="1">
      <c r="A129" s="12"/>
      <c r="B129" s="218"/>
      <c r="C129" s="219"/>
      <c r="D129" s="220" t="s">
        <v>72</v>
      </c>
      <c r="E129" s="221" t="s">
        <v>458</v>
      </c>
      <c r="F129" s="221" t="s">
        <v>459</v>
      </c>
      <c r="G129" s="219"/>
      <c r="H129" s="219"/>
      <c r="I129" s="222"/>
      <c r="J129" s="223">
        <f>BK129</f>
        <v>0</v>
      </c>
      <c r="K129" s="219"/>
      <c r="L129" s="224"/>
      <c r="M129" s="225"/>
      <c r="N129" s="226"/>
      <c r="O129" s="226"/>
      <c r="P129" s="227">
        <f>SUM(P130:P135)</f>
        <v>0</v>
      </c>
      <c r="Q129" s="226"/>
      <c r="R129" s="227">
        <f>SUM(R130:R135)</f>
        <v>0</v>
      </c>
      <c r="S129" s="226"/>
      <c r="T129" s="228">
        <f>SUM(T130:T135)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29" t="s">
        <v>141</v>
      </c>
      <c r="AT129" s="230" t="s">
        <v>72</v>
      </c>
      <c r="AU129" s="230" t="s">
        <v>73</v>
      </c>
      <c r="AY129" s="229" t="s">
        <v>119</v>
      </c>
      <c r="BK129" s="231">
        <f>SUM(BK130:BK135)</f>
        <v>0</v>
      </c>
    </row>
    <row r="130" s="2" customFormat="1" ht="16.5" customHeight="1">
      <c r="A130" s="36"/>
      <c r="B130" s="37"/>
      <c r="C130" s="234" t="s">
        <v>144</v>
      </c>
      <c r="D130" s="234" t="s">
        <v>121</v>
      </c>
      <c r="E130" s="235" t="s">
        <v>460</v>
      </c>
      <c r="F130" s="236" t="s">
        <v>461</v>
      </c>
      <c r="G130" s="237" t="s">
        <v>436</v>
      </c>
      <c r="H130" s="238">
        <v>1</v>
      </c>
      <c r="I130" s="239"/>
      <c r="J130" s="240">
        <f>ROUND(I130*H130,2)</f>
        <v>0</v>
      </c>
      <c r="K130" s="241"/>
      <c r="L130" s="42"/>
      <c r="M130" s="242" t="s">
        <v>1</v>
      </c>
      <c r="N130" s="243" t="s">
        <v>38</v>
      </c>
      <c r="O130" s="89"/>
      <c r="P130" s="244">
        <f>O130*H130</f>
        <v>0</v>
      </c>
      <c r="Q130" s="244">
        <v>0</v>
      </c>
      <c r="R130" s="244">
        <f>Q130*H130</f>
        <v>0</v>
      </c>
      <c r="S130" s="244">
        <v>0</v>
      </c>
      <c r="T130" s="245">
        <f>S130*H130</f>
        <v>0</v>
      </c>
      <c r="U130" s="36"/>
      <c r="V130" s="36"/>
      <c r="W130" s="36"/>
      <c r="X130" s="36"/>
      <c r="Y130" s="36"/>
      <c r="Z130" s="36"/>
      <c r="AA130" s="36"/>
      <c r="AB130" s="36"/>
      <c r="AC130" s="36"/>
      <c r="AD130" s="36"/>
      <c r="AE130" s="36"/>
      <c r="AR130" s="246" t="s">
        <v>437</v>
      </c>
      <c r="AT130" s="246" t="s">
        <v>121</v>
      </c>
      <c r="AU130" s="246" t="s">
        <v>81</v>
      </c>
      <c r="AY130" s="15" t="s">
        <v>119</v>
      </c>
      <c r="BE130" s="247">
        <f>IF(N130="základní",J130,0)</f>
        <v>0</v>
      </c>
      <c r="BF130" s="247">
        <f>IF(N130="snížená",J130,0)</f>
        <v>0</v>
      </c>
      <c r="BG130" s="247">
        <f>IF(N130="zákl. přenesená",J130,0)</f>
        <v>0</v>
      </c>
      <c r="BH130" s="247">
        <f>IF(N130="sníž. přenesená",J130,0)</f>
        <v>0</v>
      </c>
      <c r="BI130" s="247">
        <f>IF(N130="nulová",J130,0)</f>
        <v>0</v>
      </c>
      <c r="BJ130" s="15" t="s">
        <v>81</v>
      </c>
      <c r="BK130" s="247">
        <f>ROUND(I130*H130,2)</f>
        <v>0</v>
      </c>
      <c r="BL130" s="15" t="s">
        <v>437</v>
      </c>
      <c r="BM130" s="246" t="s">
        <v>462</v>
      </c>
    </row>
    <row r="131" s="2" customFormat="1">
      <c r="A131" s="36"/>
      <c r="B131" s="37"/>
      <c r="C131" s="38"/>
      <c r="D131" s="250" t="s">
        <v>439</v>
      </c>
      <c r="E131" s="38"/>
      <c r="F131" s="276" t="s">
        <v>463</v>
      </c>
      <c r="G131" s="38"/>
      <c r="H131" s="38"/>
      <c r="I131" s="142"/>
      <c r="J131" s="38"/>
      <c r="K131" s="38"/>
      <c r="L131" s="42"/>
      <c r="M131" s="277"/>
      <c r="N131" s="278"/>
      <c r="O131" s="89"/>
      <c r="P131" s="89"/>
      <c r="Q131" s="89"/>
      <c r="R131" s="89"/>
      <c r="S131" s="89"/>
      <c r="T131" s="90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T131" s="15" t="s">
        <v>439</v>
      </c>
      <c r="AU131" s="15" t="s">
        <v>81</v>
      </c>
    </row>
    <row r="132" s="2" customFormat="1" ht="16.5" customHeight="1">
      <c r="A132" s="36"/>
      <c r="B132" s="37"/>
      <c r="C132" s="234" t="s">
        <v>149</v>
      </c>
      <c r="D132" s="234" t="s">
        <v>121</v>
      </c>
      <c r="E132" s="235" t="s">
        <v>464</v>
      </c>
      <c r="F132" s="236" t="s">
        <v>465</v>
      </c>
      <c r="G132" s="237" t="s">
        <v>436</v>
      </c>
      <c r="H132" s="238">
        <v>1</v>
      </c>
      <c r="I132" s="239"/>
      <c r="J132" s="240">
        <f>ROUND(I132*H132,2)</f>
        <v>0</v>
      </c>
      <c r="K132" s="241"/>
      <c r="L132" s="42"/>
      <c r="M132" s="242" t="s">
        <v>1</v>
      </c>
      <c r="N132" s="243" t="s">
        <v>38</v>
      </c>
      <c r="O132" s="89"/>
      <c r="P132" s="244">
        <f>O132*H132</f>
        <v>0</v>
      </c>
      <c r="Q132" s="244">
        <v>0</v>
      </c>
      <c r="R132" s="244">
        <f>Q132*H132</f>
        <v>0</v>
      </c>
      <c r="S132" s="244">
        <v>0</v>
      </c>
      <c r="T132" s="245">
        <f>S132*H132</f>
        <v>0</v>
      </c>
      <c r="U132" s="36"/>
      <c r="V132" s="36"/>
      <c r="W132" s="36"/>
      <c r="X132" s="36"/>
      <c r="Y132" s="36"/>
      <c r="Z132" s="36"/>
      <c r="AA132" s="36"/>
      <c r="AB132" s="36"/>
      <c r="AC132" s="36"/>
      <c r="AD132" s="36"/>
      <c r="AE132" s="36"/>
      <c r="AR132" s="246" t="s">
        <v>437</v>
      </c>
      <c r="AT132" s="246" t="s">
        <v>121</v>
      </c>
      <c r="AU132" s="246" t="s">
        <v>81</v>
      </c>
      <c r="AY132" s="15" t="s">
        <v>119</v>
      </c>
      <c r="BE132" s="247">
        <f>IF(N132="základní",J132,0)</f>
        <v>0</v>
      </c>
      <c r="BF132" s="247">
        <f>IF(N132="snížená",J132,0)</f>
        <v>0</v>
      </c>
      <c r="BG132" s="247">
        <f>IF(N132="zákl. přenesená",J132,0)</f>
        <v>0</v>
      </c>
      <c r="BH132" s="247">
        <f>IF(N132="sníž. přenesená",J132,0)</f>
        <v>0</v>
      </c>
      <c r="BI132" s="247">
        <f>IF(N132="nulová",J132,0)</f>
        <v>0</v>
      </c>
      <c r="BJ132" s="15" t="s">
        <v>81</v>
      </c>
      <c r="BK132" s="247">
        <f>ROUND(I132*H132,2)</f>
        <v>0</v>
      </c>
      <c r="BL132" s="15" t="s">
        <v>437</v>
      </c>
      <c r="BM132" s="246" t="s">
        <v>466</v>
      </c>
    </row>
    <row r="133" s="2" customFormat="1">
      <c r="A133" s="36"/>
      <c r="B133" s="37"/>
      <c r="C133" s="38"/>
      <c r="D133" s="250" t="s">
        <v>439</v>
      </c>
      <c r="E133" s="38"/>
      <c r="F133" s="276" t="s">
        <v>467</v>
      </c>
      <c r="G133" s="38"/>
      <c r="H133" s="38"/>
      <c r="I133" s="142"/>
      <c r="J133" s="38"/>
      <c r="K133" s="38"/>
      <c r="L133" s="42"/>
      <c r="M133" s="277"/>
      <c r="N133" s="278"/>
      <c r="O133" s="89"/>
      <c r="P133" s="89"/>
      <c r="Q133" s="89"/>
      <c r="R133" s="89"/>
      <c r="S133" s="89"/>
      <c r="T133" s="90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T133" s="15" t="s">
        <v>439</v>
      </c>
      <c r="AU133" s="15" t="s">
        <v>81</v>
      </c>
    </row>
    <row r="134" s="2" customFormat="1" ht="16.5" customHeight="1">
      <c r="A134" s="36"/>
      <c r="B134" s="37"/>
      <c r="C134" s="234" t="s">
        <v>152</v>
      </c>
      <c r="D134" s="234" t="s">
        <v>121</v>
      </c>
      <c r="E134" s="235" t="s">
        <v>468</v>
      </c>
      <c r="F134" s="236" t="s">
        <v>469</v>
      </c>
      <c r="G134" s="237" t="s">
        <v>436</v>
      </c>
      <c r="H134" s="238">
        <v>1</v>
      </c>
      <c r="I134" s="239"/>
      <c r="J134" s="240">
        <f>ROUND(I134*H134,2)</f>
        <v>0</v>
      </c>
      <c r="K134" s="241"/>
      <c r="L134" s="42"/>
      <c r="M134" s="242" t="s">
        <v>1</v>
      </c>
      <c r="N134" s="243" t="s">
        <v>38</v>
      </c>
      <c r="O134" s="89"/>
      <c r="P134" s="244">
        <f>O134*H134</f>
        <v>0</v>
      </c>
      <c r="Q134" s="244">
        <v>0</v>
      </c>
      <c r="R134" s="244">
        <f>Q134*H134</f>
        <v>0</v>
      </c>
      <c r="S134" s="244">
        <v>0</v>
      </c>
      <c r="T134" s="245">
        <f>S134*H134</f>
        <v>0</v>
      </c>
      <c r="U134" s="36"/>
      <c r="V134" s="36"/>
      <c r="W134" s="36"/>
      <c r="X134" s="36"/>
      <c r="Y134" s="36"/>
      <c r="Z134" s="36"/>
      <c r="AA134" s="36"/>
      <c r="AB134" s="36"/>
      <c r="AC134" s="36"/>
      <c r="AD134" s="36"/>
      <c r="AE134" s="36"/>
      <c r="AR134" s="246" t="s">
        <v>437</v>
      </c>
      <c r="AT134" s="246" t="s">
        <v>121</v>
      </c>
      <c r="AU134" s="246" t="s">
        <v>81</v>
      </c>
      <c r="AY134" s="15" t="s">
        <v>119</v>
      </c>
      <c r="BE134" s="247">
        <f>IF(N134="základní",J134,0)</f>
        <v>0</v>
      </c>
      <c r="BF134" s="247">
        <f>IF(N134="snížená",J134,0)</f>
        <v>0</v>
      </c>
      <c r="BG134" s="247">
        <f>IF(N134="zákl. přenesená",J134,0)</f>
        <v>0</v>
      </c>
      <c r="BH134" s="247">
        <f>IF(N134="sníž. přenesená",J134,0)</f>
        <v>0</v>
      </c>
      <c r="BI134" s="247">
        <f>IF(N134="nulová",J134,0)</f>
        <v>0</v>
      </c>
      <c r="BJ134" s="15" t="s">
        <v>81</v>
      </c>
      <c r="BK134" s="247">
        <f>ROUND(I134*H134,2)</f>
        <v>0</v>
      </c>
      <c r="BL134" s="15" t="s">
        <v>437</v>
      </c>
      <c r="BM134" s="246" t="s">
        <v>470</v>
      </c>
    </row>
    <row r="135" s="2" customFormat="1">
      <c r="A135" s="36"/>
      <c r="B135" s="37"/>
      <c r="C135" s="38"/>
      <c r="D135" s="250" t="s">
        <v>439</v>
      </c>
      <c r="E135" s="38"/>
      <c r="F135" s="276" t="s">
        <v>471</v>
      </c>
      <c r="G135" s="38"/>
      <c r="H135" s="38"/>
      <c r="I135" s="142"/>
      <c r="J135" s="38"/>
      <c r="K135" s="38"/>
      <c r="L135" s="42"/>
      <c r="M135" s="279"/>
      <c r="N135" s="280"/>
      <c r="O135" s="273"/>
      <c r="P135" s="273"/>
      <c r="Q135" s="273"/>
      <c r="R135" s="273"/>
      <c r="S135" s="273"/>
      <c r="T135" s="281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T135" s="15" t="s">
        <v>439</v>
      </c>
      <c r="AU135" s="15" t="s">
        <v>81</v>
      </c>
    </row>
    <row r="136" s="2" customFormat="1" ht="6.96" customHeight="1">
      <c r="A136" s="36"/>
      <c r="B136" s="64"/>
      <c r="C136" s="65"/>
      <c r="D136" s="65"/>
      <c r="E136" s="65"/>
      <c r="F136" s="65"/>
      <c r="G136" s="65"/>
      <c r="H136" s="65"/>
      <c r="I136" s="181"/>
      <c r="J136" s="65"/>
      <c r="K136" s="65"/>
      <c r="L136" s="42"/>
      <c r="M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</row>
  </sheetData>
  <sheetProtection sheet="1" autoFilter="0" formatColumns="0" formatRows="0" objects="1" scenarios="1" spinCount="100000" saltValue="2SCBndyvTWcQ7tOGLuoTPe/EhLejQWC8LwOSZsp9De64crRwefKgpohH0RksYIJUTi3M6NTyiVx+xa9oyPr76Q==" hashValue="3jG8P3ORILgV3wkzHHCQtfBwnywKfDfXx516hHNpiZtSHlaDU8ZUt065tCQPRpsPnOXLd7qtCs0cXAs40RzevQ==" algorithmName="SHA-512" password="CC35"/>
  <autoFilter ref="C117:K135"/>
  <mergeCells count="9">
    <mergeCell ref="E7:H7"/>
    <mergeCell ref="E9:H9"/>
    <mergeCell ref="E18:H18"/>
    <mergeCell ref="E27:H27"/>
    <mergeCell ref="E85:H85"/>
    <mergeCell ref="E87:H87"/>
    <mergeCell ref="E108:H108"/>
    <mergeCell ref="E110:H11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2019-12-16T13:01:35Z</dcterms:created>
  <dcterms:modified xsi:type="dcterms:W3CDTF">2019-12-16T13:01:39Z</dcterms:modified>
</cp:coreProperties>
</file>