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D6950B2-74DB-4F8A-B61E-8F2F7372899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kapitulace stavby" sheetId="1" r:id="rId1"/>
    <sheet name="SO 101 - Chodníky " sheetId="2" r:id="rId2"/>
    <sheet name="SO 102 - Odvodnění komuni..." sheetId="3" r:id="rId3"/>
    <sheet name="Seznam figur" sheetId="4" r:id="rId4"/>
  </sheets>
  <definedNames>
    <definedName name="_xlnm._FilterDatabase" localSheetId="1" hidden="1">'SO 101 - Chodníky '!$C$130:$K$541</definedName>
    <definedName name="_xlnm._FilterDatabase" localSheetId="2" hidden="1">'SO 102 - Odvodnění komuni...'!$C$121:$K$235</definedName>
    <definedName name="_xlnm.Print_Titles" localSheetId="0">'Rekapitulace stavby'!$92:$92</definedName>
    <definedName name="_xlnm.Print_Titles" localSheetId="3">'Seznam figur'!$9:$9</definedName>
    <definedName name="_xlnm.Print_Titles" localSheetId="1">'SO 101 - Chodníky '!$130:$130</definedName>
    <definedName name="_xlnm.Print_Titles" localSheetId="2">'SO 102 - Odvodnění komuni...'!$121:$121</definedName>
    <definedName name="_xlnm.Print_Area" localSheetId="0">'Rekapitulace stavby'!$D$4:$AO$76,'Rekapitulace stavby'!$C$82:$AQ$97</definedName>
    <definedName name="_xlnm.Print_Area" localSheetId="3">'Seznam figur'!$C$4:$G$112</definedName>
    <definedName name="_xlnm.Print_Area" localSheetId="1">'SO 101 - Chodníky '!$C$4:$J$76,'SO 101 - Chodníky '!$C$82:$J$112,'SO 101 - Chodníky '!$C$118:$K$541</definedName>
    <definedName name="_xlnm.Print_Area" localSheetId="2">'SO 102 - Odvodnění komuni...'!$C$4:$J$76,'SO 102 - Odvodnění komuni...'!$C$82:$J$103,'SO 102 - Odvodnění komuni...'!$C$109:$K$235</definedName>
  </definedNames>
  <calcPr calcId="191029"/>
</workbook>
</file>

<file path=xl/calcChain.xml><?xml version="1.0" encoding="utf-8"?>
<calcChain xmlns="http://schemas.openxmlformats.org/spreadsheetml/2006/main">
  <c r="D7" i="4" l="1"/>
  <c r="J37" i="3"/>
  <c r="J36" i="3"/>
  <c r="AY96" i="1"/>
  <c r="J35" i="3"/>
  <c r="AX96" i="1" s="1"/>
  <c r="BI235" i="3"/>
  <c r="BH235" i="3"/>
  <c r="BG235" i="3"/>
  <c r="BF235" i="3"/>
  <c r="T235" i="3"/>
  <c r="T234" i="3" s="1"/>
  <c r="R235" i="3"/>
  <c r="R234" i="3" s="1"/>
  <c r="P235" i="3"/>
  <c r="P234" i="3" s="1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09" i="3"/>
  <c r="BH209" i="3"/>
  <c r="BG209" i="3"/>
  <c r="BF209" i="3"/>
  <c r="T209" i="3"/>
  <c r="R209" i="3"/>
  <c r="P209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119" i="3"/>
  <c r="J17" i="3"/>
  <c r="J12" i="3"/>
  <c r="J116" i="3" s="1"/>
  <c r="E7" i="3"/>
  <c r="E112" i="3" s="1"/>
  <c r="J275" i="2"/>
  <c r="J101" i="2" s="1"/>
  <c r="J37" i="2"/>
  <c r="J36" i="2"/>
  <c r="AY95" i="1" s="1"/>
  <c r="J35" i="2"/>
  <c r="AX95" i="1" s="1"/>
  <c r="BI541" i="2"/>
  <c r="BH541" i="2"/>
  <c r="BG541" i="2"/>
  <c r="BF541" i="2"/>
  <c r="T541" i="2"/>
  <c r="T540" i="2" s="1"/>
  <c r="R541" i="2"/>
  <c r="R540" i="2" s="1"/>
  <c r="P541" i="2"/>
  <c r="P540" i="2" s="1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T531" i="2" s="1"/>
  <c r="R532" i="2"/>
  <c r="R531" i="2" s="1"/>
  <c r="P532" i="2"/>
  <c r="P531" i="2" s="1"/>
  <c r="BI527" i="2"/>
  <c r="BH527" i="2"/>
  <c r="BG527" i="2"/>
  <c r="BF527" i="2"/>
  <c r="T527" i="2"/>
  <c r="R527" i="2"/>
  <c r="P527" i="2"/>
  <c r="BI523" i="2"/>
  <c r="BH523" i="2"/>
  <c r="BG523" i="2"/>
  <c r="BF523" i="2"/>
  <c r="T523" i="2"/>
  <c r="R523" i="2"/>
  <c r="P523" i="2"/>
  <c r="BI519" i="2"/>
  <c r="BH519" i="2"/>
  <c r="BG519" i="2"/>
  <c r="BF519" i="2"/>
  <c r="T519" i="2"/>
  <c r="R519" i="2"/>
  <c r="P519" i="2"/>
  <c r="BI518" i="2"/>
  <c r="BH518" i="2"/>
  <c r="BG518" i="2"/>
  <c r="BF518" i="2"/>
  <c r="T518" i="2"/>
  <c r="R518" i="2"/>
  <c r="P518" i="2"/>
  <c r="BI513" i="2"/>
  <c r="BH513" i="2"/>
  <c r="BG513" i="2"/>
  <c r="BF513" i="2"/>
  <c r="T513" i="2"/>
  <c r="R513" i="2"/>
  <c r="P513" i="2"/>
  <c r="BI508" i="2"/>
  <c r="BH508" i="2"/>
  <c r="BG508" i="2"/>
  <c r="BF508" i="2"/>
  <c r="T508" i="2"/>
  <c r="R508" i="2"/>
  <c r="P508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9" i="2"/>
  <c r="BH499" i="2"/>
  <c r="BG499" i="2"/>
  <c r="BF499" i="2"/>
  <c r="T499" i="2"/>
  <c r="R499" i="2"/>
  <c r="P499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89" i="2"/>
  <c r="BH489" i="2"/>
  <c r="BG489" i="2"/>
  <c r="BF489" i="2"/>
  <c r="T489" i="2"/>
  <c r="R489" i="2"/>
  <c r="P489" i="2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4" i="2"/>
  <c r="BH464" i="2"/>
  <c r="BG464" i="2"/>
  <c r="BF464" i="2"/>
  <c r="T464" i="2"/>
  <c r="R464" i="2"/>
  <c r="P464" i="2"/>
  <c r="BI459" i="2"/>
  <c r="BH459" i="2"/>
  <c r="BG459" i="2"/>
  <c r="BF459" i="2"/>
  <c r="T459" i="2"/>
  <c r="R459" i="2"/>
  <c r="P459" i="2"/>
  <c r="BI454" i="2"/>
  <c r="BH454" i="2"/>
  <c r="BG454" i="2"/>
  <c r="BF454" i="2"/>
  <c r="T454" i="2"/>
  <c r="R454" i="2"/>
  <c r="P454" i="2"/>
  <c r="BI449" i="2"/>
  <c r="BH449" i="2"/>
  <c r="BG449" i="2"/>
  <c r="BF449" i="2"/>
  <c r="T449" i="2"/>
  <c r="R449" i="2"/>
  <c r="P449" i="2"/>
  <c r="BI444" i="2"/>
  <c r="BH444" i="2"/>
  <c r="BG444" i="2"/>
  <c r="BF444" i="2"/>
  <c r="T444" i="2"/>
  <c r="R444" i="2"/>
  <c r="P444" i="2"/>
  <c r="BI439" i="2"/>
  <c r="BH439" i="2"/>
  <c r="BG439" i="2"/>
  <c r="BF439" i="2"/>
  <c r="T439" i="2"/>
  <c r="R439" i="2"/>
  <c r="P439" i="2"/>
  <c r="BI434" i="2"/>
  <c r="BH434" i="2"/>
  <c r="BG434" i="2"/>
  <c r="BF434" i="2"/>
  <c r="T434" i="2"/>
  <c r="R434" i="2"/>
  <c r="P434" i="2"/>
  <c r="BI429" i="2"/>
  <c r="BH429" i="2"/>
  <c r="BG429" i="2"/>
  <c r="BF429" i="2"/>
  <c r="T429" i="2"/>
  <c r="R429" i="2"/>
  <c r="P429" i="2"/>
  <c r="BI423" i="2"/>
  <c r="BH423" i="2"/>
  <c r="BG423" i="2"/>
  <c r="BF423" i="2"/>
  <c r="T423" i="2"/>
  <c r="R423" i="2"/>
  <c r="P423" i="2"/>
  <c r="BI419" i="2"/>
  <c r="BH419" i="2"/>
  <c r="BG419" i="2"/>
  <c r="BF419" i="2"/>
  <c r="T419" i="2"/>
  <c r="R419" i="2"/>
  <c r="P419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2" i="2"/>
  <c r="BH392" i="2"/>
  <c r="BG392" i="2"/>
  <c r="BF392" i="2"/>
  <c r="T392" i="2"/>
  <c r="R392" i="2"/>
  <c r="P392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T380" i="2"/>
  <c r="R381" i="2"/>
  <c r="R380" i="2" s="1"/>
  <c r="P381" i="2"/>
  <c r="P380" i="2" s="1"/>
  <c r="BI376" i="2"/>
  <c r="BH376" i="2"/>
  <c r="BG376" i="2"/>
  <c r="BF376" i="2"/>
  <c r="T376" i="2"/>
  <c r="T375" i="2" s="1"/>
  <c r="R376" i="2"/>
  <c r="R375" i="2"/>
  <c r="P376" i="2"/>
  <c r="P375" i="2" s="1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0" i="2"/>
  <c r="BH360" i="2"/>
  <c r="BG360" i="2"/>
  <c r="BF360" i="2"/>
  <c r="T360" i="2"/>
  <c r="R360" i="2"/>
  <c r="P360" i="2"/>
  <c r="BI354" i="2"/>
  <c r="BH354" i="2"/>
  <c r="BG354" i="2"/>
  <c r="BF354" i="2"/>
  <c r="T354" i="2"/>
  <c r="R354" i="2"/>
  <c r="P354" i="2"/>
  <c r="BI349" i="2"/>
  <c r="BH349" i="2"/>
  <c r="BG349" i="2"/>
  <c r="BF349" i="2"/>
  <c r="T349" i="2"/>
  <c r="R349" i="2"/>
  <c r="P349" i="2"/>
  <c r="BI344" i="2"/>
  <c r="BH344" i="2"/>
  <c r="BG344" i="2"/>
  <c r="BF344" i="2"/>
  <c r="T344" i="2"/>
  <c r="R344" i="2"/>
  <c r="P344" i="2"/>
  <c r="BI339" i="2"/>
  <c r="BH339" i="2"/>
  <c r="BG339" i="2"/>
  <c r="BF339" i="2"/>
  <c r="T339" i="2"/>
  <c r="R339" i="2"/>
  <c r="P339" i="2"/>
  <c r="BI334" i="2"/>
  <c r="BH334" i="2"/>
  <c r="BG334" i="2"/>
  <c r="BF334" i="2"/>
  <c r="T334" i="2"/>
  <c r="R334" i="2"/>
  <c r="P334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2" i="2"/>
  <c r="BH292" i="2"/>
  <c r="BG292" i="2"/>
  <c r="BF292" i="2"/>
  <c r="T292" i="2"/>
  <c r="R292" i="2"/>
  <c r="P292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T270" i="2" s="1"/>
  <c r="R271" i="2"/>
  <c r="R270" i="2" s="1"/>
  <c r="P271" i="2"/>
  <c r="P270" i="2" s="1"/>
  <c r="BI264" i="2"/>
  <c r="BH264" i="2"/>
  <c r="BG264" i="2"/>
  <c r="BF264" i="2"/>
  <c r="T264" i="2"/>
  <c r="T263" i="2" s="1"/>
  <c r="R264" i="2"/>
  <c r="R263" i="2" s="1"/>
  <c r="P264" i="2"/>
  <c r="P263" i="2" s="1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J128" i="2"/>
  <c r="J127" i="2"/>
  <c r="F127" i="2"/>
  <c r="F125" i="2"/>
  <c r="E123" i="2"/>
  <c r="J92" i="2"/>
  <c r="J91" i="2"/>
  <c r="F91" i="2"/>
  <c r="F89" i="2"/>
  <c r="E87" i="2"/>
  <c r="J18" i="2"/>
  <c r="E18" i="2"/>
  <c r="F128" i="2" s="1"/>
  <c r="J17" i="2"/>
  <c r="J12" i="2"/>
  <c r="J125" i="2" s="1"/>
  <c r="E7" i="2"/>
  <c r="E85" i="2"/>
  <c r="L90" i="1"/>
  <c r="AM90" i="1"/>
  <c r="AM89" i="1"/>
  <c r="L89" i="1"/>
  <c r="AM87" i="1"/>
  <c r="L87" i="1"/>
  <c r="L85" i="1"/>
  <c r="L84" i="1"/>
  <c r="J171" i="2"/>
  <c r="BK471" i="2"/>
  <c r="J365" i="2"/>
  <c r="BK217" i="2"/>
  <c r="BK538" i="2"/>
  <c r="BK513" i="2"/>
  <c r="BK493" i="2"/>
  <c r="J444" i="2"/>
  <c r="J344" i="2"/>
  <c r="J264" i="2"/>
  <c r="J229" i="3"/>
  <c r="J209" i="3"/>
  <c r="J147" i="3"/>
  <c r="J200" i="3"/>
  <c r="BK142" i="3"/>
  <c r="BK141" i="3"/>
  <c r="J204" i="3"/>
  <c r="BK168" i="3"/>
  <c r="J235" i="3"/>
  <c r="BK204" i="3"/>
  <c r="J142" i="3"/>
  <c r="J232" i="3"/>
  <c r="J508" i="2"/>
  <c r="J489" i="2"/>
  <c r="J419" i="2"/>
  <c r="BK349" i="2"/>
  <c r="BK183" i="2"/>
  <c r="AS94" i="1"/>
  <c r="BK171" i="2"/>
  <c r="BK485" i="2"/>
  <c r="BK439" i="2"/>
  <c r="J354" i="2"/>
  <c r="BK231" i="2"/>
  <c r="BK535" i="2"/>
  <c r="J493" i="2"/>
  <c r="J392" i="2"/>
  <c r="BK309" i="2"/>
  <c r="J167" i="2"/>
  <c r="BK523" i="2"/>
  <c r="J494" i="2"/>
  <c r="J449" i="2"/>
  <c r="BK381" i="2"/>
  <c r="J339" i="2"/>
  <c r="J242" i="2"/>
  <c r="BK142" i="2"/>
  <c r="J226" i="3"/>
  <c r="BK172" i="3"/>
  <c r="BK146" i="3"/>
  <c r="J183" i="3"/>
  <c r="BK152" i="3"/>
  <c r="J219" i="3"/>
  <c r="J141" i="3"/>
  <c r="J230" i="3"/>
  <c r="BK164" i="3"/>
  <c r="BK125" i="3"/>
  <c r="BK228" i="3"/>
  <c r="J152" i="3"/>
  <c r="BK235" i="3"/>
  <c r="J193" i="3"/>
  <c r="J519" i="2"/>
  <c r="J477" i="2"/>
  <c r="J334" i="2"/>
  <c r="J179" i="2"/>
  <c r="BK138" i="2"/>
  <c r="J459" i="2"/>
  <c r="BK292" i="2"/>
  <c r="BK213" i="2"/>
  <c r="BK539" i="2"/>
  <c r="BK477" i="2"/>
  <c r="J434" i="2"/>
  <c r="J387" i="2"/>
  <c r="BK370" i="2"/>
  <c r="J301" i="2"/>
  <c r="BK203" i="2"/>
  <c r="BK541" i="2"/>
  <c r="BK494" i="2"/>
  <c r="J409" i="2"/>
  <c r="J315" i="2"/>
  <c r="J150" i="2"/>
  <c r="BK502" i="2"/>
  <c r="BK489" i="2"/>
  <c r="BK400" i="2"/>
  <c r="BK365" i="2"/>
  <c r="J271" i="2"/>
  <c r="J158" i="2"/>
  <c r="BK219" i="3"/>
  <c r="J189" i="3"/>
  <c r="J222" i="3"/>
  <c r="J177" i="3"/>
  <c r="J125" i="3"/>
  <c r="J220" i="3"/>
  <c r="BK147" i="3"/>
  <c r="BK195" i="3"/>
  <c r="J215" i="3"/>
  <c r="J129" i="3"/>
  <c r="J225" i="3"/>
  <c r="J146" i="3"/>
  <c r="BK225" i="3"/>
  <c r="BK160" i="3"/>
  <c r="BK532" i="2"/>
  <c r="J400" i="2"/>
  <c r="BK301" i="2"/>
  <c r="BK187" i="2"/>
  <c r="J527" i="2"/>
  <c r="BK413" i="2"/>
  <c r="J319" i="2"/>
  <c r="J203" i="2"/>
  <c r="J539" i="2"/>
  <c r="J454" i="2"/>
  <c r="BK383" i="2"/>
  <c r="BK444" i="2"/>
  <c r="J360" i="2"/>
  <c r="J134" i="2"/>
  <c r="J504" i="2"/>
  <c r="BK454" i="2"/>
  <c r="BK396" i="2"/>
  <c r="BK354" i="2"/>
  <c r="J292" i="2"/>
  <c r="J213" i="2"/>
  <c r="J138" i="2"/>
  <c r="BK213" i="3"/>
  <c r="J156" i="3"/>
  <c r="J195" i="3"/>
  <c r="J221" i="3"/>
  <c r="BK137" i="3"/>
  <c r="BK224" i="3"/>
  <c r="BK133" i="3"/>
  <c r="J231" i="3"/>
  <c r="BK221" i="3"/>
  <c r="J151" i="3"/>
  <c r="J233" i="3"/>
  <c r="BK151" i="3"/>
  <c r="J535" i="2"/>
  <c r="J471" i="2"/>
  <c r="BK319" i="2"/>
  <c r="BK175" i="2"/>
  <c r="J464" i="2"/>
  <c r="J349" i="2"/>
  <c r="J187" i="2"/>
  <c r="J538" i="2"/>
  <c r="J469" i="2"/>
  <c r="BK207" i="2"/>
  <c r="BK134" i="2"/>
  <c r="BK508" i="2"/>
  <c r="J423" i="2"/>
  <c r="J327" i="2"/>
  <c r="BK271" i="2"/>
  <c r="BK230" i="3"/>
  <c r="BK429" i="2"/>
  <c r="BK237" i="2"/>
  <c r="BK146" i="2"/>
  <c r="BK449" i="2"/>
  <c r="J309" i="2"/>
  <c r="J207" i="2"/>
  <c r="BK277" i="2"/>
  <c r="J500" i="2"/>
  <c r="J413" i="2"/>
  <c r="J323" i="2"/>
  <c r="BK264" i="2"/>
  <c r="BK158" i="2"/>
  <c r="J523" i="2"/>
  <c r="BK495" i="2"/>
  <c r="BK459" i="2"/>
  <c r="J376" i="2"/>
  <c r="BK334" i="2"/>
  <c r="BK193" i="2"/>
  <c r="BK215" i="3"/>
  <c r="J164" i="3"/>
  <c r="J213" i="3"/>
  <c r="J168" i="3"/>
  <c r="J223" i="3"/>
  <c r="BK183" i="3"/>
  <c r="BK200" i="3"/>
  <c r="J228" i="3"/>
  <c r="J160" i="3"/>
  <c r="BK233" i="3"/>
  <c r="BK223" i="3"/>
  <c r="BK129" i="3"/>
  <c r="BK231" i="3"/>
  <c r="BK177" i="3"/>
  <c r="J513" i="2"/>
  <c r="J481" i="2"/>
  <c r="J396" i="2"/>
  <c r="J277" i="2"/>
  <c r="BK167" i="2"/>
  <c r="BK387" i="2"/>
  <c r="BK242" i="2"/>
  <c r="BK423" i="2"/>
  <c r="BK327" i="2"/>
  <c r="BK227" i="2"/>
  <c r="J146" i="2"/>
  <c r="J502" i="2"/>
  <c r="J429" i="2"/>
  <c r="BK344" i="2"/>
  <c r="J305" i="2"/>
  <c r="J163" i="2"/>
  <c r="BK519" i="2"/>
  <c r="BK500" i="2"/>
  <c r="BK481" i="2"/>
  <c r="BK392" i="2"/>
  <c r="BK323" i="2"/>
  <c r="BK198" i="2"/>
  <c r="J541" i="2"/>
  <c r="BK473" i="2"/>
  <c r="BK409" i="2"/>
  <c r="BK339" i="2"/>
  <c r="BK221" i="2"/>
  <c r="BK150" i="2"/>
  <c r="BK469" i="2"/>
  <c r="J370" i="2"/>
  <c r="J198" i="2"/>
  <c r="BK189" i="3"/>
  <c r="J495" i="2"/>
  <c r="J439" i="2"/>
  <c r="BK315" i="2"/>
  <c r="J227" i="2"/>
  <c r="BK163" i="2"/>
  <c r="BK527" i="2"/>
  <c r="J383" i="2"/>
  <c r="BK235" i="2"/>
  <c r="BK179" i="2"/>
  <c r="J532" i="2"/>
  <c r="BK464" i="2"/>
  <c r="J405" i="2"/>
  <c r="J381" i="2"/>
  <c r="J235" i="2"/>
  <c r="J175" i="2"/>
  <c r="BK536" i="2"/>
  <c r="BK499" i="2"/>
  <c r="J193" i="2"/>
  <c r="J536" i="2"/>
  <c r="J518" i="2"/>
  <c r="J499" i="2"/>
  <c r="J473" i="2"/>
  <c r="BK405" i="2"/>
  <c r="BK360" i="2"/>
  <c r="BK305" i="2"/>
  <c r="J183" i="2"/>
  <c r="J227" i="3"/>
  <c r="J181" i="3"/>
  <c r="BK227" i="3"/>
  <c r="J172" i="3"/>
  <c r="BK226" i="3"/>
  <c r="BK193" i="3"/>
  <c r="BK209" i="3"/>
  <c r="BK222" i="3"/>
  <c r="BK156" i="3"/>
  <c r="BK232" i="3"/>
  <c r="J224" i="3"/>
  <c r="J133" i="3"/>
  <c r="BK220" i="3"/>
  <c r="J137" i="3"/>
  <c r="BK504" i="2"/>
  <c r="BK434" i="2"/>
  <c r="BK376" i="2"/>
  <c r="J231" i="2"/>
  <c r="J142" i="2"/>
  <c r="BK419" i="2"/>
  <c r="J237" i="2"/>
  <c r="J217" i="2"/>
  <c r="BK229" i="3"/>
  <c r="BK518" i="2"/>
  <c r="J485" i="2"/>
  <c r="J221" i="2"/>
  <c r="BK181" i="3"/>
  <c r="F37" i="2" l="1"/>
  <c r="BD95" i="1" s="1"/>
  <c r="F35" i="2"/>
  <c r="BB95" i="1" s="1"/>
  <c r="J34" i="2"/>
  <c r="AW95" i="1" s="1"/>
  <c r="F36" i="2"/>
  <c r="BC95" i="1" s="1"/>
  <c r="F34" i="2"/>
  <c r="BA95" i="1" s="1"/>
  <c r="T133" i="2"/>
  <c r="P133" i="2"/>
  <c r="R501" i="2"/>
  <c r="R534" i="2"/>
  <c r="T276" i="2"/>
  <c r="T501" i="2"/>
  <c r="P537" i="2"/>
  <c r="R276" i="2"/>
  <c r="P382" i="2"/>
  <c r="P534" i="2"/>
  <c r="BK276" i="2"/>
  <c r="J276" i="2" s="1"/>
  <c r="J102" i="2" s="1"/>
  <c r="BK501" i="2"/>
  <c r="J501" i="2" s="1"/>
  <c r="J106" i="2" s="1"/>
  <c r="R537" i="2"/>
  <c r="BK382" i="2"/>
  <c r="J382" i="2" s="1"/>
  <c r="J105" i="2" s="1"/>
  <c r="BK537" i="2"/>
  <c r="J537" i="2" s="1"/>
  <c r="J110" i="2" s="1"/>
  <c r="P188" i="3"/>
  <c r="R133" i="2"/>
  <c r="BK534" i="2"/>
  <c r="J534" i="2" s="1"/>
  <c r="J109" i="2" s="1"/>
  <c r="P124" i="3"/>
  <c r="T194" i="3"/>
  <c r="BK133" i="2"/>
  <c r="J133" i="2" s="1"/>
  <c r="J98" i="2" s="1"/>
  <c r="R382" i="2"/>
  <c r="T537" i="2"/>
  <c r="BK208" i="3"/>
  <c r="J208" i="3" s="1"/>
  <c r="J101" i="3" s="1"/>
  <c r="T382" i="2"/>
  <c r="BK124" i="3"/>
  <c r="J124" i="3" s="1"/>
  <c r="J98" i="3" s="1"/>
  <c r="BK194" i="3"/>
  <c r="J194" i="3" s="1"/>
  <c r="J100" i="3" s="1"/>
  <c r="T124" i="3"/>
  <c r="T123" i="3"/>
  <c r="T122" i="3" s="1"/>
  <c r="R188" i="3"/>
  <c r="P194" i="3"/>
  <c r="R208" i="3"/>
  <c r="P276" i="2"/>
  <c r="P501" i="2"/>
  <c r="T534" i="2"/>
  <c r="T533" i="2" s="1"/>
  <c r="R124" i="3"/>
  <c r="BK188" i="3"/>
  <c r="J188" i="3" s="1"/>
  <c r="J99" i="3" s="1"/>
  <c r="T188" i="3"/>
  <c r="R194" i="3"/>
  <c r="P208" i="3"/>
  <c r="T208" i="3"/>
  <c r="BK263" i="2"/>
  <c r="J263" i="2"/>
  <c r="J99" i="2" s="1"/>
  <c r="BK540" i="2"/>
  <c r="J540" i="2" s="1"/>
  <c r="J111" i="2" s="1"/>
  <c r="BK531" i="2"/>
  <c r="J531" i="2" s="1"/>
  <c r="J107" i="2" s="1"/>
  <c r="BK270" i="2"/>
  <c r="J270" i="2" s="1"/>
  <c r="J100" i="2" s="1"/>
  <c r="BK375" i="2"/>
  <c r="J375" i="2" s="1"/>
  <c r="J103" i="2" s="1"/>
  <c r="BK380" i="2"/>
  <c r="J380" i="2" s="1"/>
  <c r="J104" i="2" s="1"/>
  <c r="BK234" i="3"/>
  <c r="J234" i="3" s="1"/>
  <c r="J102" i="3" s="1"/>
  <c r="E85" i="3"/>
  <c r="BE221" i="3"/>
  <c r="BE228" i="3"/>
  <c r="BE233" i="3"/>
  <c r="BE177" i="3"/>
  <c r="BE219" i="3"/>
  <c r="BE222" i="3"/>
  <c r="BE226" i="3"/>
  <c r="BE227" i="3"/>
  <c r="BE230" i="3"/>
  <c r="BE231" i="3"/>
  <c r="BE232" i="3"/>
  <c r="BE235" i="3"/>
  <c r="BE129" i="3"/>
  <c r="BE141" i="3"/>
  <c r="BE209" i="3"/>
  <c r="BE220" i="3"/>
  <c r="BE183" i="3"/>
  <c r="BE193" i="3"/>
  <c r="BE195" i="3"/>
  <c r="BE200" i="3"/>
  <c r="BE223" i="3"/>
  <c r="BE229" i="3"/>
  <c r="BE142" i="3"/>
  <c r="BE160" i="3"/>
  <c r="BE172" i="3"/>
  <c r="BE213" i="3"/>
  <c r="J89" i="3"/>
  <c r="BE164" i="3"/>
  <c r="BE168" i="3"/>
  <c r="BE181" i="3"/>
  <c r="BE225" i="3"/>
  <c r="BE125" i="3"/>
  <c r="BE133" i="3"/>
  <c r="BE224" i="3"/>
  <c r="F92" i="3"/>
  <c r="BE137" i="3"/>
  <c r="BE146" i="3"/>
  <c r="BE147" i="3"/>
  <c r="BE151" i="3"/>
  <c r="BE156" i="3"/>
  <c r="BE215" i="3"/>
  <c r="BE152" i="3"/>
  <c r="BE189" i="3"/>
  <c r="BE204" i="3"/>
  <c r="J89" i="2"/>
  <c r="BE134" i="2"/>
  <c r="BE207" i="2"/>
  <c r="BE221" i="2"/>
  <c r="BE237" i="2"/>
  <c r="BE271" i="2"/>
  <c r="BE301" i="2"/>
  <c r="BE327" i="2"/>
  <c r="BE370" i="2"/>
  <c r="BE387" i="2"/>
  <c r="BE423" i="2"/>
  <c r="BE439" i="2"/>
  <c r="BE494" i="2"/>
  <c r="BE500" i="2"/>
  <c r="BE513" i="2"/>
  <c r="BE518" i="2"/>
  <c r="BE519" i="2"/>
  <c r="BE523" i="2"/>
  <c r="BE532" i="2"/>
  <c r="BE535" i="2"/>
  <c r="BE541" i="2"/>
  <c r="E121" i="2"/>
  <c r="BE146" i="2"/>
  <c r="BE187" i="2"/>
  <c r="BE213" i="2"/>
  <c r="BE227" i="2"/>
  <c r="BE231" i="2"/>
  <c r="BE242" i="2"/>
  <c r="BE323" i="2"/>
  <c r="BE354" i="2"/>
  <c r="BE405" i="2"/>
  <c r="BE419" i="2"/>
  <c r="BE477" i="2"/>
  <c r="BE481" i="2"/>
  <c r="BE485" i="2"/>
  <c r="BE495" i="2"/>
  <c r="BE499" i="2"/>
  <c r="BE508" i="2"/>
  <c r="BE142" i="2"/>
  <c r="BE158" i="2"/>
  <c r="BE163" i="2"/>
  <c r="BE179" i="2"/>
  <c r="BE198" i="2"/>
  <c r="BE217" i="2"/>
  <c r="BE235" i="2"/>
  <c r="BE315" i="2"/>
  <c r="BE334" i="2"/>
  <c r="BE349" i="2"/>
  <c r="BE360" i="2"/>
  <c r="BE396" i="2"/>
  <c r="BE400" i="2"/>
  <c r="BE429" i="2"/>
  <c r="BE434" i="2"/>
  <c r="BE444" i="2"/>
  <c r="BE449" i="2"/>
  <c r="BE473" i="2"/>
  <c r="BE527" i="2"/>
  <c r="BE536" i="2"/>
  <c r="BE538" i="2"/>
  <c r="BE539" i="2"/>
  <c r="F92" i="2"/>
  <c r="BE138" i="2"/>
  <c r="BE150" i="2"/>
  <c r="BE167" i="2"/>
  <c r="BE175" i="2"/>
  <c r="BE183" i="2"/>
  <c r="BE193" i="2"/>
  <c r="BE264" i="2"/>
  <c r="BE277" i="2"/>
  <c r="BE305" i="2"/>
  <c r="BE339" i="2"/>
  <c r="BE376" i="2"/>
  <c r="BE381" i="2"/>
  <c r="BE409" i="2"/>
  <c r="BE471" i="2"/>
  <c r="BE171" i="2"/>
  <c r="BE203" i="2"/>
  <c r="BE292" i="2"/>
  <c r="BE309" i="2"/>
  <c r="BE319" i="2"/>
  <c r="BE344" i="2"/>
  <c r="BE365" i="2"/>
  <c r="BE383" i="2"/>
  <c r="BE392" i="2"/>
  <c r="BE413" i="2"/>
  <c r="BE454" i="2"/>
  <c r="BE459" i="2"/>
  <c r="BE464" i="2"/>
  <c r="BE469" i="2"/>
  <c r="BE489" i="2"/>
  <c r="BE493" i="2"/>
  <c r="BE502" i="2"/>
  <c r="BE504" i="2"/>
  <c r="F35" i="3"/>
  <c r="BB96" i="1" s="1"/>
  <c r="F36" i="3"/>
  <c r="BC96" i="1" s="1"/>
  <c r="F34" i="3"/>
  <c r="BA96" i="1" s="1"/>
  <c r="J34" i="3"/>
  <c r="AW96" i="1" s="1"/>
  <c r="F37" i="3"/>
  <c r="BD96" i="1" s="1"/>
  <c r="R123" i="3" l="1"/>
  <c r="R122" i="3" s="1"/>
  <c r="P533" i="2"/>
  <c r="BK132" i="2"/>
  <c r="J132" i="2" s="1"/>
  <c r="J97" i="2" s="1"/>
  <c r="BA94" i="1"/>
  <c r="W30" i="1" s="1"/>
  <c r="BC94" i="1"/>
  <c r="W32" i="1" s="1"/>
  <c r="BD94" i="1"/>
  <c r="W33" i="1" s="1"/>
  <c r="BB94" i="1"/>
  <c r="W31" i="1" s="1"/>
  <c r="P123" i="3"/>
  <c r="P122" i="3"/>
  <c r="AU96" i="1" s="1"/>
  <c r="R533" i="2"/>
  <c r="R132" i="2"/>
  <c r="P132" i="2"/>
  <c r="P131" i="2" s="1"/>
  <c r="AU95" i="1" s="1"/>
  <c r="T132" i="2"/>
  <c r="T131" i="2" s="1"/>
  <c r="BK533" i="2"/>
  <c r="J533" i="2" s="1"/>
  <c r="J108" i="2" s="1"/>
  <c r="BK123" i="3"/>
  <c r="J123" i="3" s="1"/>
  <c r="J97" i="3" s="1"/>
  <c r="J33" i="2"/>
  <c r="AV95" i="1" s="1"/>
  <c r="AT95" i="1" s="1"/>
  <c r="J33" i="3"/>
  <c r="AV96" i="1" s="1"/>
  <c r="AT96" i="1" s="1"/>
  <c r="F33" i="3"/>
  <c r="AZ96" i="1" s="1"/>
  <c r="F33" i="2"/>
  <c r="AZ95" i="1" s="1"/>
  <c r="AW94" i="1" l="1"/>
  <c r="AK30" i="1" s="1"/>
  <c r="AX94" i="1"/>
  <c r="BK131" i="2"/>
  <c r="J131" i="2" s="1"/>
  <c r="J96" i="2" s="1"/>
  <c r="AY94" i="1"/>
  <c r="R131" i="2"/>
  <c r="BK122" i="3"/>
  <c r="J122" i="3" s="1"/>
  <c r="J30" i="3" s="1"/>
  <c r="AG96" i="1" s="1"/>
  <c r="AU94" i="1"/>
  <c r="AZ94" i="1"/>
  <c r="W29" i="1" s="1"/>
  <c r="J30" i="2" l="1"/>
  <c r="AG95" i="1" s="1"/>
  <c r="AG94" i="1" s="1"/>
  <c r="AK26" i="1" s="1"/>
  <c r="J39" i="3"/>
  <c r="J96" i="3"/>
  <c r="AN96" i="1"/>
  <c r="AV94" i="1"/>
  <c r="AK29" i="1" s="1"/>
  <c r="AK35" i="1" l="1"/>
  <c r="AN95" i="1"/>
  <c r="J39" i="2"/>
  <c r="AT94" i="1"/>
  <c r="AN94" i="1" s="1"/>
</calcChain>
</file>

<file path=xl/sharedStrings.xml><?xml version="1.0" encoding="utf-8"?>
<sst xmlns="http://schemas.openxmlformats.org/spreadsheetml/2006/main" count="6176" uniqueCount="763">
  <si>
    <t>Export Komplet</t>
  </si>
  <si>
    <t/>
  </si>
  <si>
    <t>2.0</t>
  </si>
  <si>
    <t>ZAMOK</t>
  </si>
  <si>
    <t>False</t>
  </si>
  <si>
    <t>{451b49bb-17fe-4145-8973-16b912fa5297}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</si>
  <si>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</si>
  <si>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</si>
  <si>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</si>
  <si>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</si>
  <si>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</si>
  <si>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</si>
  <si>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</si>
  <si>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</si>
  <si>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SK24034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</si>
  <si>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</si>
  <si>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</si>
  <si>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Chodníky podél silnice III/29837 Městec nad Dědinou</t>
  </si>
  <si>
    <t>KSO:</t>
  </si>
  <si>
    <t>CC-CZ:</t>
  </si>
  <si>
    <t>Místo:</t>
  </si>
  <si>
    <t xml:space="preserve"> </t>
  </si>
  <si>
    <t>Datum:</t>
  </si>
  <si>
    <t>Zadavatel:</t>
  </si>
  <si>
    <t>IČ:</t>
  </si>
  <si>
    <t>Obec Očelice</t>
  </si>
  <si>
    <t>DIČ:</t>
  </si>
  <si>
    <t>Uchazeč:</t>
  </si>
  <si>
    <t>Projektant:</t>
  </si>
  <si>
    <t>ENERGIAPROJEKT CZ s. r. o.</t>
  </si>
  <si>
    <t>True</t>
  </si>
  <si>
    <t>Zpracovatel:</t>
  </si>
  <si>
    <t>Martin Škrabal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</si>
  <si>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</si>
  <si>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</si>
  <si>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</si>
  <si>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</si>
  <si>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</si>
  <si>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</si>
  <si>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</si>
  <si>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</si>
  <si>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</si>
  <si>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</si>
  <si>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</si>
  <si>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</si>
  <si>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</si>
  <si>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</si>
  <si>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</si>
  <si>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</si>
  <si>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</si>
  <si>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</si>
  <si>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</si>
  <si>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</si>
  <si>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</si>
  <si>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</si>
  <si>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</si>
  <si>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</si>
  <si>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</si>
  <si>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</si>
  <si>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</si>
  <si>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</si>
  <si>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</si>
  <si>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</si>
  <si>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</si>
  <si>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</si>
  <si>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</si>
  <si>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</si>
  <si>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</si>
  <si>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</si>
  <si>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</si>
  <si>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</si>
  <si>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</si>
  <si>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</si>
  <si>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</si>
  <si>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</si>
  <si>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</si>
  <si>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</si>
  <si>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</si>
  <si>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</si>
  <si>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</si>
  <si>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 xml:space="preserve">Chodníky </t>
  </si>
  <si>
    <t>STA</t>
  </si>
  <si>
    <t>1</t>
  </si>
  <si>
    <t>{1d0bceb5-b6a6-4909-a407-6821b270b771}</t>
  </si>
  <si>
    <t>2</t>
  </si>
  <si>
    <t>SO 102</t>
  </si>
  <si>
    <t>Odvodnění komunikace</t>
  </si>
  <si>
    <t>{f5c3503e-f730-41cb-947d-4d3c93b7a03a}</t>
  </si>
  <si>
    <t>odkop</t>
  </si>
  <si>
    <t>297</t>
  </si>
  <si>
    <t>násyp</t>
  </si>
  <si>
    <t>52</t>
  </si>
  <si>
    <t>KRYCÍ LIST SOUPISU PRACÍ</t>
  </si>
  <si>
    <t>bet</t>
  </si>
  <si>
    <t>68,179</t>
  </si>
  <si>
    <t>kry</t>
  </si>
  <si>
    <t>51,54</t>
  </si>
  <si>
    <t>kam</t>
  </si>
  <si>
    <t>132,001</t>
  </si>
  <si>
    <t>ornice</t>
  </si>
  <si>
    <t>503,6</t>
  </si>
  <si>
    <t>Objekt:</t>
  </si>
  <si>
    <t>jamky</t>
  </si>
  <si>
    <t>1,536</t>
  </si>
  <si>
    <t xml:space="preserve">SO 101 - Chodníky </t>
  </si>
  <si>
    <t>přebytek</t>
  </si>
  <si>
    <t>246,536</t>
  </si>
  <si>
    <t>orniceN</t>
  </si>
  <si>
    <t>224,321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</si>
  <si>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</si>
  <si>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</si>
  <si>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</si>
  <si>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</si>
  <si>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</si>
  <si>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</si>
  <si>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</si>
  <si>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</si>
  <si>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</si>
  <si>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</si>
  <si>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</si>
  <si>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</si>
  <si>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</si>
  <si>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</si>
  <si>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</si>
  <si>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</si>
  <si>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</si>
  <si>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</si>
  <si>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</si>
  <si>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</si>
  <si>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</si>
  <si>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</si>
  <si>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</si>
  <si>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</si>
  <si>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</si>
  <si>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</si>
  <si>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</si>
  <si>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</si>
  <si>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</si>
  <si>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</si>
  <si>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</si>
  <si>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</si>
  <si>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</si>
  <si>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</si>
  <si>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</si>
  <si>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</si>
  <si>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</si>
  <si>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</si>
  <si>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</si>
  <si>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</si>
  <si>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</si>
  <si>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CS ÚRS 2024 02</t>
  </si>
  <si>
    <t>4</t>
  </si>
  <si>
    <t>-75411535</t>
  </si>
  <si>
    <t>VV</t>
  </si>
  <si>
    <t>"dlažba" 18,4</t>
  </si>
  <si>
    <t>Mezisoučet</t>
  </si>
  <si>
    <t>3</t>
  </si>
  <si>
    <t>Součet</t>
  </si>
  <si>
    <t>113106134</t>
  </si>
  <si>
    <t>Rozebrání dlažeb ze zámkových dlaždic komunikací pro pěší strojně pl do 50 m2</t>
  </si>
  <si>
    <t>1586927027</t>
  </si>
  <si>
    <t>"zastávky" 11,5+18,1</t>
  </si>
  <si>
    <t>113106190</t>
  </si>
  <si>
    <t>Rozebrání vozovek ze silničních dílců se spárami vyplněnými kamenivem strojně pl do 50 m2</t>
  </si>
  <si>
    <t>-864385230</t>
  </si>
  <si>
    <t>"panely"  13</t>
  </si>
  <si>
    <t>113107312</t>
  </si>
  <si>
    <t>Odstranění podkladu z kameniva těženého tl přes 100 do 200 mm strojně pl do 50 m2</t>
  </si>
  <si>
    <t>-1593763124</t>
  </si>
  <si>
    <t>"kačírek zastávka"  11</t>
  </si>
  <si>
    <t>5</t>
  </si>
  <si>
    <t>113107222</t>
  </si>
  <si>
    <t>Odstranění podkladu z kameniva drceného tl přes 100 do 200 mm strojně pl přes 200 m2</t>
  </si>
  <si>
    <t>726737018</t>
  </si>
  <si>
    <t>"živičné vjezdy" 20,8</t>
  </si>
  <si>
    <t>"kraje živičné komunikace" 18+46,9+77,4</t>
  </si>
  <si>
    <t>6</t>
  </si>
  <si>
    <t>113107183</t>
  </si>
  <si>
    <t>Odstranění podkladu živičného tl přes 100 do 150 mm strojně pl přes 50 do 200 m2</t>
  </si>
  <si>
    <t>1923574757</t>
  </si>
  <si>
    <t>7</t>
  </si>
  <si>
    <t>113107223</t>
  </si>
  <si>
    <t>Odstranění podkladu z kameniva drceného tl přes 200 do 300 mm strojně pl přes 200 m2</t>
  </si>
  <si>
    <t>498744058</t>
  </si>
  <si>
    <t xml:space="preserve"> "štěrkové vjezdy" 71,6+31,9+9+4+14,8+13,5</t>
  </si>
  <si>
    <t>8</t>
  </si>
  <si>
    <t>113201112</t>
  </si>
  <si>
    <t>Vytrhání obrub silničních ležatých</t>
  </si>
  <si>
    <t>m</t>
  </si>
  <si>
    <t>1905202785</t>
  </si>
  <si>
    <t>10,2+10</t>
  </si>
  <si>
    <t>9</t>
  </si>
  <si>
    <t>113202111</t>
  </si>
  <si>
    <t>Vytrhání obrub krajníků obrubníků stojatých</t>
  </si>
  <si>
    <t>2050076747</t>
  </si>
  <si>
    <t>"obruby" 11+6,1+29+68+38+10,3+3</t>
  </si>
  <si>
    <t>10</t>
  </si>
  <si>
    <t>113204111</t>
  </si>
  <si>
    <t>Vytrhání obrub záhonových</t>
  </si>
  <si>
    <t>735736238</t>
  </si>
  <si>
    <t>"zastávky" 13,9+10,5</t>
  </si>
  <si>
    <t>11</t>
  </si>
  <si>
    <t>121151123</t>
  </si>
  <si>
    <t>Sejmutí ornice plochy přes 500 m2 tl vrstvy do 200 mm strojně</t>
  </si>
  <si>
    <t>-982134709</t>
  </si>
  <si>
    <t>68,2+1+162+27,5+67,2+83,8+76,9+17</t>
  </si>
  <si>
    <t>122251104</t>
  </si>
  <si>
    <t>Odkopávky a prokopávky nezapažené v hornině třídy těžitelnosti I skupiny 3 objem do 500 m3 strojně</t>
  </si>
  <si>
    <t>m3</t>
  </si>
  <si>
    <t>-3006343</t>
  </si>
  <si>
    <t>"dle tabulky kubatur" 297</t>
  </si>
  <si>
    <t>13</t>
  </si>
  <si>
    <t>131252502</t>
  </si>
  <si>
    <t>Hloubení jamek do 0,5 m3 v hornině třídy těžitelnosti I skupiny 1 až 3 strojně</t>
  </si>
  <si>
    <t>-1021932449</t>
  </si>
  <si>
    <t>"označníky" 0,4*0,4*0,8*2</t>
  </si>
  <si>
    <t>"infopanel" 0,4*0,4*0,8*4</t>
  </si>
  <si>
    <t>"čekárna" 0,4*0,4*0,8*6</t>
  </si>
  <si>
    <t>14</t>
  </si>
  <si>
    <t>162351103</t>
  </si>
  <si>
    <t>Vodorovné přemístění přes 50 do 500 m výkopku/sypaniny z horniny třídy těžitelnosti I skupiny 1 až 3</t>
  </si>
  <si>
    <t>1599444955</t>
  </si>
  <si>
    <t>násyp*2</t>
  </si>
  <si>
    <t>ornice*0,1*2</t>
  </si>
  <si>
    <t>15</t>
  </si>
  <si>
    <t>162751117</t>
  </si>
  <si>
    <t>Vodorovné přemístění přes 9 000 do 10000 m výkopku/sypaniny z horniny třídy těžitelnosti I skupiny 1 až 3</t>
  </si>
  <si>
    <t>1916836915</t>
  </si>
  <si>
    <t>odkop-násyp</t>
  </si>
  <si>
    <t>16</t>
  </si>
  <si>
    <t>162751119</t>
  </si>
  <si>
    <t>Příplatek k vodorovnému přemístění výkopku/sypaniny z horniny třídy těžitelnosti I skupiny 1 až 3 ZKD 1000 m přes 10000 m</t>
  </si>
  <si>
    <t>-1138150454</t>
  </si>
  <si>
    <t>přebytek*6</t>
  </si>
  <si>
    <t>17</t>
  </si>
  <si>
    <t>167151111</t>
  </si>
  <si>
    <t>Nakládání výkopku z hornin třídy těžitelnosti I skupiny 1 až 3 přes 100 m3</t>
  </si>
  <si>
    <t>-2068389227</t>
  </si>
  <si>
    <t>ornice*0,1</t>
  </si>
  <si>
    <t>18</t>
  </si>
  <si>
    <t>171151103</t>
  </si>
  <si>
    <t>Uložení sypaniny z hornin soudržných do násypů zhutněných strojně</t>
  </si>
  <si>
    <t>-932866</t>
  </si>
  <si>
    <t>"dle tabulky kubatur" 52</t>
  </si>
  <si>
    <t>19</t>
  </si>
  <si>
    <t>171201231</t>
  </si>
  <si>
    <t>Poplatek za uložení zeminy a kamení na recyklační skládce (skládkovné) kód odpadu 17 05 04</t>
  </si>
  <si>
    <t>t</t>
  </si>
  <si>
    <t>1645560912</t>
  </si>
  <si>
    <t>přebytek*1,85</t>
  </si>
  <si>
    <t>20</t>
  </si>
  <si>
    <t>171251201</t>
  </si>
  <si>
    <t>Uložení sypaniny na skládky nebo meziskládky</t>
  </si>
  <si>
    <t>-670098498</t>
  </si>
  <si>
    <t>181351103</t>
  </si>
  <si>
    <t>Rozprostření ornice tl vrstvy do 200 mm pl přes 100 do 500 m2 v rovině nebo ve svahu do 1:5 strojně</t>
  </si>
  <si>
    <t>1473147743</t>
  </si>
  <si>
    <t>22</t>
  </si>
  <si>
    <t>181411131</t>
  </si>
  <si>
    <t>Založení parkového trávníku výsevem pl do 1000 m2 v rovině a ve svahu do 1:5</t>
  </si>
  <si>
    <t>1800293726</t>
  </si>
  <si>
    <t>23</t>
  </si>
  <si>
    <t>M</t>
  </si>
  <si>
    <t>00572410</t>
  </si>
  <si>
    <t>osivo směs travní parková</t>
  </si>
  <si>
    <t>kg</t>
  </si>
  <si>
    <t>-1030964937</t>
  </si>
  <si>
    <t>224,321*0,02 'Přepočtené koeficientem množství</t>
  </si>
  <si>
    <t>24</t>
  </si>
  <si>
    <t>181951111</t>
  </si>
  <si>
    <t>Úprava pláně v hornině třídy těžitelnosti I skupiny 1 až 3 bez zhutnění strojně</t>
  </si>
  <si>
    <t>-1293285343</t>
  </si>
  <si>
    <t>56+13+1,8+0,421+0,8+0,2+24,4</t>
  </si>
  <si>
    <t>17,5+81+29,2</t>
  </si>
  <si>
    <t>25</t>
  </si>
  <si>
    <t>181951112</t>
  </si>
  <si>
    <t>Úprava pláně v hornině třídy těžitelnosti I skupiny 1 až 3 se zhutněním strojně</t>
  </si>
  <si>
    <t>1099532237</t>
  </si>
  <si>
    <t>"vozovka živice" 83+21+85</t>
  </si>
  <si>
    <t>"chodníky pojížděné" 16,85+21,6+3,7+8,5+13,175+41,5+26,9</t>
  </si>
  <si>
    <t>"signální a varovné pásy pojížděné" 2,8+5+5,3+2,8+6,5</t>
  </si>
  <si>
    <t>"hladká dlažba pojížděná" 2,9+3,65+1,8+3,6</t>
  </si>
  <si>
    <t>"chodníky nepojížděné" 7,6+7,3+34,5+7+24+39,5+6,9+32+11,8+8,6+42,7+5,3</t>
  </si>
  <si>
    <t>"signální a varovné pásy nepojížděné" 1,15+0,3*2+1,3+0,3*2+1,85+0,8+0,3*2+0,9+1,2+1,7+1,35+1,65+0,85+1,8+0,35*2+0,32</t>
  </si>
  <si>
    <t>"hladká dlažba nepojížděná" 0,8+0,45*2+0,45*2+0,45*2+1,5+0,28*2+0,4*2+0,45+0,8+0,55*2+1+1,4+1,45+0,26*2+0,4*2+0,45*2</t>
  </si>
  <si>
    <t>"kontrastní pás" 4,2+3,85</t>
  </si>
  <si>
    <t>"kačírek" 8,3+11,5</t>
  </si>
  <si>
    <t>"obrubník silniční" (3,4+7,95+1+3,2+4,5+20+1,7+12,8+27,6+15,5+1+8+1+3,3+14)*0,25</t>
  </si>
  <si>
    <t>"obrubník silniční - přechodový" (2+2+2+2+2+2+2+4+2+2+1)*0,25</t>
  </si>
  <si>
    <t>"obrubník silniční - nájezdový" (2,65+4+4+3+6,9+15,7+9+6+3,65+11+11,4+3)*0,25</t>
  </si>
  <si>
    <t>"obrubník autobusový" (15+15)*0,6</t>
  </si>
  <si>
    <t>"obrubník autobusový přechodový" (2+2)*0,4</t>
  </si>
  <si>
    <t>"obrubník chodníkový" (2,6+2,9+1,3+16+3,2*2+9,1+2,3*2+4,2+6,1+9,3)*0,2</t>
  </si>
  <si>
    <t>"obrubník záhonový" (6,3+0,8+2,4+1,2+2,6+11,3+1,3*2+23+32,4+5,7+35,9+7,3+17,7+22,2)*0,2</t>
  </si>
  <si>
    <t>"liniový žlab" 9*0,3</t>
  </si>
  <si>
    <t>Zakládání</t>
  </si>
  <si>
    <t>26</t>
  </si>
  <si>
    <t>275313611</t>
  </si>
  <si>
    <t>Základové patky z betonu tř. C 16/20</t>
  </si>
  <si>
    <t>-1835389545</t>
  </si>
  <si>
    <t>Svislé a kompletní konstrukce</t>
  </si>
  <si>
    <t>27</t>
  </si>
  <si>
    <t>358315114</t>
  </si>
  <si>
    <t>Bourání stoky kompletní nebo vybourání otvorů z prostého betonu plochy do 4 m2</t>
  </si>
  <si>
    <t>-878553215</t>
  </si>
  <si>
    <t>"vpusti" 1</t>
  </si>
  <si>
    <t>Vodorovné konstrukce</t>
  </si>
  <si>
    <t>Komunikace pozemní</t>
  </si>
  <si>
    <t>28</t>
  </si>
  <si>
    <t>564851111</t>
  </si>
  <si>
    <t>Podklad ze štěrkodrtě ŠD plochy přes 100 m2 tl 150 mm</t>
  </si>
  <si>
    <t>-1596791174</t>
  </si>
  <si>
    <t>29</t>
  </si>
  <si>
    <t>564861111</t>
  </si>
  <si>
    <t>Podklad ze štěrkodrtě ŠD plochy přes 100 m2 tl 200 mm</t>
  </si>
  <si>
    <t>1547415786</t>
  </si>
  <si>
    <t>30</t>
  </si>
  <si>
    <t>565155101</t>
  </si>
  <si>
    <t>Asfaltový beton vrstva podkladní ACP 16 (obalované kamenivo OKS) tl 70 mm š do 1,5 m</t>
  </si>
  <si>
    <t>-2119904098</t>
  </si>
  <si>
    <t>31</t>
  </si>
  <si>
    <t>567122112</t>
  </si>
  <si>
    <t>Podklad ze směsi stmelené cementem SC C 8/10 (KSC I) tl 130 mm</t>
  </si>
  <si>
    <t>-37251904</t>
  </si>
  <si>
    <t>32</t>
  </si>
  <si>
    <t>567122114</t>
  </si>
  <si>
    <t>Podklad ze směsi stmelené cementem SC C 8/10 (KSC I) tl 150 mm</t>
  </si>
  <si>
    <t>2132540940</t>
  </si>
  <si>
    <t>33</t>
  </si>
  <si>
    <t>573191111</t>
  </si>
  <si>
    <t>Postřik infiltrační kationaktivní emulzí v množství 1 kg/m2</t>
  </si>
  <si>
    <t>-1871776534</t>
  </si>
  <si>
    <t>34</t>
  </si>
  <si>
    <t>573231106</t>
  </si>
  <si>
    <t>Postřik živičný spojovací ze silniční emulze v množství 0,30 kg/m2</t>
  </si>
  <si>
    <t>-353484786</t>
  </si>
  <si>
    <t>35</t>
  </si>
  <si>
    <t>577134111</t>
  </si>
  <si>
    <t>Asfaltový beton vrstva obrusná ACO 11+ (ABS) tř. I tl 40 mm š do 3 m z nemodifikovaného asfaltu</t>
  </si>
  <si>
    <t>1695887249</t>
  </si>
  <si>
    <t>36</t>
  </si>
  <si>
    <t>596211112</t>
  </si>
  <si>
    <t>Kladení zámkové dlažby komunikací pro pěší ručně tl 60 mm skupiny A pl přes 100 do 300 m2</t>
  </si>
  <si>
    <t>-792685965</t>
  </si>
  <si>
    <t>37</t>
  </si>
  <si>
    <t>59245015</t>
  </si>
  <si>
    <t>dlažba zámková betonová tvaru I 200x165mm tl 60mm přírodní</t>
  </si>
  <si>
    <t>-1886893934</t>
  </si>
  <si>
    <t>227,2*1,02 'Přepočtené koeficientem množství</t>
  </si>
  <si>
    <t>38</t>
  </si>
  <si>
    <t>59245006</t>
  </si>
  <si>
    <t>dlažba pro nevidomé betonová 200x100mm tl 60mm barevná</t>
  </si>
  <si>
    <t>1768108402</t>
  </si>
  <si>
    <t>17,37*1,02 'Přepočtené koeficientem množství</t>
  </si>
  <si>
    <t>39</t>
  </si>
  <si>
    <t>59248218</t>
  </si>
  <si>
    <t>dlažba chodníková betonová 300x300mm tl 50mm barevná</t>
  </si>
  <si>
    <t>-620946347</t>
  </si>
  <si>
    <t>14,78*1,02 'Přepočtené koeficientem množství</t>
  </si>
  <si>
    <t>40</t>
  </si>
  <si>
    <t>59248218X</t>
  </si>
  <si>
    <t>dlažba chodníková betonová 300x300mm tl 50mm drážkovaná</t>
  </si>
  <si>
    <t>-106771247</t>
  </si>
  <si>
    <t>8,05*1,02 'Přepočtené koeficientem množství</t>
  </si>
  <si>
    <t>41</t>
  </si>
  <si>
    <t>596212212</t>
  </si>
  <si>
    <t>Kladení zámkové dlažby pozemních komunikací ručně tl 80 mm skupiny A pl přes 100 do 300 m2</t>
  </si>
  <si>
    <t>-1817948914</t>
  </si>
  <si>
    <t>42</t>
  </si>
  <si>
    <t>59245013</t>
  </si>
  <si>
    <t>dlažba zámková betonová tvaru I 200x165mm tl 80mm přírodní</t>
  </si>
  <si>
    <t>-201895954</t>
  </si>
  <si>
    <t>132,225*1,02 'Přepočtené koeficientem množství</t>
  </si>
  <si>
    <t>43</t>
  </si>
  <si>
    <t>59245226</t>
  </si>
  <si>
    <t>dlažba pro nevidomé betonová 200x100mm tl 80mm barevná</t>
  </si>
  <si>
    <t>-269255623</t>
  </si>
  <si>
    <t>22,4*1,02 'Přepočtené koeficientem množství</t>
  </si>
  <si>
    <t>44</t>
  </si>
  <si>
    <t>59246096</t>
  </si>
  <si>
    <t>dlažba velkoformátová betonová plochy do 0,5m2 tl 80mm barevná</t>
  </si>
  <si>
    <t>-1377113293</t>
  </si>
  <si>
    <t>11,95*1,02 'Přepočtené koeficientem množství</t>
  </si>
  <si>
    <t>Úpravy povrchů, podlahy a osazování výplní</t>
  </si>
  <si>
    <t>45</t>
  </si>
  <si>
    <t>637121111</t>
  </si>
  <si>
    <t>Okapový chodník z kačírku tl 100 mm s udusáním</t>
  </si>
  <si>
    <t>1895188737</t>
  </si>
  <si>
    <t>Trubní vedení</t>
  </si>
  <si>
    <t>46</t>
  </si>
  <si>
    <t>899202211</t>
  </si>
  <si>
    <t>Demontáž mříží litinových včetně rámů hmotnosti přes 50 do 100 kg</t>
  </si>
  <si>
    <t>kus</t>
  </si>
  <si>
    <t>-1361436252</t>
  </si>
  <si>
    <t>Ostatní konstrukce a práce, bourání</t>
  </si>
  <si>
    <t>47</t>
  </si>
  <si>
    <t>914511111</t>
  </si>
  <si>
    <t>Montáž sloupku dopravních značek délky do 3,5 m s betonovým základem</t>
  </si>
  <si>
    <t>-809318331</t>
  </si>
  <si>
    <t>"označník" 2</t>
  </si>
  <si>
    <t>48</t>
  </si>
  <si>
    <t>915111111</t>
  </si>
  <si>
    <t>Vodorovné dopravní značení dělící čáry souvislé š 125 mm základní bílá barva</t>
  </si>
  <si>
    <t>-198114220</t>
  </si>
  <si>
    <t>(18,8+18,6)*2</t>
  </si>
  <si>
    <t>32,5</t>
  </si>
  <si>
    <t>49</t>
  </si>
  <si>
    <t>915121121</t>
  </si>
  <si>
    <t>Vodorovné dopravní značení vodící čáry přerušované š 250 mm základní bílá barva</t>
  </si>
  <si>
    <t>412016438</t>
  </si>
  <si>
    <t>5,1*2</t>
  </si>
  <si>
    <t>50</t>
  </si>
  <si>
    <t>915131111</t>
  </si>
  <si>
    <t>Vodorovné dopravní značení přechody pro chodce, šipky, symboly základní bílá barva</t>
  </si>
  <si>
    <t>-586472458</t>
  </si>
  <si>
    <t>1,85*4</t>
  </si>
  <si>
    <t>51</t>
  </si>
  <si>
    <t>915211111</t>
  </si>
  <si>
    <t>Vodorovné dopravní značení dělící čáry souvislé š 125 mm bílý plast</t>
  </si>
  <si>
    <t>-1765833149</t>
  </si>
  <si>
    <t>915221111</t>
  </si>
  <si>
    <t>Vodorovné dopravní značení vodící čáry souvislé š 250 mm bílý plast</t>
  </si>
  <si>
    <t>-1495822598</t>
  </si>
  <si>
    <t>53</t>
  </si>
  <si>
    <t>915231111</t>
  </si>
  <si>
    <t>Vodorovné dopravní značení přechody pro chodce, šipky, symboly bílý plast</t>
  </si>
  <si>
    <t>-198710187</t>
  </si>
  <si>
    <t>54</t>
  </si>
  <si>
    <t>915611111</t>
  </si>
  <si>
    <t>Předznačení vodorovného liniového značení</t>
  </si>
  <si>
    <t>-998539378</t>
  </si>
  <si>
    <t>55</t>
  </si>
  <si>
    <t>915621111</t>
  </si>
  <si>
    <t>Předznačení vodorovného plošného značení</t>
  </si>
  <si>
    <t>-577608903</t>
  </si>
  <si>
    <t>56</t>
  </si>
  <si>
    <t>916131213</t>
  </si>
  <si>
    <t>Osazení silničního obrubníku betonového stojatého s boční opěrou do lože z betonu prostého</t>
  </si>
  <si>
    <t>-630824232</t>
  </si>
  <si>
    <t>"obrubník silniční" 3,4+7,95+1+3,2+4,5+20+1,7+12,8+27,6+15,5+1+8+1+3,3+14</t>
  </si>
  <si>
    <t>"obrubník silniční - přechodový" 2+2+2+2+2+2+2+4+2+2+1</t>
  </si>
  <si>
    <t>"obrubník silniční - nájezdový" 2,65+4+4+3+6,9+15,7+9+6+3,65+11+11,4+3</t>
  </si>
  <si>
    <t>57</t>
  </si>
  <si>
    <t>59217031</t>
  </si>
  <si>
    <t>obrubník silniční betonový 1000x150x250mm</t>
  </si>
  <si>
    <t>-1505797700</t>
  </si>
  <si>
    <t>124,95*1,02 'Přepočtené koeficientem množství</t>
  </si>
  <si>
    <t>58</t>
  </si>
  <si>
    <t>59217029</t>
  </si>
  <si>
    <t>obrubník silniční betonový nájezdový 1000x150x150mm</t>
  </si>
  <si>
    <t>-1052134237</t>
  </si>
  <si>
    <t>80,3*1,02 'Přepočtené koeficientem množství</t>
  </si>
  <si>
    <t>59</t>
  </si>
  <si>
    <t>59217030</t>
  </si>
  <si>
    <t>obrubník silniční betonový přechodový 1000x150x150-250mm</t>
  </si>
  <si>
    <t>-519573469</t>
  </si>
  <si>
    <t>23*1,02 'Přepočtené koeficientem množství</t>
  </si>
  <si>
    <t>60</t>
  </si>
  <si>
    <t>916231213</t>
  </si>
  <si>
    <t>Osazení chodníkového obrubníku betonového stojatého s boční opěrou do lože z betonu prostého</t>
  </si>
  <si>
    <t>1838930882</t>
  </si>
  <si>
    <t>"obrubník chodníkový" 2,6+2,9+1,3+16+3,2*2+9,1+2,3*2+4,2+6,1+9,3</t>
  </si>
  <si>
    <t>"obrubník záhonový" 6,3+0,8+2,4+1,2+2,6+11,3+1,3*2+23+32,4+5,7+35,9+7,3+17,7+22,2</t>
  </si>
  <si>
    <t>61</t>
  </si>
  <si>
    <t>59217016</t>
  </si>
  <si>
    <t>obrubník betonový chodníkový 1000x80x250mm</t>
  </si>
  <si>
    <t>1814610114</t>
  </si>
  <si>
    <t>62,5*1,02 'Přepočtené koeficientem množství</t>
  </si>
  <si>
    <t>62</t>
  </si>
  <si>
    <t>59217062</t>
  </si>
  <si>
    <t>obrubník parkový betonový 1000x50x250mm přírodní</t>
  </si>
  <si>
    <t>1138806803</t>
  </si>
  <si>
    <t>171,4*1,02 'Přepočtené koeficientem množství</t>
  </si>
  <si>
    <t>63</t>
  </si>
  <si>
    <t>916431112</t>
  </si>
  <si>
    <t>Osazení bezbariérového betonového obrubníku do betonového lože tl 150 mm s boční opěrou</t>
  </si>
  <si>
    <t>-1912226920</t>
  </si>
  <si>
    <t>"obrubník autobusový" 15+15</t>
  </si>
  <si>
    <t>"obrubník autobusový přechodový" 2+2</t>
  </si>
  <si>
    <t>64</t>
  </si>
  <si>
    <t>59217095</t>
  </si>
  <si>
    <t>obrubník betonový bezbariérový přímý 330mm</t>
  </si>
  <si>
    <t>-369185760</t>
  </si>
  <si>
    <t>26*1,02 'Přepočtené koeficientem množství</t>
  </si>
  <si>
    <t>65</t>
  </si>
  <si>
    <t>59217092</t>
  </si>
  <si>
    <t>obrubník betonový bezbariérový náběhový 310-330mm</t>
  </si>
  <si>
    <t>1911592706</t>
  </si>
  <si>
    <t>3,92156862745098*1,02 'Přepočtené koeficientem množství</t>
  </si>
  <si>
    <t>66</t>
  </si>
  <si>
    <t>59217094</t>
  </si>
  <si>
    <t>obrubník betonový bezbarierový přechodový 250-310mm</t>
  </si>
  <si>
    <t>1012622892</t>
  </si>
  <si>
    <t>67</t>
  </si>
  <si>
    <t>919121112</t>
  </si>
  <si>
    <t>Těsnění spár zálivkou za studena pro komůrky š 10 mm hl 25 mm s těsnicím profilem</t>
  </si>
  <si>
    <t>13730106</t>
  </si>
  <si>
    <t>41,3+62,9+143,8</t>
  </si>
  <si>
    <t>68</t>
  </si>
  <si>
    <t>919724122</t>
  </si>
  <si>
    <t>Drenážní geosyntetikum oboustranně laminované geotextilií</t>
  </si>
  <si>
    <t>-1432981589</t>
  </si>
  <si>
    <t>234*0,3</t>
  </si>
  <si>
    <t>69</t>
  </si>
  <si>
    <t>919726122</t>
  </si>
  <si>
    <t>Geotextilie pro ochranu, separaci a filtraci netkaná měrná hm přes 200 do 300 g/m2</t>
  </si>
  <si>
    <t>-1907849508</t>
  </si>
  <si>
    <t>70</t>
  </si>
  <si>
    <t>919735113</t>
  </si>
  <si>
    <t>Řezání stávajícího živičného krytu hl přes 100 do 150 mm</t>
  </si>
  <si>
    <t>-828935040</t>
  </si>
  <si>
    <t>146,9+62,2+40,85</t>
  </si>
  <si>
    <t>71</t>
  </si>
  <si>
    <t>935113111</t>
  </si>
  <si>
    <t>Osazení odvodňovacího polymerbetonového žlabu s krycím roštem šířky do 200 mm</t>
  </si>
  <si>
    <t>-831219638</t>
  </si>
  <si>
    <t>"liniový žlab" 9</t>
  </si>
  <si>
    <t>72</t>
  </si>
  <si>
    <t>9-01</t>
  </si>
  <si>
    <t>Odvodňovací žlab dle specifikace včetně roštu</t>
  </si>
  <si>
    <t>493214149</t>
  </si>
  <si>
    <t>73</t>
  </si>
  <si>
    <t>966006132</t>
  </si>
  <si>
    <t>Odstranění značek dopravních nebo orientačních se sloupky s betonovými patkami</t>
  </si>
  <si>
    <t>-925556058</t>
  </si>
  <si>
    <t>74</t>
  </si>
  <si>
    <t>966008221</t>
  </si>
  <si>
    <t>Bourání betonového nebo polymerbetonového odvodňovacího žlabu š do 200 mm</t>
  </si>
  <si>
    <t>-724737670</t>
  </si>
  <si>
    <t>8,5</t>
  </si>
  <si>
    <t>75</t>
  </si>
  <si>
    <t>981011111x</t>
  </si>
  <si>
    <t xml:space="preserve">Demontáž a přesun čekárny </t>
  </si>
  <si>
    <t>soubor</t>
  </si>
  <si>
    <t>871319520</t>
  </si>
  <si>
    <t>76</t>
  </si>
  <si>
    <t>981011112x</t>
  </si>
  <si>
    <t>Demontáž a přesun infopanelu</t>
  </si>
  <si>
    <t>2110954906</t>
  </si>
  <si>
    <t>997</t>
  </si>
  <si>
    <t>Přesun sutě</t>
  </si>
  <si>
    <t>77</t>
  </si>
  <si>
    <t>997221551</t>
  </si>
  <si>
    <t>Vodorovná doprava suti ze sypkých materiálů do 1 km</t>
  </si>
  <si>
    <t>-572039872</t>
  </si>
  <si>
    <t>78</t>
  </si>
  <si>
    <t>997221559</t>
  </si>
  <si>
    <t>Příplatek ZKD 1 km u vodorovné dopravy suti ze sypkých materiálů</t>
  </si>
  <si>
    <t>-121123916</t>
  </si>
  <si>
    <t>kam*15</t>
  </si>
  <si>
    <t>79</t>
  </si>
  <si>
    <t>997221561</t>
  </si>
  <si>
    <t>Vodorovná doprava suti z kusových materiálů do 1 km</t>
  </si>
  <si>
    <t>-1933095752</t>
  </si>
  <si>
    <t>80</t>
  </si>
  <si>
    <t>997221569</t>
  </si>
  <si>
    <t>Příplatek ZKD 1 km u vodorovné dopravy suti z kusových materiálů</t>
  </si>
  <si>
    <t>-1999673817</t>
  </si>
  <si>
    <t>bet*15</t>
  </si>
  <si>
    <t>kry*15</t>
  </si>
  <si>
    <t>81</t>
  </si>
  <si>
    <t>997221611</t>
  </si>
  <si>
    <t>Nakládání suti na dopravní prostředky pro vodorovnou dopravu</t>
  </si>
  <si>
    <t>809498282</t>
  </si>
  <si>
    <t>82</t>
  </si>
  <si>
    <t>997221861</t>
  </si>
  <si>
    <t>Poplatek za uložení na recyklační skládce (skládkovné) stavebního odpadu z prostého betonu pod kódem 17 01 01</t>
  </si>
  <si>
    <t>-265277871</t>
  </si>
  <si>
    <t>33,907+7,696+7,65+5,858+5,2+4,692+0,976+2,2</t>
  </si>
  <si>
    <t>83</t>
  </si>
  <si>
    <t>997221873</t>
  </si>
  <si>
    <t>Poplatek za uložení na recyklační skládce (skládkovné) stavebního odpadu zeminy a kamení zatříděného do Katalogu odpadů pod kódem 17 05 04</t>
  </si>
  <si>
    <t>626039165</t>
  </si>
  <si>
    <t>64,989+63,712+3,3</t>
  </si>
  <si>
    <t>84</t>
  </si>
  <si>
    <t>997221875</t>
  </si>
  <si>
    <t>Poplatek za uložení na recyklační skládce (skládkovné) stavebního odpadu asfaltového bez obsahu dehtu zatříděného do Katalogu odpadů pod kódem 17 03 02</t>
  </si>
  <si>
    <t>1409283975</t>
  </si>
  <si>
    <t>998</t>
  </si>
  <si>
    <t>Přesun hmot</t>
  </si>
  <si>
    <t>85</t>
  </si>
  <si>
    <t>998223011</t>
  </si>
  <si>
    <t>Přesun hmot pro pozemní komunikace s krytem dlážděným</t>
  </si>
  <si>
    <t>69325213</t>
  </si>
  <si>
    <t>VRN</t>
  </si>
  <si>
    <t>Vedlejší rozpočtové náklady</t>
  </si>
  <si>
    <t>VRN1</t>
  </si>
  <si>
    <t>Průzkumné, geodetické a projektové práce</t>
  </si>
  <si>
    <t>86</t>
  </si>
  <si>
    <t>012002000</t>
  </si>
  <si>
    <t>Geodetické práce</t>
  </si>
  <si>
    <t>CS ÚRS 2024 01</t>
  </si>
  <si>
    <t>1024</t>
  </si>
  <si>
    <t>1833574883</t>
  </si>
  <si>
    <t>87</t>
  </si>
  <si>
    <t>013002000</t>
  </si>
  <si>
    <t>Projektové práce</t>
  </si>
  <si>
    <t>-222765149</t>
  </si>
  <si>
    <t>VRN3</t>
  </si>
  <si>
    <t>Zařízení staveniště</t>
  </si>
  <si>
    <t>88</t>
  </si>
  <si>
    <t>030001000</t>
  </si>
  <si>
    <t>791338897</t>
  </si>
  <si>
    <t>89</t>
  </si>
  <si>
    <t>034303000</t>
  </si>
  <si>
    <t>Dopravní značení na staveništi</t>
  </si>
  <si>
    <t>425807849</t>
  </si>
  <si>
    <t>VRN4</t>
  </si>
  <si>
    <t>Inženýrská činnost</t>
  </si>
  <si>
    <t>90</t>
  </si>
  <si>
    <t>043002000</t>
  </si>
  <si>
    <t>Zkoušky a ostatní měření</t>
  </si>
  <si>
    <t>-1007875275</t>
  </si>
  <si>
    <t>rýhy</t>
  </si>
  <si>
    <t>8,64</t>
  </si>
  <si>
    <t>jámy</t>
  </si>
  <si>
    <t>20,25</t>
  </si>
  <si>
    <t>zásyp</t>
  </si>
  <si>
    <t>22,545</t>
  </si>
  <si>
    <t>6,345</t>
  </si>
  <si>
    <t>SO 102 - Odvodnění komunikace</t>
  </si>
  <si>
    <t>131251201</t>
  </si>
  <si>
    <t>Hloubení jam zapažených v hornině třídy těžitelnosti I skupiny 3 objem do 20 m3 strojně</t>
  </si>
  <si>
    <t>-1466406148</t>
  </si>
  <si>
    <t>"UV" 6*1,5*1,5*1,5</t>
  </si>
  <si>
    <t>132254101</t>
  </si>
  <si>
    <t>Hloubení rýh zapažených š do 800 mm v hornině třídy těžitelnosti I skupiny 3 objem do 20 m3 strojně</t>
  </si>
  <si>
    <t>1713015716</t>
  </si>
  <si>
    <t>9*1,2*0,8</t>
  </si>
  <si>
    <t>139001101</t>
  </si>
  <si>
    <t>Příplatek za ztížení vykopávky v blízkosti podzemního vedení</t>
  </si>
  <si>
    <t>-1766843712</t>
  </si>
  <si>
    <t>jámy+rýhy</t>
  </si>
  <si>
    <t>151101101</t>
  </si>
  <si>
    <t>Zřízení příložného pažení a rozepření stěn rýh hl do 2 m</t>
  </si>
  <si>
    <t>-1509940841</t>
  </si>
  <si>
    <t>9*1,2*2</t>
  </si>
  <si>
    <t>151101111</t>
  </si>
  <si>
    <t>Odstranění příložného pažení a rozepření stěn rýh hl do 2 m</t>
  </si>
  <si>
    <t>-1761290020</t>
  </si>
  <si>
    <t>151101201</t>
  </si>
  <si>
    <t>Zřízení příložného pažení stěn výkopu hl do 4 m</t>
  </si>
  <si>
    <t>1036617290</t>
  </si>
  <si>
    <t>"UV" 6*1,5*1,5*4</t>
  </si>
  <si>
    <t>151101211</t>
  </si>
  <si>
    <t>Odstranění příložného pažení stěn hl do 4 m</t>
  </si>
  <si>
    <t>37964757</t>
  </si>
  <si>
    <t>151101301</t>
  </si>
  <si>
    <t>Zřízení rozepření stěn při pažení příložném hl do 4 m</t>
  </si>
  <si>
    <t>1838938021</t>
  </si>
  <si>
    <t>151101311</t>
  </si>
  <si>
    <t>Odstranění rozepření stěn při pažení příložném hl do 4 m</t>
  </si>
  <si>
    <t>1039931967</t>
  </si>
  <si>
    <t>-774348757</t>
  </si>
  <si>
    <t>-923752312</t>
  </si>
  <si>
    <t>167151101</t>
  </si>
  <si>
    <t>Nakládání výkopku z hornin třídy těžitelnosti I skupiny 1 až 3 do 100 m3</t>
  </si>
  <si>
    <t>268540518</t>
  </si>
  <si>
    <t>jámy+rýhy-zásyp</t>
  </si>
  <si>
    <t>-1460738597</t>
  </si>
  <si>
    <t>-1026173600</t>
  </si>
  <si>
    <t>174151101</t>
  </si>
  <si>
    <t>Zásyp jam, šachet rýh nebo kolem objektů sypaninou se zhutněním</t>
  </si>
  <si>
    <t>-517126028</t>
  </si>
  <si>
    <t>"UV" 6*1,5*1,5*1,5-(1*1*0,15+3,14*0,25*0,25*1,2)*6</t>
  </si>
  <si>
    <t>9*(1,2-0,1-0,46)*0,8</t>
  </si>
  <si>
    <t>175151101</t>
  </si>
  <si>
    <t>Obsypání potrubí strojně sypaninou bez prohození, uloženou do 3 m</t>
  </si>
  <si>
    <t>-1679837244</t>
  </si>
  <si>
    <t>9*0,46*0,8</t>
  </si>
  <si>
    <t>58331289</t>
  </si>
  <si>
    <t>kamenivo těžené drobné frakce 0/2</t>
  </si>
  <si>
    <t>-325793768</t>
  </si>
  <si>
    <t>3,312*2 'Přepočtené koeficientem množství</t>
  </si>
  <si>
    <t>864771541</t>
  </si>
  <si>
    <t>1,5*1,5*6</t>
  </si>
  <si>
    <t>9*1</t>
  </si>
  <si>
    <t>359901111</t>
  </si>
  <si>
    <t>Vyčištění stok</t>
  </si>
  <si>
    <t>1561651918</t>
  </si>
  <si>
    <t>"přípojky vpustí" 12</t>
  </si>
  <si>
    <t>359901211</t>
  </si>
  <si>
    <t>Monitoring stoky jakékoli výšky na nové kanalizaci</t>
  </si>
  <si>
    <t>1218275721</t>
  </si>
  <si>
    <t>451573111</t>
  </si>
  <si>
    <t>Lože pod potrubí otevřený výkop ze štěrkopísku</t>
  </si>
  <si>
    <t>1996425724</t>
  </si>
  <si>
    <t>"UV" 1,5*1,5*0,1*6</t>
  </si>
  <si>
    <t>"přípojky vpustí" 9*0,8*0,1</t>
  </si>
  <si>
    <t>452311151</t>
  </si>
  <si>
    <t>Podkladní desky z betonu prostého bez zvýšených nároků na prostředí tř. C 20/25 otevřený výkop</t>
  </si>
  <si>
    <t>-488144979</t>
  </si>
  <si>
    <t>1,2*1,2*0,15*6</t>
  </si>
  <si>
    <t>452368211</t>
  </si>
  <si>
    <t>Výztuž podkladních desek nebo bloků nebo pražců otevřený výkop ze svařovaných sítí Kari</t>
  </si>
  <si>
    <t>-1981474162</t>
  </si>
  <si>
    <t>1,2*1,2*6*5,4/1000</t>
  </si>
  <si>
    <t>871313121</t>
  </si>
  <si>
    <t>Montáž kanalizačního potrubí hladkého plnostěnného SN 8 z PVC-U DN 160</t>
  </si>
  <si>
    <t>-95084087</t>
  </si>
  <si>
    <t>28611165</t>
  </si>
  <si>
    <t>trubka kanalizační PVC-U plnostěnná jednovrstvá DN 160x3000mm SN8</t>
  </si>
  <si>
    <t>-1241580536</t>
  </si>
  <si>
    <t>12*1,03 'Přepočtené koeficientem množství</t>
  </si>
  <si>
    <t>877310310</t>
  </si>
  <si>
    <t>Montáž kolen na kanalizačním potrubí z PP nebo tvrdého PVC trub hladkých plnostěnných DN 150</t>
  </si>
  <si>
    <t>2075026568</t>
  </si>
  <si>
    <t>6*4</t>
  </si>
  <si>
    <t>28611894</t>
  </si>
  <si>
    <t>koleno kanalizační PP KG SN10 160x45°</t>
  </si>
  <si>
    <t>1340612643</t>
  </si>
  <si>
    <t>877375122</t>
  </si>
  <si>
    <t>Montáž nalepovací odbočné tvarovky na potrubí z kanalizačních trub z PVC DN 300</t>
  </si>
  <si>
    <t>-585783004</t>
  </si>
  <si>
    <t>28617405</t>
  </si>
  <si>
    <t>odbočka sedlová kanalizace PP korugované DN 300/150</t>
  </si>
  <si>
    <t>-230057031</t>
  </si>
  <si>
    <t>892312121</t>
  </si>
  <si>
    <t>Tlaková zkouška vzduchem potrubí DN 150 těsnícím vakem ucpávkovým</t>
  </si>
  <si>
    <t>úsek</t>
  </si>
  <si>
    <t>97582042</t>
  </si>
  <si>
    <t>895941302</t>
  </si>
  <si>
    <t>Osazení vpusti uliční DN 450 z betonových dílců dno s kalištěm</t>
  </si>
  <si>
    <t>1736470231</t>
  </si>
  <si>
    <t>59224495</t>
  </si>
  <si>
    <t>vpusť uliční DN 450 kaliště nízké 450/240x50mm</t>
  </si>
  <si>
    <t>2098992487</t>
  </si>
  <si>
    <t>895941314</t>
  </si>
  <si>
    <t>Osazení vpusti uliční DN 450 z betonových dílců skruž horní 570 mm</t>
  </si>
  <si>
    <t>1758847735</t>
  </si>
  <si>
    <t>59223858</t>
  </si>
  <si>
    <t>skruž betonová horní pro uliční vpusť 450x570x50mm</t>
  </si>
  <si>
    <t>1679179127</t>
  </si>
  <si>
    <t>895941331</t>
  </si>
  <si>
    <t>Osazení vpusti uliční DN 450 z betonových dílců skruž průběžná s výtokem</t>
  </si>
  <si>
    <t>2063691329</t>
  </si>
  <si>
    <t>59224489</t>
  </si>
  <si>
    <t>skruž betonová s odtokem 150mm pro uliční vpusť 450x450x50mm</t>
  </si>
  <si>
    <t>1382426376</t>
  </si>
  <si>
    <t>899104112</t>
  </si>
  <si>
    <t>Osazení poklopů litinových, ocelových nebo železobetonových včetně rámů pro třídu zatížení D400, E600</t>
  </si>
  <si>
    <t>-680197869</t>
  </si>
  <si>
    <t>28661935</t>
  </si>
  <si>
    <t>poklop šachtový litinový DN 600 pro třídu zatížení D400</t>
  </si>
  <si>
    <t>-788669932</t>
  </si>
  <si>
    <t>899204112</t>
  </si>
  <si>
    <t>Osazení mříží litinových včetně rámů a košů na bahno pro třídu zatížení D400, E600</t>
  </si>
  <si>
    <t>1917792184</t>
  </si>
  <si>
    <t>59224481</t>
  </si>
  <si>
    <t>mříž vtoková s rámem pro uliční vpusť 500x500, zatížení 40 tun</t>
  </si>
  <si>
    <t>-1728381414</t>
  </si>
  <si>
    <t>55241000</t>
  </si>
  <si>
    <t>koš kalový pod kruhovou mříž - lehký</t>
  </si>
  <si>
    <t>2095650719</t>
  </si>
  <si>
    <t>998276101</t>
  </si>
  <si>
    <t>Přesun hmot pro trubní vedení z trub z plastických hmot otevřený výkop</t>
  </si>
  <si>
    <t>-652259685</t>
  </si>
  <si>
    <t>SEZNAM FIGUR</t>
  </si>
  <si>
    <t>Výměra</t>
  </si>
  <si>
    <t>Použití figury:</t>
  </si>
  <si>
    <t>STAVIBET s.r.o .</t>
  </si>
  <si>
    <t>CZ27472922</t>
  </si>
  <si>
    <t>27472922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</si>
</sst>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73" workbookViewId="0">
      <selection activeCell="AN14" sqref="AN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1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9"/>
      <c r="BE5" s="218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2" t="s">
        <v>17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9"/>
      <c r="BE6" s="219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9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190">
        <v>45992</v>
      </c>
      <c r="AR8" s="19"/>
      <c r="BE8" s="219"/>
      <c r="BS8" s="16" t="s">
        <v>6</v>
      </c>
    </row>
    <row r="9" spans="1:74" ht="14.45" customHeight="1">
      <c r="B9" s="19"/>
      <c r="AR9" s="19"/>
      <c r="BE9" s="219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19"/>
      <c r="BS10" s="16" t="s">
        <v>6</v>
      </c>
    </row>
    <row r="11" spans="1:74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19"/>
      <c r="BS11" s="16" t="s">
        <v>6</v>
      </c>
    </row>
    <row r="12" spans="1:74" ht="6.95" customHeight="1">
      <c r="B12" s="19"/>
      <c r="AR12" s="19"/>
      <c r="BE12" s="219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762</v>
      </c>
      <c r="AR13" s="19"/>
      <c r="BE13" s="219"/>
      <c r="BS13" s="16" t="s">
        <v>6</v>
      </c>
    </row>
    <row r="14" spans="1:74" ht="12.75">
      <c r="B14" s="19"/>
      <c r="E14" s="223" t="s">
        <v>760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6" t="s">
        <v>26</v>
      </c>
      <c r="AN14" s="28" t="s">
        <v>761</v>
      </c>
      <c r="AR14" s="19"/>
      <c r="BE14" s="219"/>
      <c r="BS14" s="16" t="s">
        <v>6</v>
      </c>
    </row>
    <row r="15" spans="1:74" ht="6.95" customHeight="1">
      <c r="B15" s="19"/>
      <c r="AR15" s="19"/>
      <c r="BE15" s="219"/>
      <c r="BS15" s="16" t="s">
        <v>4</v>
      </c>
    </row>
    <row r="16" spans="1:74" ht="12" customHeight="1">
      <c r="B16" s="19"/>
      <c r="D16" s="26" t="s">
        <v>28</v>
      </c>
      <c r="AK16" s="26" t="s">
        <v>24</v>
      </c>
      <c r="AN16" s="24" t="s">
        <v>1</v>
      </c>
      <c r="AR16" s="19"/>
      <c r="BE16" s="219"/>
      <c r="BS16" s="16" t="s">
        <v>4</v>
      </c>
    </row>
    <row r="17" spans="2:71" ht="18.399999999999999" customHeight="1">
      <c r="B17" s="19"/>
      <c r="E17" s="24" t="s">
        <v>29</v>
      </c>
      <c r="AK17" s="26" t="s">
        <v>26</v>
      </c>
      <c r="AN17" s="24" t="s">
        <v>1</v>
      </c>
      <c r="AR17" s="19"/>
      <c r="BE17" s="219"/>
      <c r="BS17" s="16" t="s">
        <v>30</v>
      </c>
    </row>
    <row r="18" spans="2:71" ht="6.95" customHeight="1">
      <c r="B18" s="19"/>
      <c r="AR18" s="19"/>
      <c r="BE18" s="219"/>
      <c r="BS18" s="16" t="s">
        <v>6</v>
      </c>
    </row>
    <row r="19" spans="2:71" ht="12" customHeight="1">
      <c r="B19" s="19"/>
      <c r="D19" s="26" t="s">
        <v>31</v>
      </c>
      <c r="AK19" s="26" t="s">
        <v>24</v>
      </c>
      <c r="AN19" s="24" t="s">
        <v>1</v>
      </c>
      <c r="AR19" s="19"/>
      <c r="BE19" s="219"/>
      <c r="BS19" s="16" t="s">
        <v>6</v>
      </c>
    </row>
    <row r="20" spans="2:71" ht="18.399999999999999" customHeight="1">
      <c r="B20" s="19"/>
      <c r="E20" s="24" t="s">
        <v>32</v>
      </c>
      <c r="AK20" s="26" t="s">
        <v>26</v>
      </c>
      <c r="AN20" s="24" t="s">
        <v>1</v>
      </c>
      <c r="AR20" s="19"/>
      <c r="BE20" s="219"/>
      <c r="BS20" s="16" t="s">
        <v>30</v>
      </c>
    </row>
    <row r="21" spans="2:71" ht="6.95" customHeight="1">
      <c r="B21" s="19"/>
      <c r="AR21" s="19"/>
      <c r="BE21" s="219"/>
    </row>
    <row r="22" spans="2:71" ht="12" customHeight="1">
      <c r="B22" s="19"/>
      <c r="D22" s="26" t="s">
        <v>33</v>
      </c>
      <c r="AR22" s="19"/>
      <c r="BE22" s="219"/>
    </row>
    <row r="23" spans="2:71" ht="16.5" customHeight="1">
      <c r="B23" s="19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9"/>
      <c r="BE23" s="219"/>
    </row>
    <row r="24" spans="2:71" ht="6.95" customHeight="1">
      <c r="B24" s="19"/>
      <c r="AR24" s="19"/>
      <c r="BE24" s="219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9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6">
        <f>ROUND(AG94,2)</f>
        <v>2232296.2799999998</v>
      </c>
      <c r="AL26" s="227"/>
      <c r="AM26" s="227"/>
      <c r="AN26" s="227"/>
      <c r="AO26" s="227"/>
      <c r="AR26" s="31"/>
      <c r="BE26" s="219"/>
    </row>
    <row r="27" spans="2:71" s="1" customFormat="1" ht="6.95" customHeight="1">
      <c r="B27" s="31"/>
      <c r="AR27" s="31"/>
      <c r="BE27" s="219"/>
    </row>
    <row r="28" spans="2:71" s="1" customFormat="1" ht="12.75">
      <c r="B28" s="31"/>
      <c r="L28" s="228" t="s">
        <v>35</v>
      </c>
      <c r="M28" s="228"/>
      <c r="N28" s="228"/>
      <c r="O28" s="228"/>
      <c r="P28" s="228"/>
      <c r="W28" s="228" t="s">
        <v>36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37</v>
      </c>
      <c r="AL28" s="228"/>
      <c r="AM28" s="228"/>
      <c r="AN28" s="228"/>
      <c r="AO28" s="228"/>
      <c r="AR28" s="31"/>
      <c r="BE28" s="219"/>
    </row>
    <row r="29" spans="2:71" s="2" customFormat="1" ht="14.45" customHeight="1">
      <c r="B29" s="35"/>
      <c r="D29" s="26" t="s">
        <v>38</v>
      </c>
      <c r="F29" s="26" t="s">
        <v>39</v>
      </c>
      <c r="L29" s="213">
        <v>0.21</v>
      </c>
      <c r="M29" s="212"/>
      <c r="N29" s="212"/>
      <c r="O29" s="212"/>
      <c r="P29" s="212"/>
      <c r="W29" s="211">
        <f>ROUND(AZ94, 2)</f>
        <v>2232296.2799999998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468782.22</v>
      </c>
      <c r="AL29" s="212"/>
      <c r="AM29" s="212"/>
      <c r="AN29" s="212"/>
      <c r="AO29" s="212"/>
      <c r="AR29" s="35"/>
      <c r="BE29" s="220"/>
    </row>
    <row r="30" spans="2:71" s="2" customFormat="1" ht="14.45" customHeight="1">
      <c r="B30" s="35"/>
      <c r="F30" s="26" t="s">
        <v>40</v>
      </c>
      <c r="L30" s="213">
        <v>0.12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35"/>
      <c r="BE30" s="220"/>
    </row>
    <row r="31" spans="2:71" s="2" customFormat="1" ht="14.45" hidden="1" customHeight="1">
      <c r="B31" s="35"/>
      <c r="F31" s="26" t="s">
        <v>41</v>
      </c>
      <c r="L31" s="213">
        <v>0.21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5"/>
      <c r="BE31" s="220"/>
    </row>
    <row r="32" spans="2:71" s="2" customFormat="1" ht="14.45" hidden="1" customHeight="1">
      <c r="B32" s="35"/>
      <c r="F32" s="26" t="s">
        <v>42</v>
      </c>
      <c r="L32" s="213">
        <v>0.12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5"/>
      <c r="BE32" s="220"/>
    </row>
    <row r="33" spans="2:57" s="2" customFormat="1" ht="14.45" hidden="1" customHeight="1">
      <c r="B33" s="35"/>
      <c r="F33" s="26" t="s">
        <v>43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5"/>
      <c r="BE33" s="220"/>
    </row>
    <row r="34" spans="2:57" s="1" customFormat="1" ht="6.95" customHeight="1">
      <c r="B34" s="31"/>
      <c r="AR34" s="31"/>
      <c r="BE34" s="219"/>
    </row>
    <row r="35" spans="2:57" s="1" customFormat="1" ht="25.9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4" t="s">
        <v>46</v>
      </c>
      <c r="Y35" s="215"/>
      <c r="Z35" s="215"/>
      <c r="AA35" s="215"/>
      <c r="AB35" s="215"/>
      <c r="AC35" s="38"/>
      <c r="AD35" s="38"/>
      <c r="AE35" s="38"/>
      <c r="AF35" s="38"/>
      <c r="AG35" s="38"/>
      <c r="AH35" s="38"/>
      <c r="AI35" s="38"/>
      <c r="AJ35" s="38"/>
      <c r="AK35" s="216">
        <f>SUM(AK26:AK33)</f>
        <v>2701078.5</v>
      </c>
      <c r="AL35" s="215"/>
      <c r="AM35" s="215"/>
      <c r="AN35" s="215"/>
      <c r="AO35" s="217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53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SK24034</v>
      </c>
      <c r="AR84" s="47"/>
    </row>
    <row r="85" spans="1:91" s="4" customFormat="1" ht="36.950000000000003" customHeight="1">
      <c r="B85" s="48"/>
      <c r="C85" s="49" t="s">
        <v>16</v>
      </c>
      <c r="L85" s="202" t="str">
        <f>K6</f>
        <v>Chodníky podél silnice III/29837 Městec nad Dědinou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4">
        <f>IF(AN8= "","",AN8)</f>
        <v>45992</v>
      </c>
      <c r="AN87" s="204"/>
      <c r="AR87" s="31"/>
    </row>
    <row r="88" spans="1:91" s="1" customFormat="1" ht="6.95" customHeight="1">
      <c r="B88" s="31"/>
      <c r="AR88" s="31"/>
    </row>
    <row r="89" spans="1:91" s="1" customFormat="1" ht="25.7" customHeight="1">
      <c r="B89" s="31"/>
      <c r="C89" s="26" t="s">
        <v>23</v>
      </c>
      <c r="L89" s="3" t="str">
        <f>IF(E11= "","",E11)</f>
        <v>Obec Očelice</v>
      </c>
      <c r="AI89" s="26" t="s">
        <v>28</v>
      </c>
      <c r="AM89" s="205" t="str">
        <f>IF(E17="","",E17)</f>
        <v>ENERGIAPROJEKT CZ s. r. o.</v>
      </c>
      <c r="AN89" s="206"/>
      <c r="AO89" s="206"/>
      <c r="AP89" s="206"/>
      <c r="AR89" s="31"/>
      <c r="AS89" s="207" t="s">
        <v>54</v>
      </c>
      <c r="AT89" s="20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>STAVIBET s.r.o .</v>
      </c>
      <c r="AI90" s="26" t="s">
        <v>31</v>
      </c>
      <c r="AM90" s="205" t="str">
        <f>IF(E20="","",E20)</f>
        <v>Martin Škrabal</v>
      </c>
      <c r="AN90" s="206"/>
      <c r="AO90" s="206"/>
      <c r="AP90" s="206"/>
      <c r="AR90" s="31"/>
      <c r="AS90" s="209"/>
      <c r="AT90" s="210"/>
      <c r="BD90" s="55"/>
    </row>
    <row r="91" spans="1:91" s="1" customFormat="1" ht="10.9" customHeight="1">
      <c r="B91" s="31"/>
      <c r="AR91" s="31"/>
      <c r="AS91" s="209"/>
      <c r="AT91" s="210"/>
      <c r="BD91" s="55"/>
    </row>
    <row r="92" spans="1:91" s="1" customFormat="1" ht="29.25" customHeight="1">
      <c r="B92" s="31"/>
      <c r="C92" s="197" t="s">
        <v>55</v>
      </c>
      <c r="D92" s="198"/>
      <c r="E92" s="198"/>
      <c r="F92" s="198"/>
      <c r="G92" s="198"/>
      <c r="H92" s="56"/>
      <c r="I92" s="199" t="s">
        <v>56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57</v>
      </c>
      <c r="AH92" s="198"/>
      <c r="AI92" s="198"/>
      <c r="AJ92" s="198"/>
      <c r="AK92" s="198"/>
      <c r="AL92" s="198"/>
      <c r="AM92" s="198"/>
      <c r="AN92" s="199" t="s">
        <v>58</v>
      </c>
      <c r="AO92" s="198"/>
      <c r="AP92" s="201"/>
      <c r="AQ92" s="57" t="s">
        <v>59</v>
      </c>
      <c r="AR92" s="31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5">
        <f>ROUND(SUM(AG95:AG96),2)</f>
        <v>2232296.2799999998</v>
      </c>
      <c r="AH94" s="195"/>
      <c r="AI94" s="195"/>
      <c r="AJ94" s="195"/>
      <c r="AK94" s="195"/>
      <c r="AL94" s="195"/>
      <c r="AM94" s="195"/>
      <c r="AN94" s="196">
        <f>SUM(AG94,AT94)</f>
        <v>2701078.5</v>
      </c>
      <c r="AO94" s="196"/>
      <c r="AP94" s="196"/>
      <c r="AQ94" s="66" t="s">
        <v>1</v>
      </c>
      <c r="AR94" s="62"/>
      <c r="AS94" s="67">
        <f>ROUND(SUM(AS95:AS96),2)</f>
        <v>0</v>
      </c>
      <c r="AT94" s="68">
        <f>ROUND(SUM(AV94:AW94),2)</f>
        <v>468782.22</v>
      </c>
      <c r="AU94" s="69">
        <f>ROUND(SUM(AU95:AU96),5)</f>
        <v>0</v>
      </c>
      <c r="AV94" s="68">
        <f>ROUND(AZ94*L29,2)</f>
        <v>468782.22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2232296.2799999998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16.5" customHeight="1">
      <c r="A95" s="73" t="s">
        <v>78</v>
      </c>
      <c r="B95" s="74"/>
      <c r="C95" s="75"/>
      <c r="D95" s="194" t="s">
        <v>79</v>
      </c>
      <c r="E95" s="194"/>
      <c r="F95" s="194"/>
      <c r="G95" s="194"/>
      <c r="H95" s="194"/>
      <c r="I95" s="76"/>
      <c r="J95" s="194" t="s">
        <v>80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'SO 101 - Chodníky '!J30</f>
        <v>1992961.31</v>
      </c>
      <c r="AH95" s="193"/>
      <c r="AI95" s="193"/>
      <c r="AJ95" s="193"/>
      <c r="AK95" s="193"/>
      <c r="AL95" s="193"/>
      <c r="AM95" s="193"/>
      <c r="AN95" s="192">
        <f>SUM(AG95,AT95)</f>
        <v>2411483.19</v>
      </c>
      <c r="AO95" s="193"/>
      <c r="AP95" s="193"/>
      <c r="AQ95" s="77" t="s">
        <v>81</v>
      </c>
      <c r="AR95" s="74"/>
      <c r="AS95" s="78">
        <v>0</v>
      </c>
      <c r="AT95" s="79">
        <f>ROUND(SUM(AV95:AW95),2)</f>
        <v>418521.88</v>
      </c>
      <c r="AU95" s="80">
        <f>'SO 101 - Chodníky '!P131</f>
        <v>0</v>
      </c>
      <c r="AV95" s="79">
        <f>'SO 101 - Chodníky '!J33</f>
        <v>418521.88</v>
      </c>
      <c r="AW95" s="79">
        <f>'SO 101 - Chodníky '!J34</f>
        <v>0</v>
      </c>
      <c r="AX95" s="79">
        <f>'SO 101 - Chodníky '!J35</f>
        <v>0</v>
      </c>
      <c r="AY95" s="79">
        <f>'SO 101 - Chodníky '!J36</f>
        <v>0</v>
      </c>
      <c r="AZ95" s="79">
        <f>'SO 101 - Chodníky '!F33</f>
        <v>1992961.31</v>
      </c>
      <c r="BA95" s="79">
        <f>'SO 101 - Chodníky '!F34</f>
        <v>0</v>
      </c>
      <c r="BB95" s="79">
        <f>'SO 101 - Chodníky '!F35</f>
        <v>0</v>
      </c>
      <c r="BC95" s="79">
        <f>'SO 101 - Chodníky '!F36</f>
        <v>0</v>
      </c>
      <c r="BD95" s="81">
        <f>'SO 101 - Chodníky '!F37</f>
        <v>0</v>
      </c>
      <c r="BT95" s="82" t="s">
        <v>82</v>
      </c>
      <c r="BV95" s="82" t="s">
        <v>76</v>
      </c>
      <c r="BW95" s="82" t="s">
        <v>83</v>
      </c>
      <c r="BX95" s="82" t="s">
        <v>5</v>
      </c>
      <c r="CL95" s="82" t="s">
        <v>1</v>
      </c>
      <c r="CM95" s="82" t="s">
        <v>84</v>
      </c>
    </row>
    <row r="96" spans="1:91" s="6" customFormat="1" ht="16.5" customHeight="1">
      <c r="A96" s="73" t="s">
        <v>78</v>
      </c>
      <c r="B96" s="74"/>
      <c r="C96" s="75"/>
      <c r="D96" s="194" t="s">
        <v>85</v>
      </c>
      <c r="E96" s="194"/>
      <c r="F96" s="194"/>
      <c r="G96" s="194"/>
      <c r="H96" s="194"/>
      <c r="I96" s="76"/>
      <c r="J96" s="194" t="s">
        <v>86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'SO 102 - Odvodnění komuni...'!J30</f>
        <v>239334.97</v>
      </c>
      <c r="AH96" s="193"/>
      <c r="AI96" s="193"/>
      <c r="AJ96" s="193"/>
      <c r="AK96" s="193"/>
      <c r="AL96" s="193"/>
      <c r="AM96" s="193"/>
      <c r="AN96" s="192">
        <f>SUM(AG96,AT96)</f>
        <v>289595.31</v>
      </c>
      <c r="AO96" s="193"/>
      <c r="AP96" s="193"/>
      <c r="AQ96" s="77" t="s">
        <v>81</v>
      </c>
      <c r="AR96" s="74"/>
      <c r="AS96" s="83">
        <v>0</v>
      </c>
      <c r="AT96" s="84">
        <f>ROUND(SUM(AV96:AW96),2)</f>
        <v>50260.34</v>
      </c>
      <c r="AU96" s="85">
        <f>'SO 102 - Odvodnění komuni...'!P122</f>
        <v>0</v>
      </c>
      <c r="AV96" s="84">
        <f>'SO 102 - Odvodnění komuni...'!J33</f>
        <v>50260.34</v>
      </c>
      <c r="AW96" s="84">
        <f>'SO 102 - Odvodnění komuni...'!J34</f>
        <v>0</v>
      </c>
      <c r="AX96" s="84">
        <f>'SO 102 - Odvodnění komuni...'!J35</f>
        <v>0</v>
      </c>
      <c r="AY96" s="84">
        <f>'SO 102 - Odvodnění komuni...'!J36</f>
        <v>0</v>
      </c>
      <c r="AZ96" s="84">
        <f>'SO 102 - Odvodnění komuni...'!F33</f>
        <v>239334.97</v>
      </c>
      <c r="BA96" s="84">
        <f>'SO 102 - Odvodnění komuni...'!F34</f>
        <v>0</v>
      </c>
      <c r="BB96" s="84">
        <f>'SO 102 - Odvodnění komuni...'!F35</f>
        <v>0</v>
      </c>
      <c r="BC96" s="84">
        <f>'SO 102 - Odvodnění komuni...'!F36</f>
        <v>0</v>
      </c>
      <c r="BD96" s="86">
        <f>'SO 102 - Odvodnění komuni...'!F37</f>
        <v>0</v>
      </c>
      <c r="BT96" s="82" t="s">
        <v>82</v>
      </c>
      <c r="BV96" s="82" t="s">
        <v>76</v>
      </c>
      <c r="BW96" s="82" t="s">
        <v>87</v>
      </c>
      <c r="BX96" s="82" t="s">
        <v>5</v>
      </c>
      <c r="CL96" s="82" t="s">
        <v>1</v>
      </c>
      <c r="CM96" s="82" t="s">
        <v>84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rmv39L9dw+iNihxluNHO/CoTqmEMOWN7Bbh3U0Sj0jrcCFO1eJq4zWyYNT/txKc6RNkVLk0veYqklhXSqVeZPA==" saltValue="e91viETGgG1JJi9B7IzS4qPUv+Kx7hYlhlDri8a6iw6qps13+TrlG79XltL7ajm7rUd6NnmWqne/GU0bDFXbRw==" spinCount="100000" sheet="1" objects="1" scenarios="1" formatColumns="0" formatRows="0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SO 101 - Chodníky '!C2" display="/" xr:uid="{00000000-0004-0000-0000-000000000000}"/>
    <hyperlink ref="A96" location="'SO 102 - Odvodnění komuni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42"/>
  <sheetViews>
    <sheetView showGridLines="0" topLeftCell="B7" zoomScale="150" zoomScaleNormal="150" workbookViewId="0">
      <selection activeCell="I129" sqref="I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6" t="s">
        <v>83</v>
      </c>
      <c r="AZ2" s="87" t="s">
        <v>88</v>
      </c>
      <c r="BA2" s="87" t="s">
        <v>1</v>
      </c>
      <c r="BB2" s="87" t="s">
        <v>1</v>
      </c>
      <c r="BC2" s="87" t="s">
        <v>89</v>
      </c>
      <c r="BD2" s="87" t="s">
        <v>84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  <c r="AZ3" s="87" t="s">
        <v>90</v>
      </c>
      <c r="BA3" s="87" t="s">
        <v>1</v>
      </c>
      <c r="BB3" s="87" t="s">
        <v>1</v>
      </c>
      <c r="BC3" s="87" t="s">
        <v>91</v>
      </c>
      <c r="BD3" s="87" t="s">
        <v>84</v>
      </c>
    </row>
    <row r="4" spans="2:56" ht="24.95" customHeight="1">
      <c r="B4" s="19"/>
      <c r="D4" s="20" t="s">
        <v>92</v>
      </c>
      <c r="L4" s="19"/>
      <c r="M4" s="88" t="s">
        <v>10</v>
      </c>
      <c r="AT4" s="16" t="s">
        <v>4</v>
      </c>
      <c r="AZ4" s="87" t="s">
        <v>93</v>
      </c>
      <c r="BA4" s="87" t="s">
        <v>1</v>
      </c>
      <c r="BB4" s="87" t="s">
        <v>1</v>
      </c>
      <c r="BC4" s="87" t="s">
        <v>94</v>
      </c>
      <c r="BD4" s="87" t="s">
        <v>84</v>
      </c>
    </row>
    <row r="5" spans="2:56" ht="6.95" customHeight="1">
      <c r="B5" s="19"/>
      <c r="L5" s="19"/>
      <c r="AZ5" s="87" t="s">
        <v>95</v>
      </c>
      <c r="BA5" s="87" t="s">
        <v>1</v>
      </c>
      <c r="BB5" s="87" t="s">
        <v>1</v>
      </c>
      <c r="BC5" s="87" t="s">
        <v>96</v>
      </c>
      <c r="BD5" s="87" t="s">
        <v>84</v>
      </c>
    </row>
    <row r="6" spans="2:56" ht="12" customHeight="1">
      <c r="B6" s="19"/>
      <c r="D6" s="26" t="s">
        <v>16</v>
      </c>
      <c r="L6" s="19"/>
      <c r="AZ6" s="87" t="s">
        <v>97</v>
      </c>
      <c r="BA6" s="87" t="s">
        <v>1</v>
      </c>
      <c r="BB6" s="87" t="s">
        <v>1</v>
      </c>
      <c r="BC6" s="87" t="s">
        <v>98</v>
      </c>
      <c r="BD6" s="87" t="s">
        <v>84</v>
      </c>
    </row>
    <row r="7" spans="2:56" ht="16.5" customHeight="1">
      <c r="B7" s="19"/>
      <c r="E7" s="230" t="str">
        <f>'Rekapitulace stavby'!K6</f>
        <v>Chodníky podél silnice III/29837 Městec nad Dědinou</v>
      </c>
      <c r="F7" s="231"/>
      <c r="G7" s="231"/>
      <c r="H7" s="231"/>
      <c r="L7" s="19"/>
      <c r="AZ7" s="87" t="s">
        <v>99</v>
      </c>
      <c r="BA7" s="87" t="s">
        <v>1</v>
      </c>
      <c r="BB7" s="87" t="s">
        <v>1</v>
      </c>
      <c r="BC7" s="87" t="s">
        <v>100</v>
      </c>
      <c r="BD7" s="87" t="s">
        <v>84</v>
      </c>
    </row>
    <row r="8" spans="2:56" s="1" customFormat="1" ht="12" customHeight="1">
      <c r="B8" s="31"/>
      <c r="D8" s="26" t="s">
        <v>101</v>
      </c>
      <c r="L8" s="31"/>
      <c r="AZ8" s="87" t="s">
        <v>102</v>
      </c>
      <c r="BA8" s="87" t="s">
        <v>1</v>
      </c>
      <c r="BB8" s="87" t="s">
        <v>1</v>
      </c>
      <c r="BC8" s="87" t="s">
        <v>103</v>
      </c>
      <c r="BD8" s="87" t="s">
        <v>84</v>
      </c>
    </row>
    <row r="9" spans="2:56" s="1" customFormat="1" ht="16.5" customHeight="1">
      <c r="B9" s="31"/>
      <c r="E9" s="202" t="s">
        <v>104</v>
      </c>
      <c r="F9" s="229"/>
      <c r="G9" s="229"/>
      <c r="H9" s="229"/>
      <c r="L9" s="31"/>
      <c r="AZ9" s="87" t="s">
        <v>105</v>
      </c>
      <c r="BA9" s="87" t="s">
        <v>1</v>
      </c>
      <c r="BB9" s="87" t="s">
        <v>1</v>
      </c>
      <c r="BC9" s="87" t="s">
        <v>106</v>
      </c>
      <c r="BD9" s="87" t="s">
        <v>84</v>
      </c>
    </row>
    <row r="10" spans="2:56" s="1" customFormat="1">
      <c r="B10" s="31"/>
      <c r="L10" s="31"/>
      <c r="AZ10" s="87" t="s">
        <v>107</v>
      </c>
      <c r="BA10" s="87" t="s">
        <v>1</v>
      </c>
      <c r="BB10" s="87" t="s">
        <v>1</v>
      </c>
      <c r="BC10" s="87" t="s">
        <v>108</v>
      </c>
      <c r="BD10" s="87" t="s">
        <v>84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45992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5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27472922</v>
      </c>
      <c r="L17" s="31"/>
    </row>
    <row r="18" spans="2:12" s="1" customFormat="1" ht="18" customHeight="1">
      <c r="B18" s="31"/>
      <c r="E18" s="232" t="str">
        <f>'Rekapitulace stavby'!E14</f>
        <v>STAVIBET s.r.o .</v>
      </c>
      <c r="F18" s="221"/>
      <c r="G18" s="221"/>
      <c r="H18" s="221"/>
      <c r="I18" s="26" t="s">
        <v>26</v>
      </c>
      <c r="J18" s="27" t="str">
        <f>'Rekapitulace stavby'!AN14</f>
        <v>CZ27472922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34</v>
      </c>
      <c r="J30" s="65">
        <f>ROUND(J131, 2)</f>
        <v>1992961.31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6" t="s">
        <v>39</v>
      </c>
      <c r="F33" s="91">
        <f>ROUND((SUM(BE131:BE541)),  2)</f>
        <v>1992961.31</v>
      </c>
      <c r="I33" s="92">
        <v>0.21</v>
      </c>
      <c r="J33" s="91">
        <f>ROUND(((SUM(BE131:BE541))*I33),  2)</f>
        <v>418521.88</v>
      </c>
      <c r="L33" s="31"/>
    </row>
    <row r="34" spans="2:12" s="1" customFormat="1" ht="14.45" customHeight="1">
      <c r="B34" s="31"/>
      <c r="E34" s="26" t="s">
        <v>40</v>
      </c>
      <c r="F34" s="91">
        <f>ROUND((SUM(BF131:BF541)),  2)</f>
        <v>0</v>
      </c>
      <c r="I34" s="92">
        <v>0.12</v>
      </c>
      <c r="J34" s="91">
        <f>ROUND(((SUM(BF131:BF541))*I34),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1">
        <f>ROUND((SUM(BG131:BG541)),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1">
        <f>ROUND((SUM(BH131:BH541)),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1">
        <f>ROUND((SUM(BI131:BI541)),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44</v>
      </c>
      <c r="E39" s="56"/>
      <c r="F39" s="56"/>
      <c r="G39" s="95" t="s">
        <v>45</v>
      </c>
      <c r="H39" s="96" t="s">
        <v>46</v>
      </c>
      <c r="I39" s="56"/>
      <c r="J39" s="97">
        <f>SUM(J30:J37)</f>
        <v>2411483.19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9" t="s">
        <v>50</v>
      </c>
      <c r="G61" s="42" t="s">
        <v>49</v>
      </c>
      <c r="H61" s="33"/>
      <c r="I61" s="33"/>
      <c r="J61" s="100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9" t="s">
        <v>50</v>
      </c>
      <c r="G76" s="42" t="s">
        <v>49</v>
      </c>
      <c r="H76" s="33"/>
      <c r="I76" s="33"/>
      <c r="J76" s="100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0" t="str">
        <f>E7</f>
        <v>Chodníky podél silnice III/29837 Městec nad Dědinou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202" t="str">
        <f>E9</f>
        <v xml:space="preserve">SO 101 - Chodníky </v>
      </c>
      <c r="F87" s="229"/>
      <c r="G87" s="229"/>
      <c r="H87" s="229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45992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23</v>
      </c>
      <c r="F91" s="24" t="str">
        <f>E15</f>
        <v>Obec Očelice</v>
      </c>
      <c r="I91" s="26" t="s">
        <v>28</v>
      </c>
      <c r="J91" s="29" t="str">
        <f>E21</f>
        <v>ENERGIAPROJEKT CZ s. r. o.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STAVIBET s.r.o .</v>
      </c>
      <c r="I92" s="26" t="s">
        <v>31</v>
      </c>
      <c r="J92" s="29" t="str">
        <f>E24</f>
        <v>Martin Škrabal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112</v>
      </c>
      <c r="J96" s="65">
        <f>J131</f>
        <v>1992961.31</v>
      </c>
      <c r="L96" s="31"/>
      <c r="AU96" s="16" t="s">
        <v>113</v>
      </c>
    </row>
    <row r="97" spans="2:12" s="8" customFormat="1" ht="24.95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J132</f>
        <v>1892961.31</v>
      </c>
      <c r="L97" s="104"/>
    </row>
    <row r="98" spans="2:12" s="9" customFormat="1" ht="19.899999999999999" customHeight="1">
      <c r="B98" s="108"/>
      <c r="D98" s="109" t="s">
        <v>115</v>
      </c>
      <c r="E98" s="110"/>
      <c r="F98" s="110"/>
      <c r="G98" s="110"/>
      <c r="H98" s="110"/>
      <c r="I98" s="110"/>
      <c r="J98" s="111">
        <f>J133</f>
        <v>394066.67000000004</v>
      </c>
      <c r="L98" s="108"/>
    </row>
    <row r="99" spans="2:12" s="9" customFormat="1" ht="19.899999999999999" customHeight="1">
      <c r="B99" s="108"/>
      <c r="D99" s="109" t="s">
        <v>116</v>
      </c>
      <c r="E99" s="110"/>
      <c r="F99" s="110"/>
      <c r="G99" s="110"/>
      <c r="H99" s="110"/>
      <c r="I99" s="110"/>
      <c r="J99" s="111">
        <f>J263</f>
        <v>5836.8</v>
      </c>
      <c r="L99" s="108"/>
    </row>
    <row r="100" spans="2:12" s="9" customFormat="1" ht="19.899999999999999" customHeight="1">
      <c r="B100" s="108"/>
      <c r="D100" s="109" t="s">
        <v>117</v>
      </c>
      <c r="E100" s="110"/>
      <c r="F100" s="110"/>
      <c r="G100" s="110"/>
      <c r="H100" s="110"/>
      <c r="I100" s="110"/>
      <c r="J100" s="111">
        <f>J270</f>
        <v>3900</v>
      </c>
      <c r="L100" s="108"/>
    </row>
    <row r="101" spans="2:12" s="9" customFormat="1" ht="19.899999999999999" customHeight="1">
      <c r="B101" s="108"/>
      <c r="D101" s="109" t="s">
        <v>118</v>
      </c>
      <c r="E101" s="110"/>
      <c r="F101" s="110"/>
      <c r="G101" s="110"/>
      <c r="H101" s="110"/>
      <c r="I101" s="110"/>
      <c r="J101" s="111">
        <f>J275</f>
        <v>0</v>
      </c>
      <c r="L101" s="108"/>
    </row>
    <row r="102" spans="2:12" s="9" customFormat="1" ht="19.899999999999999" customHeight="1">
      <c r="B102" s="108"/>
      <c r="D102" s="109" t="s">
        <v>119</v>
      </c>
      <c r="E102" s="110"/>
      <c r="F102" s="110"/>
      <c r="G102" s="110"/>
      <c r="H102" s="110"/>
      <c r="I102" s="110"/>
      <c r="J102" s="111">
        <f>J276</f>
        <v>783688.77999999991</v>
      </c>
      <c r="L102" s="108"/>
    </row>
    <row r="103" spans="2:12" s="9" customFormat="1" ht="19.899999999999999" customHeight="1">
      <c r="B103" s="108"/>
      <c r="D103" s="109" t="s">
        <v>120</v>
      </c>
      <c r="E103" s="110"/>
      <c r="F103" s="110"/>
      <c r="G103" s="110"/>
      <c r="H103" s="110"/>
      <c r="I103" s="110"/>
      <c r="J103" s="111">
        <f>J375</f>
        <v>4950</v>
      </c>
      <c r="L103" s="108"/>
    </row>
    <row r="104" spans="2:12" s="9" customFormat="1" ht="19.899999999999999" customHeight="1">
      <c r="B104" s="108"/>
      <c r="D104" s="109" t="s">
        <v>121</v>
      </c>
      <c r="E104" s="110"/>
      <c r="F104" s="110"/>
      <c r="G104" s="110"/>
      <c r="H104" s="110"/>
      <c r="I104" s="110"/>
      <c r="J104" s="111">
        <f>J380</f>
        <v>2264</v>
      </c>
      <c r="L104" s="108"/>
    </row>
    <row r="105" spans="2:12" s="9" customFormat="1" ht="19.899999999999999" customHeight="1">
      <c r="B105" s="108"/>
      <c r="D105" s="109" t="s">
        <v>122</v>
      </c>
      <c r="E105" s="110"/>
      <c r="F105" s="110"/>
      <c r="G105" s="110"/>
      <c r="H105" s="110"/>
      <c r="I105" s="110"/>
      <c r="J105" s="111">
        <f>J382</f>
        <v>514783.86</v>
      </c>
      <c r="L105" s="108"/>
    </row>
    <row r="106" spans="2:12" s="9" customFormat="1" ht="19.899999999999999" customHeight="1">
      <c r="B106" s="108"/>
      <c r="D106" s="109" t="s">
        <v>123</v>
      </c>
      <c r="E106" s="110"/>
      <c r="F106" s="110"/>
      <c r="G106" s="110"/>
      <c r="H106" s="110"/>
      <c r="I106" s="110"/>
      <c r="J106" s="111">
        <f>J501</f>
        <v>152701.57999999999</v>
      </c>
      <c r="L106" s="108"/>
    </row>
    <row r="107" spans="2:12" s="9" customFormat="1" ht="19.899999999999999" customHeight="1">
      <c r="B107" s="108"/>
      <c r="D107" s="109" t="s">
        <v>124</v>
      </c>
      <c r="E107" s="110"/>
      <c r="F107" s="110"/>
      <c r="G107" s="110"/>
      <c r="H107" s="110"/>
      <c r="I107" s="110"/>
      <c r="J107" s="111">
        <f>J531</f>
        <v>30769.62</v>
      </c>
      <c r="L107" s="108"/>
    </row>
    <row r="108" spans="2:12" s="8" customFormat="1" ht="24.95" customHeight="1">
      <c r="B108" s="104"/>
      <c r="D108" s="105" t="s">
        <v>125</v>
      </c>
      <c r="E108" s="106"/>
      <c r="F108" s="106"/>
      <c r="G108" s="106"/>
      <c r="H108" s="106"/>
      <c r="I108" s="106"/>
      <c r="J108" s="107">
        <f>J533</f>
        <v>100000</v>
      </c>
      <c r="L108" s="104"/>
    </row>
    <row r="109" spans="2:12" s="9" customFormat="1" ht="19.899999999999999" customHeight="1">
      <c r="B109" s="108"/>
      <c r="D109" s="109" t="s">
        <v>126</v>
      </c>
      <c r="E109" s="110"/>
      <c r="F109" s="110"/>
      <c r="G109" s="110"/>
      <c r="H109" s="110"/>
      <c r="I109" s="110"/>
      <c r="J109" s="111">
        <f>J534</f>
        <v>40000</v>
      </c>
      <c r="L109" s="108"/>
    </row>
    <row r="110" spans="2:12" s="9" customFormat="1" ht="19.899999999999999" customHeight="1">
      <c r="B110" s="108"/>
      <c r="D110" s="109" t="s">
        <v>127</v>
      </c>
      <c r="E110" s="110"/>
      <c r="F110" s="110"/>
      <c r="G110" s="110"/>
      <c r="H110" s="110"/>
      <c r="I110" s="110"/>
      <c r="J110" s="111">
        <f>J537</f>
        <v>40000</v>
      </c>
      <c r="L110" s="108"/>
    </row>
    <row r="111" spans="2:12" s="9" customFormat="1" ht="19.899999999999999" customHeight="1">
      <c r="B111" s="108"/>
      <c r="D111" s="109" t="s">
        <v>128</v>
      </c>
      <c r="E111" s="110"/>
      <c r="F111" s="110"/>
      <c r="G111" s="110"/>
      <c r="H111" s="110"/>
      <c r="I111" s="110"/>
      <c r="J111" s="111">
        <f>J540</f>
        <v>20000</v>
      </c>
      <c r="L111" s="108"/>
    </row>
    <row r="112" spans="2:12" s="1" customFormat="1" ht="21.75" customHeight="1">
      <c r="B112" s="31"/>
      <c r="L112" s="31"/>
    </row>
    <row r="113" spans="2:12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5" customHeight="1">
      <c r="B118" s="31"/>
      <c r="C118" s="20" t="s">
        <v>129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30" t="str">
        <f>E7</f>
        <v>Chodníky podél silnice III/29837 Městec nad Dědinou</v>
      </c>
      <c r="F121" s="231"/>
      <c r="G121" s="231"/>
      <c r="H121" s="231"/>
      <c r="L121" s="31"/>
    </row>
    <row r="122" spans="2:12" s="1" customFormat="1" ht="12" customHeight="1">
      <c r="B122" s="31"/>
      <c r="C122" s="26" t="s">
        <v>101</v>
      </c>
      <c r="L122" s="31"/>
    </row>
    <row r="123" spans="2:12" s="1" customFormat="1" ht="16.5" customHeight="1">
      <c r="B123" s="31"/>
      <c r="E123" s="202" t="str">
        <f>E9</f>
        <v xml:space="preserve">SO 101 - Chodníky </v>
      </c>
      <c r="F123" s="229"/>
      <c r="G123" s="229"/>
      <c r="H123" s="229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 xml:space="preserve"> </v>
      </c>
      <c r="I125" s="26" t="s">
        <v>22</v>
      </c>
      <c r="J125" s="51">
        <f>IF(J12="","",J12)</f>
        <v>45992</v>
      </c>
      <c r="L125" s="31"/>
    </row>
    <row r="126" spans="2:12" s="1" customFormat="1" ht="6.95" customHeight="1">
      <c r="B126" s="31"/>
      <c r="L126" s="31"/>
    </row>
    <row r="127" spans="2:12" s="1" customFormat="1" ht="25.7" customHeight="1">
      <c r="B127" s="31"/>
      <c r="C127" s="26" t="s">
        <v>23</v>
      </c>
      <c r="F127" s="24" t="str">
        <f>E15</f>
        <v>Obec Očelice</v>
      </c>
      <c r="I127" s="26" t="s">
        <v>28</v>
      </c>
      <c r="J127" s="29" t="str">
        <f>E21</f>
        <v>ENERGIAPROJEKT CZ s. r. o.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STAVIBET s.r.o .</v>
      </c>
      <c r="I128" s="26" t="s">
        <v>31</v>
      </c>
      <c r="J128" s="29" t="str">
        <f>E24</f>
        <v>Martin Škrabal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2"/>
      <c r="C130" s="113" t="s">
        <v>130</v>
      </c>
      <c r="D130" s="114" t="s">
        <v>59</v>
      </c>
      <c r="E130" s="114" t="s">
        <v>55</v>
      </c>
      <c r="F130" s="114" t="s">
        <v>56</v>
      </c>
      <c r="G130" s="114" t="s">
        <v>131</v>
      </c>
      <c r="H130" s="114" t="s">
        <v>132</v>
      </c>
      <c r="I130" s="114" t="s">
        <v>133</v>
      </c>
      <c r="J130" s="114" t="s">
        <v>111</v>
      </c>
      <c r="K130" s="115" t="s">
        <v>134</v>
      </c>
      <c r="L130" s="112"/>
      <c r="M130" s="58" t="s">
        <v>1</v>
      </c>
      <c r="N130" s="59" t="s">
        <v>38</v>
      </c>
      <c r="O130" s="59" t="s">
        <v>135</v>
      </c>
      <c r="P130" s="59" t="s">
        <v>136</v>
      </c>
      <c r="Q130" s="59" t="s">
        <v>137</v>
      </c>
      <c r="R130" s="59" t="s">
        <v>138</v>
      </c>
      <c r="S130" s="59" t="s">
        <v>139</v>
      </c>
      <c r="T130" s="60" t="s">
        <v>140</v>
      </c>
    </row>
    <row r="131" spans="2:65" s="1" customFormat="1" ht="22.9" customHeight="1">
      <c r="B131" s="31"/>
      <c r="C131" s="63" t="s">
        <v>141</v>
      </c>
      <c r="J131" s="116">
        <f>BK131</f>
        <v>1992961.31</v>
      </c>
      <c r="L131" s="31"/>
      <c r="M131" s="61"/>
      <c r="N131" s="52"/>
      <c r="O131" s="52"/>
      <c r="P131" s="117">
        <f>P132+P533</f>
        <v>0</v>
      </c>
      <c r="Q131" s="52"/>
      <c r="R131" s="117">
        <f>R132+R533</f>
        <v>219.78276461999999</v>
      </c>
      <c r="S131" s="52"/>
      <c r="T131" s="118">
        <f>T132+T533</f>
        <v>252.36159999999998</v>
      </c>
      <c r="AT131" s="16" t="s">
        <v>73</v>
      </c>
      <c r="AU131" s="16" t="s">
        <v>113</v>
      </c>
      <c r="BK131" s="119">
        <f>BK132+BK533</f>
        <v>1992961.31</v>
      </c>
    </row>
    <row r="132" spans="2:65" s="11" customFormat="1" ht="25.9" customHeight="1">
      <c r="B132" s="120"/>
      <c r="D132" s="121" t="s">
        <v>73</v>
      </c>
      <c r="E132" s="122" t="s">
        <v>142</v>
      </c>
      <c r="F132" s="122" t="s">
        <v>143</v>
      </c>
      <c r="I132" s="123"/>
      <c r="J132" s="124">
        <f>BK132</f>
        <v>1892961.31</v>
      </c>
      <c r="L132" s="120"/>
      <c r="M132" s="125"/>
      <c r="P132" s="126">
        <f>P133+P263+P270+P275+P276+P375+P380+P382+P501+P531</f>
        <v>0</v>
      </c>
      <c r="R132" s="126">
        <f>R133+R263+R270+R275+R276+R375+R380+R382+R501+R531</f>
        <v>219.78276461999999</v>
      </c>
      <c r="T132" s="127">
        <f>T133+T263+T270+T275+T276+T375+T380+T382+T501+T531</f>
        <v>252.36159999999998</v>
      </c>
      <c r="AR132" s="121" t="s">
        <v>82</v>
      </c>
      <c r="AT132" s="128" t="s">
        <v>73</v>
      </c>
      <c r="AU132" s="128" t="s">
        <v>74</v>
      </c>
      <c r="AY132" s="121" t="s">
        <v>144</v>
      </c>
      <c r="BK132" s="129">
        <f>BK133+BK263+BK270+BK275+BK276+BK375+BK380+BK382+BK501+BK531</f>
        <v>1892961.31</v>
      </c>
    </row>
    <row r="133" spans="2:65" s="11" customFormat="1" ht="22.9" customHeight="1">
      <c r="B133" s="120"/>
      <c r="D133" s="121" t="s">
        <v>73</v>
      </c>
      <c r="E133" s="130" t="s">
        <v>82</v>
      </c>
      <c r="F133" s="130" t="s">
        <v>145</v>
      </c>
      <c r="I133" s="123"/>
      <c r="J133" s="131">
        <f>BK133</f>
        <v>394066.67000000004</v>
      </c>
      <c r="L133" s="120"/>
      <c r="M133" s="125"/>
      <c r="P133" s="126">
        <f>SUM(P134:P262)</f>
        <v>0</v>
      </c>
      <c r="R133" s="126">
        <f>SUM(R134:R262)</f>
        <v>4.4859999999999995E-3</v>
      </c>
      <c r="T133" s="127">
        <f>SUM(T134:T262)</f>
        <v>241.86959999999999</v>
      </c>
      <c r="AR133" s="121" t="s">
        <v>82</v>
      </c>
      <c r="AT133" s="128" t="s">
        <v>73</v>
      </c>
      <c r="AU133" s="128" t="s">
        <v>82</v>
      </c>
      <c r="AY133" s="121" t="s">
        <v>144</v>
      </c>
      <c r="BK133" s="129">
        <f>SUM(BK134:BK262)</f>
        <v>394066.67000000004</v>
      </c>
    </row>
    <row r="134" spans="2:65" s="1" customFormat="1" ht="33" customHeight="1">
      <c r="B134" s="31"/>
      <c r="C134" s="132" t="s">
        <v>82</v>
      </c>
      <c r="D134" s="132" t="s">
        <v>146</v>
      </c>
      <c r="E134" s="133" t="s">
        <v>147</v>
      </c>
      <c r="F134" s="134" t="s">
        <v>148</v>
      </c>
      <c r="G134" s="135" t="s">
        <v>149</v>
      </c>
      <c r="H134" s="136">
        <v>18.399999999999999</v>
      </c>
      <c r="I134" s="137">
        <v>27</v>
      </c>
      <c r="J134" s="138">
        <f>ROUND(I134*H134,2)</f>
        <v>496.8</v>
      </c>
      <c r="K134" s="134" t="s">
        <v>150</v>
      </c>
      <c r="L134" s="31"/>
      <c r="M134" s="139" t="s">
        <v>1</v>
      </c>
      <c r="N134" s="140" t="s">
        <v>39</v>
      </c>
      <c r="P134" s="141">
        <f>O134*H134</f>
        <v>0</v>
      </c>
      <c r="Q134" s="141">
        <v>0</v>
      </c>
      <c r="R134" s="141">
        <f>Q134*H134</f>
        <v>0</v>
      </c>
      <c r="S134" s="141">
        <v>0.255</v>
      </c>
      <c r="T134" s="142">
        <f>S134*H134</f>
        <v>4.6919999999999993</v>
      </c>
      <c r="AR134" s="143" t="s">
        <v>151</v>
      </c>
      <c r="AT134" s="143" t="s">
        <v>146</v>
      </c>
      <c r="AU134" s="143" t="s">
        <v>84</v>
      </c>
      <c r="AY134" s="16" t="s">
        <v>144</v>
      </c>
      <c r="BE134" s="144">
        <f>IF(N134="základní",J134,0)</f>
        <v>496.8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82</v>
      </c>
      <c r="BK134" s="144">
        <f>ROUND(I134*H134,2)</f>
        <v>496.8</v>
      </c>
      <c r="BL134" s="16" t="s">
        <v>151</v>
      </c>
      <c r="BM134" s="143" t="s">
        <v>152</v>
      </c>
    </row>
    <row r="135" spans="2:65" s="12" customFormat="1">
      <c r="B135" s="145"/>
      <c r="D135" s="146" t="s">
        <v>153</v>
      </c>
      <c r="E135" s="147" t="s">
        <v>1</v>
      </c>
      <c r="F135" s="148" t="s">
        <v>154</v>
      </c>
      <c r="H135" s="149">
        <v>18.399999999999999</v>
      </c>
      <c r="I135" s="150"/>
      <c r="L135" s="145"/>
      <c r="M135" s="151"/>
      <c r="T135" s="152"/>
      <c r="AT135" s="147" t="s">
        <v>153</v>
      </c>
      <c r="AU135" s="147" t="s">
        <v>84</v>
      </c>
      <c r="AV135" s="12" t="s">
        <v>84</v>
      </c>
      <c r="AW135" s="12" t="s">
        <v>30</v>
      </c>
      <c r="AX135" s="12" t="s">
        <v>74</v>
      </c>
      <c r="AY135" s="147" t="s">
        <v>144</v>
      </c>
    </row>
    <row r="136" spans="2:65" s="13" customFormat="1">
      <c r="B136" s="153"/>
      <c r="D136" s="146" t="s">
        <v>153</v>
      </c>
      <c r="E136" s="154" t="s">
        <v>1</v>
      </c>
      <c r="F136" s="155" t="s">
        <v>155</v>
      </c>
      <c r="H136" s="156">
        <v>18.399999999999999</v>
      </c>
      <c r="I136" s="157"/>
      <c r="L136" s="153"/>
      <c r="M136" s="158"/>
      <c r="T136" s="159"/>
      <c r="AT136" s="154" t="s">
        <v>153</v>
      </c>
      <c r="AU136" s="154" t="s">
        <v>84</v>
      </c>
      <c r="AV136" s="13" t="s">
        <v>156</v>
      </c>
      <c r="AW136" s="13" t="s">
        <v>30</v>
      </c>
      <c r="AX136" s="13" t="s">
        <v>74</v>
      </c>
      <c r="AY136" s="154" t="s">
        <v>144</v>
      </c>
    </row>
    <row r="137" spans="2:65" s="14" customFormat="1">
      <c r="B137" s="160"/>
      <c r="D137" s="146" t="s">
        <v>153</v>
      </c>
      <c r="E137" s="161" t="s">
        <v>1</v>
      </c>
      <c r="F137" s="162" t="s">
        <v>157</v>
      </c>
      <c r="H137" s="163">
        <v>18.399999999999999</v>
      </c>
      <c r="I137" s="164"/>
      <c r="L137" s="160"/>
      <c r="M137" s="165"/>
      <c r="T137" s="166"/>
      <c r="AT137" s="161" t="s">
        <v>153</v>
      </c>
      <c r="AU137" s="161" t="s">
        <v>84</v>
      </c>
      <c r="AV137" s="14" t="s">
        <v>151</v>
      </c>
      <c r="AW137" s="14" t="s">
        <v>30</v>
      </c>
      <c r="AX137" s="14" t="s">
        <v>82</v>
      </c>
      <c r="AY137" s="161" t="s">
        <v>144</v>
      </c>
    </row>
    <row r="138" spans="2:65" s="1" customFormat="1" ht="24.2" customHeight="1">
      <c r="B138" s="31"/>
      <c r="C138" s="132" t="s">
        <v>84</v>
      </c>
      <c r="D138" s="132" t="s">
        <v>146</v>
      </c>
      <c r="E138" s="133" t="s">
        <v>158</v>
      </c>
      <c r="F138" s="134" t="s">
        <v>159</v>
      </c>
      <c r="G138" s="135" t="s">
        <v>149</v>
      </c>
      <c r="H138" s="136">
        <v>29.6</v>
      </c>
      <c r="I138" s="137">
        <v>35</v>
      </c>
      <c r="J138" s="138">
        <f>ROUND(I138*H138,2)</f>
        <v>1036</v>
      </c>
      <c r="K138" s="134" t="s">
        <v>150</v>
      </c>
      <c r="L138" s="31"/>
      <c r="M138" s="139" t="s">
        <v>1</v>
      </c>
      <c r="N138" s="140" t="s">
        <v>39</v>
      </c>
      <c r="P138" s="141">
        <f>O138*H138</f>
        <v>0</v>
      </c>
      <c r="Q138" s="141">
        <v>0</v>
      </c>
      <c r="R138" s="141">
        <f>Q138*H138</f>
        <v>0</v>
      </c>
      <c r="S138" s="141">
        <v>0.26</v>
      </c>
      <c r="T138" s="142">
        <f>S138*H138</f>
        <v>7.6960000000000006</v>
      </c>
      <c r="AR138" s="143" t="s">
        <v>151</v>
      </c>
      <c r="AT138" s="143" t="s">
        <v>146</v>
      </c>
      <c r="AU138" s="143" t="s">
        <v>84</v>
      </c>
      <c r="AY138" s="16" t="s">
        <v>144</v>
      </c>
      <c r="BE138" s="144">
        <f>IF(N138="základní",J138,0)</f>
        <v>1036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82</v>
      </c>
      <c r="BK138" s="144">
        <f>ROUND(I138*H138,2)</f>
        <v>1036</v>
      </c>
      <c r="BL138" s="16" t="s">
        <v>151</v>
      </c>
      <c r="BM138" s="143" t="s">
        <v>160</v>
      </c>
    </row>
    <row r="139" spans="2:65" s="12" customFormat="1">
      <c r="B139" s="145"/>
      <c r="D139" s="146" t="s">
        <v>153</v>
      </c>
      <c r="E139" s="147" t="s">
        <v>1</v>
      </c>
      <c r="F139" s="148" t="s">
        <v>161</v>
      </c>
      <c r="H139" s="149">
        <v>29.6</v>
      </c>
      <c r="I139" s="150"/>
      <c r="L139" s="145"/>
      <c r="M139" s="151"/>
      <c r="T139" s="152"/>
      <c r="AT139" s="147" t="s">
        <v>153</v>
      </c>
      <c r="AU139" s="147" t="s">
        <v>84</v>
      </c>
      <c r="AV139" s="12" t="s">
        <v>84</v>
      </c>
      <c r="AW139" s="12" t="s">
        <v>30</v>
      </c>
      <c r="AX139" s="12" t="s">
        <v>74</v>
      </c>
      <c r="AY139" s="147" t="s">
        <v>144</v>
      </c>
    </row>
    <row r="140" spans="2:65" s="13" customFormat="1">
      <c r="B140" s="153"/>
      <c r="D140" s="146" t="s">
        <v>153</v>
      </c>
      <c r="E140" s="154" t="s">
        <v>1</v>
      </c>
      <c r="F140" s="155" t="s">
        <v>155</v>
      </c>
      <c r="H140" s="156">
        <v>29.6</v>
      </c>
      <c r="I140" s="157"/>
      <c r="L140" s="153"/>
      <c r="M140" s="158"/>
      <c r="T140" s="159"/>
      <c r="AT140" s="154" t="s">
        <v>153</v>
      </c>
      <c r="AU140" s="154" t="s">
        <v>84</v>
      </c>
      <c r="AV140" s="13" t="s">
        <v>156</v>
      </c>
      <c r="AW140" s="13" t="s">
        <v>30</v>
      </c>
      <c r="AX140" s="13" t="s">
        <v>74</v>
      </c>
      <c r="AY140" s="154" t="s">
        <v>144</v>
      </c>
    </row>
    <row r="141" spans="2:65" s="14" customFormat="1">
      <c r="B141" s="160"/>
      <c r="D141" s="146" t="s">
        <v>153</v>
      </c>
      <c r="E141" s="161" t="s">
        <v>1</v>
      </c>
      <c r="F141" s="162" t="s">
        <v>157</v>
      </c>
      <c r="H141" s="163">
        <v>29.6</v>
      </c>
      <c r="I141" s="164"/>
      <c r="L141" s="160"/>
      <c r="M141" s="165"/>
      <c r="T141" s="166"/>
      <c r="AT141" s="161" t="s">
        <v>153</v>
      </c>
      <c r="AU141" s="161" t="s">
        <v>84</v>
      </c>
      <c r="AV141" s="14" t="s">
        <v>151</v>
      </c>
      <c r="AW141" s="14" t="s">
        <v>30</v>
      </c>
      <c r="AX141" s="14" t="s">
        <v>82</v>
      </c>
      <c r="AY141" s="161" t="s">
        <v>144</v>
      </c>
    </row>
    <row r="142" spans="2:65" s="1" customFormat="1" ht="24.2" customHeight="1">
      <c r="B142" s="31"/>
      <c r="C142" s="132" t="s">
        <v>156</v>
      </c>
      <c r="D142" s="132" t="s">
        <v>146</v>
      </c>
      <c r="E142" s="133" t="s">
        <v>162</v>
      </c>
      <c r="F142" s="134" t="s">
        <v>163</v>
      </c>
      <c r="G142" s="135" t="s">
        <v>149</v>
      </c>
      <c r="H142" s="136">
        <v>13</v>
      </c>
      <c r="I142" s="137">
        <v>226</v>
      </c>
      <c r="J142" s="138">
        <f>ROUND(I142*H142,2)</f>
        <v>2938</v>
      </c>
      <c r="K142" s="134" t="s">
        <v>150</v>
      </c>
      <c r="L142" s="31"/>
      <c r="M142" s="139" t="s">
        <v>1</v>
      </c>
      <c r="N142" s="140" t="s">
        <v>39</v>
      </c>
      <c r="P142" s="141">
        <f>O142*H142</f>
        <v>0</v>
      </c>
      <c r="Q142" s="141">
        <v>0</v>
      </c>
      <c r="R142" s="141">
        <f>Q142*H142</f>
        <v>0</v>
      </c>
      <c r="S142" s="141">
        <v>0.4</v>
      </c>
      <c r="T142" s="142">
        <f>S142*H142</f>
        <v>5.2</v>
      </c>
      <c r="AR142" s="143" t="s">
        <v>151</v>
      </c>
      <c r="AT142" s="143" t="s">
        <v>146</v>
      </c>
      <c r="AU142" s="143" t="s">
        <v>84</v>
      </c>
      <c r="AY142" s="16" t="s">
        <v>144</v>
      </c>
      <c r="BE142" s="144">
        <f>IF(N142="základní",J142,0)</f>
        <v>2938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82</v>
      </c>
      <c r="BK142" s="144">
        <f>ROUND(I142*H142,2)</f>
        <v>2938</v>
      </c>
      <c r="BL142" s="16" t="s">
        <v>151</v>
      </c>
      <c r="BM142" s="143" t="s">
        <v>164</v>
      </c>
    </row>
    <row r="143" spans="2:65" s="12" customFormat="1">
      <c r="B143" s="145"/>
      <c r="D143" s="146" t="s">
        <v>153</v>
      </c>
      <c r="E143" s="147" t="s">
        <v>1</v>
      </c>
      <c r="F143" s="148" t="s">
        <v>165</v>
      </c>
      <c r="H143" s="149">
        <v>13</v>
      </c>
      <c r="I143" s="150"/>
      <c r="L143" s="145"/>
      <c r="M143" s="151"/>
      <c r="T143" s="152"/>
      <c r="AT143" s="147" t="s">
        <v>153</v>
      </c>
      <c r="AU143" s="147" t="s">
        <v>84</v>
      </c>
      <c r="AV143" s="12" t="s">
        <v>84</v>
      </c>
      <c r="AW143" s="12" t="s">
        <v>30</v>
      </c>
      <c r="AX143" s="12" t="s">
        <v>74</v>
      </c>
      <c r="AY143" s="147" t="s">
        <v>144</v>
      </c>
    </row>
    <row r="144" spans="2:65" s="13" customFormat="1">
      <c r="B144" s="153"/>
      <c r="D144" s="146" t="s">
        <v>153</v>
      </c>
      <c r="E144" s="154" t="s">
        <v>1</v>
      </c>
      <c r="F144" s="155" t="s">
        <v>155</v>
      </c>
      <c r="H144" s="156">
        <v>13</v>
      </c>
      <c r="I144" s="157"/>
      <c r="L144" s="153"/>
      <c r="M144" s="158"/>
      <c r="T144" s="159"/>
      <c r="AT144" s="154" t="s">
        <v>153</v>
      </c>
      <c r="AU144" s="154" t="s">
        <v>84</v>
      </c>
      <c r="AV144" s="13" t="s">
        <v>156</v>
      </c>
      <c r="AW144" s="13" t="s">
        <v>30</v>
      </c>
      <c r="AX144" s="13" t="s">
        <v>74</v>
      </c>
      <c r="AY144" s="154" t="s">
        <v>144</v>
      </c>
    </row>
    <row r="145" spans="2:65" s="14" customFormat="1">
      <c r="B145" s="160"/>
      <c r="D145" s="146" t="s">
        <v>153</v>
      </c>
      <c r="E145" s="161" t="s">
        <v>1</v>
      </c>
      <c r="F145" s="162" t="s">
        <v>157</v>
      </c>
      <c r="H145" s="163">
        <v>13</v>
      </c>
      <c r="I145" s="164"/>
      <c r="L145" s="160"/>
      <c r="M145" s="165"/>
      <c r="T145" s="166"/>
      <c r="AT145" s="161" t="s">
        <v>153</v>
      </c>
      <c r="AU145" s="161" t="s">
        <v>84</v>
      </c>
      <c r="AV145" s="14" t="s">
        <v>151</v>
      </c>
      <c r="AW145" s="14" t="s">
        <v>30</v>
      </c>
      <c r="AX145" s="14" t="s">
        <v>82</v>
      </c>
      <c r="AY145" s="161" t="s">
        <v>144</v>
      </c>
    </row>
    <row r="146" spans="2:65" s="1" customFormat="1" ht="24.2" customHeight="1">
      <c r="B146" s="31"/>
      <c r="C146" s="132" t="s">
        <v>151</v>
      </c>
      <c r="D146" s="132" t="s">
        <v>146</v>
      </c>
      <c r="E146" s="133" t="s">
        <v>166</v>
      </c>
      <c r="F146" s="134" t="s">
        <v>167</v>
      </c>
      <c r="G146" s="135" t="s">
        <v>149</v>
      </c>
      <c r="H146" s="136">
        <v>11</v>
      </c>
      <c r="I146" s="137">
        <v>48</v>
      </c>
      <c r="J146" s="138">
        <f>ROUND(I146*H146,2)</f>
        <v>528</v>
      </c>
      <c r="K146" s="134" t="s">
        <v>150</v>
      </c>
      <c r="L146" s="31"/>
      <c r="M146" s="139" t="s">
        <v>1</v>
      </c>
      <c r="N146" s="140" t="s">
        <v>39</v>
      </c>
      <c r="P146" s="141">
        <f>O146*H146</f>
        <v>0</v>
      </c>
      <c r="Q146" s="141">
        <v>0</v>
      </c>
      <c r="R146" s="141">
        <f>Q146*H146</f>
        <v>0</v>
      </c>
      <c r="S146" s="141">
        <v>0.3</v>
      </c>
      <c r="T146" s="142">
        <f>S146*H146</f>
        <v>3.3</v>
      </c>
      <c r="AR146" s="143" t="s">
        <v>151</v>
      </c>
      <c r="AT146" s="143" t="s">
        <v>146</v>
      </c>
      <c r="AU146" s="143" t="s">
        <v>84</v>
      </c>
      <c r="AY146" s="16" t="s">
        <v>144</v>
      </c>
      <c r="BE146" s="144">
        <f>IF(N146="základní",J146,0)</f>
        <v>528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82</v>
      </c>
      <c r="BK146" s="144">
        <f>ROUND(I146*H146,2)</f>
        <v>528</v>
      </c>
      <c r="BL146" s="16" t="s">
        <v>151</v>
      </c>
      <c r="BM146" s="143" t="s">
        <v>168</v>
      </c>
    </row>
    <row r="147" spans="2:65" s="12" customFormat="1">
      <c r="B147" s="145"/>
      <c r="D147" s="146" t="s">
        <v>153</v>
      </c>
      <c r="E147" s="147" t="s">
        <v>1</v>
      </c>
      <c r="F147" s="148" t="s">
        <v>169</v>
      </c>
      <c r="H147" s="149">
        <v>11</v>
      </c>
      <c r="I147" s="150"/>
      <c r="L147" s="145"/>
      <c r="M147" s="151"/>
      <c r="T147" s="152"/>
      <c r="AT147" s="147" t="s">
        <v>153</v>
      </c>
      <c r="AU147" s="147" t="s">
        <v>84</v>
      </c>
      <c r="AV147" s="12" t="s">
        <v>84</v>
      </c>
      <c r="AW147" s="12" t="s">
        <v>30</v>
      </c>
      <c r="AX147" s="12" t="s">
        <v>74</v>
      </c>
      <c r="AY147" s="147" t="s">
        <v>144</v>
      </c>
    </row>
    <row r="148" spans="2:65" s="13" customFormat="1">
      <c r="B148" s="153"/>
      <c r="D148" s="146" t="s">
        <v>153</v>
      </c>
      <c r="E148" s="154" t="s">
        <v>1</v>
      </c>
      <c r="F148" s="155" t="s">
        <v>155</v>
      </c>
      <c r="H148" s="156">
        <v>11</v>
      </c>
      <c r="I148" s="157"/>
      <c r="L148" s="153"/>
      <c r="M148" s="158"/>
      <c r="T148" s="159"/>
      <c r="AT148" s="154" t="s">
        <v>153</v>
      </c>
      <c r="AU148" s="154" t="s">
        <v>84</v>
      </c>
      <c r="AV148" s="13" t="s">
        <v>156</v>
      </c>
      <c r="AW148" s="13" t="s">
        <v>30</v>
      </c>
      <c r="AX148" s="13" t="s">
        <v>74</v>
      </c>
      <c r="AY148" s="154" t="s">
        <v>144</v>
      </c>
    </row>
    <row r="149" spans="2:65" s="14" customFormat="1">
      <c r="B149" s="160"/>
      <c r="D149" s="146" t="s">
        <v>153</v>
      </c>
      <c r="E149" s="161" t="s">
        <v>1</v>
      </c>
      <c r="F149" s="162" t="s">
        <v>157</v>
      </c>
      <c r="H149" s="163">
        <v>11</v>
      </c>
      <c r="I149" s="164"/>
      <c r="L149" s="160"/>
      <c r="M149" s="165"/>
      <c r="T149" s="166"/>
      <c r="AT149" s="161" t="s">
        <v>153</v>
      </c>
      <c r="AU149" s="161" t="s">
        <v>84</v>
      </c>
      <c r="AV149" s="14" t="s">
        <v>151</v>
      </c>
      <c r="AW149" s="14" t="s">
        <v>30</v>
      </c>
      <c r="AX149" s="14" t="s">
        <v>82</v>
      </c>
      <c r="AY149" s="161" t="s">
        <v>144</v>
      </c>
    </row>
    <row r="150" spans="2:65" s="1" customFormat="1" ht="24.2" customHeight="1">
      <c r="B150" s="31"/>
      <c r="C150" s="132" t="s">
        <v>170</v>
      </c>
      <c r="D150" s="132" t="s">
        <v>146</v>
      </c>
      <c r="E150" s="133" t="s">
        <v>171</v>
      </c>
      <c r="F150" s="134" t="s">
        <v>172</v>
      </c>
      <c r="G150" s="135" t="s">
        <v>149</v>
      </c>
      <c r="H150" s="136">
        <v>224.1</v>
      </c>
      <c r="I150" s="137">
        <v>45</v>
      </c>
      <c r="J150" s="138">
        <f>ROUND(I150*H150,2)</f>
        <v>10084.5</v>
      </c>
      <c r="K150" s="134" t="s">
        <v>150</v>
      </c>
      <c r="L150" s="31"/>
      <c r="M150" s="139" t="s">
        <v>1</v>
      </c>
      <c r="N150" s="140" t="s">
        <v>39</v>
      </c>
      <c r="P150" s="141">
        <f>O150*H150</f>
        <v>0</v>
      </c>
      <c r="Q150" s="141">
        <v>0</v>
      </c>
      <c r="R150" s="141">
        <f>Q150*H150</f>
        <v>0</v>
      </c>
      <c r="S150" s="141">
        <v>0.28999999999999998</v>
      </c>
      <c r="T150" s="142">
        <f>S150*H150</f>
        <v>64.98899999999999</v>
      </c>
      <c r="AR150" s="143" t="s">
        <v>151</v>
      </c>
      <c r="AT150" s="143" t="s">
        <v>146</v>
      </c>
      <c r="AU150" s="143" t="s">
        <v>84</v>
      </c>
      <c r="AY150" s="16" t="s">
        <v>144</v>
      </c>
      <c r="BE150" s="144">
        <f>IF(N150="základní",J150,0)</f>
        <v>10084.5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82</v>
      </c>
      <c r="BK150" s="144">
        <f>ROUND(I150*H150,2)</f>
        <v>10084.5</v>
      </c>
      <c r="BL150" s="16" t="s">
        <v>151</v>
      </c>
      <c r="BM150" s="143" t="s">
        <v>173</v>
      </c>
    </row>
    <row r="151" spans="2:65" s="12" customFormat="1">
      <c r="B151" s="145"/>
      <c r="D151" s="146" t="s">
        <v>153</v>
      </c>
      <c r="E151" s="147" t="s">
        <v>1</v>
      </c>
      <c r="F151" s="148" t="s">
        <v>154</v>
      </c>
      <c r="H151" s="149">
        <v>18.399999999999999</v>
      </c>
      <c r="I151" s="150"/>
      <c r="L151" s="145"/>
      <c r="M151" s="151"/>
      <c r="T151" s="152"/>
      <c r="AT151" s="147" t="s">
        <v>153</v>
      </c>
      <c r="AU151" s="147" t="s">
        <v>84</v>
      </c>
      <c r="AV151" s="12" t="s">
        <v>84</v>
      </c>
      <c r="AW151" s="12" t="s">
        <v>30</v>
      </c>
      <c r="AX151" s="12" t="s">
        <v>74</v>
      </c>
      <c r="AY151" s="147" t="s">
        <v>144</v>
      </c>
    </row>
    <row r="152" spans="2:65" s="12" customFormat="1">
      <c r="B152" s="145"/>
      <c r="D152" s="146" t="s">
        <v>153</v>
      </c>
      <c r="E152" s="147" t="s">
        <v>1</v>
      </c>
      <c r="F152" s="148" t="s">
        <v>161</v>
      </c>
      <c r="H152" s="149">
        <v>29.6</v>
      </c>
      <c r="I152" s="150"/>
      <c r="L152" s="145"/>
      <c r="M152" s="151"/>
      <c r="T152" s="152"/>
      <c r="AT152" s="147" t="s">
        <v>153</v>
      </c>
      <c r="AU152" s="147" t="s">
        <v>84</v>
      </c>
      <c r="AV152" s="12" t="s">
        <v>84</v>
      </c>
      <c r="AW152" s="12" t="s">
        <v>30</v>
      </c>
      <c r="AX152" s="12" t="s">
        <v>74</v>
      </c>
      <c r="AY152" s="147" t="s">
        <v>144</v>
      </c>
    </row>
    <row r="153" spans="2:65" s="12" customFormat="1">
      <c r="B153" s="145"/>
      <c r="D153" s="146" t="s">
        <v>153</v>
      </c>
      <c r="E153" s="147" t="s">
        <v>1</v>
      </c>
      <c r="F153" s="148" t="s">
        <v>174</v>
      </c>
      <c r="H153" s="149">
        <v>20.8</v>
      </c>
      <c r="I153" s="150"/>
      <c r="L153" s="145"/>
      <c r="M153" s="151"/>
      <c r="T153" s="152"/>
      <c r="AT153" s="147" t="s">
        <v>153</v>
      </c>
      <c r="AU153" s="147" t="s">
        <v>84</v>
      </c>
      <c r="AV153" s="12" t="s">
        <v>84</v>
      </c>
      <c r="AW153" s="12" t="s">
        <v>30</v>
      </c>
      <c r="AX153" s="12" t="s">
        <v>74</v>
      </c>
      <c r="AY153" s="147" t="s">
        <v>144</v>
      </c>
    </row>
    <row r="154" spans="2:65" s="12" customFormat="1">
      <c r="B154" s="145"/>
      <c r="D154" s="146" t="s">
        <v>153</v>
      </c>
      <c r="E154" s="147" t="s">
        <v>1</v>
      </c>
      <c r="F154" s="148" t="s">
        <v>175</v>
      </c>
      <c r="H154" s="149">
        <v>142.30000000000001</v>
      </c>
      <c r="I154" s="150"/>
      <c r="L154" s="145"/>
      <c r="M154" s="151"/>
      <c r="T154" s="152"/>
      <c r="AT154" s="147" t="s">
        <v>153</v>
      </c>
      <c r="AU154" s="147" t="s">
        <v>84</v>
      </c>
      <c r="AV154" s="12" t="s">
        <v>84</v>
      </c>
      <c r="AW154" s="12" t="s">
        <v>30</v>
      </c>
      <c r="AX154" s="12" t="s">
        <v>74</v>
      </c>
      <c r="AY154" s="147" t="s">
        <v>144</v>
      </c>
    </row>
    <row r="155" spans="2:65" s="12" customFormat="1">
      <c r="B155" s="145"/>
      <c r="D155" s="146" t="s">
        <v>153</v>
      </c>
      <c r="E155" s="147" t="s">
        <v>1</v>
      </c>
      <c r="F155" s="148" t="s">
        <v>165</v>
      </c>
      <c r="H155" s="149">
        <v>13</v>
      </c>
      <c r="I155" s="150"/>
      <c r="L155" s="145"/>
      <c r="M155" s="151"/>
      <c r="T155" s="152"/>
      <c r="AT155" s="147" t="s">
        <v>153</v>
      </c>
      <c r="AU155" s="147" t="s">
        <v>84</v>
      </c>
      <c r="AV155" s="12" t="s">
        <v>84</v>
      </c>
      <c r="AW155" s="12" t="s">
        <v>30</v>
      </c>
      <c r="AX155" s="12" t="s">
        <v>74</v>
      </c>
      <c r="AY155" s="147" t="s">
        <v>144</v>
      </c>
    </row>
    <row r="156" spans="2:65" s="13" customFormat="1">
      <c r="B156" s="153"/>
      <c r="D156" s="146" t="s">
        <v>153</v>
      </c>
      <c r="E156" s="154" t="s">
        <v>1</v>
      </c>
      <c r="F156" s="155" t="s">
        <v>155</v>
      </c>
      <c r="H156" s="156">
        <v>224.1</v>
      </c>
      <c r="I156" s="157"/>
      <c r="L156" s="153"/>
      <c r="M156" s="158"/>
      <c r="T156" s="159"/>
      <c r="AT156" s="154" t="s">
        <v>153</v>
      </c>
      <c r="AU156" s="154" t="s">
        <v>84</v>
      </c>
      <c r="AV156" s="13" t="s">
        <v>156</v>
      </c>
      <c r="AW156" s="13" t="s">
        <v>30</v>
      </c>
      <c r="AX156" s="13" t="s">
        <v>74</v>
      </c>
      <c r="AY156" s="154" t="s">
        <v>144</v>
      </c>
    </row>
    <row r="157" spans="2:65" s="14" customFormat="1">
      <c r="B157" s="160"/>
      <c r="D157" s="146" t="s">
        <v>153</v>
      </c>
      <c r="E157" s="161" t="s">
        <v>1</v>
      </c>
      <c r="F157" s="162" t="s">
        <v>157</v>
      </c>
      <c r="H157" s="163">
        <v>224.1</v>
      </c>
      <c r="I157" s="164"/>
      <c r="L157" s="160"/>
      <c r="M157" s="165"/>
      <c r="T157" s="166"/>
      <c r="AT157" s="161" t="s">
        <v>153</v>
      </c>
      <c r="AU157" s="161" t="s">
        <v>84</v>
      </c>
      <c r="AV157" s="14" t="s">
        <v>151</v>
      </c>
      <c r="AW157" s="14" t="s">
        <v>30</v>
      </c>
      <c r="AX157" s="14" t="s">
        <v>82</v>
      </c>
      <c r="AY157" s="161" t="s">
        <v>144</v>
      </c>
    </row>
    <row r="158" spans="2:65" s="1" customFormat="1" ht="24.2" customHeight="1">
      <c r="B158" s="31"/>
      <c r="C158" s="132" t="s">
        <v>176</v>
      </c>
      <c r="D158" s="132" t="s">
        <v>146</v>
      </c>
      <c r="E158" s="133" t="s">
        <v>177</v>
      </c>
      <c r="F158" s="134" t="s">
        <v>178</v>
      </c>
      <c r="G158" s="135" t="s">
        <v>149</v>
      </c>
      <c r="H158" s="136">
        <v>163.1</v>
      </c>
      <c r="I158" s="137">
        <v>124</v>
      </c>
      <c r="J158" s="138">
        <f>ROUND(I158*H158,2)</f>
        <v>20224.400000000001</v>
      </c>
      <c r="K158" s="134" t="s">
        <v>150</v>
      </c>
      <c r="L158" s="31"/>
      <c r="M158" s="139" t="s">
        <v>1</v>
      </c>
      <c r="N158" s="140" t="s">
        <v>39</v>
      </c>
      <c r="P158" s="141">
        <f>O158*H158</f>
        <v>0</v>
      </c>
      <c r="Q158" s="141">
        <v>0</v>
      </c>
      <c r="R158" s="141">
        <f>Q158*H158</f>
        <v>0</v>
      </c>
      <c r="S158" s="141">
        <v>0.316</v>
      </c>
      <c r="T158" s="142">
        <f>S158*H158</f>
        <v>51.5396</v>
      </c>
      <c r="AR158" s="143" t="s">
        <v>151</v>
      </c>
      <c r="AT158" s="143" t="s">
        <v>146</v>
      </c>
      <c r="AU158" s="143" t="s">
        <v>84</v>
      </c>
      <c r="AY158" s="16" t="s">
        <v>144</v>
      </c>
      <c r="BE158" s="144">
        <f>IF(N158="základní",J158,0)</f>
        <v>20224.400000000001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82</v>
      </c>
      <c r="BK158" s="144">
        <f>ROUND(I158*H158,2)</f>
        <v>20224.400000000001</v>
      </c>
      <c r="BL158" s="16" t="s">
        <v>151</v>
      </c>
      <c r="BM158" s="143" t="s">
        <v>179</v>
      </c>
    </row>
    <row r="159" spans="2:65" s="12" customFormat="1">
      <c r="B159" s="145"/>
      <c r="D159" s="146" t="s">
        <v>153</v>
      </c>
      <c r="E159" s="147" t="s">
        <v>1</v>
      </c>
      <c r="F159" s="148" t="s">
        <v>174</v>
      </c>
      <c r="H159" s="149">
        <v>20.8</v>
      </c>
      <c r="I159" s="150"/>
      <c r="L159" s="145"/>
      <c r="M159" s="151"/>
      <c r="T159" s="152"/>
      <c r="AT159" s="147" t="s">
        <v>153</v>
      </c>
      <c r="AU159" s="147" t="s">
        <v>84</v>
      </c>
      <c r="AV159" s="12" t="s">
        <v>84</v>
      </c>
      <c r="AW159" s="12" t="s">
        <v>30</v>
      </c>
      <c r="AX159" s="12" t="s">
        <v>74</v>
      </c>
      <c r="AY159" s="147" t="s">
        <v>144</v>
      </c>
    </row>
    <row r="160" spans="2:65" s="12" customFormat="1">
      <c r="B160" s="145"/>
      <c r="D160" s="146" t="s">
        <v>153</v>
      </c>
      <c r="E160" s="147" t="s">
        <v>1</v>
      </c>
      <c r="F160" s="148" t="s">
        <v>175</v>
      </c>
      <c r="H160" s="149">
        <v>142.30000000000001</v>
      </c>
      <c r="I160" s="150"/>
      <c r="L160" s="145"/>
      <c r="M160" s="151"/>
      <c r="T160" s="152"/>
      <c r="AT160" s="147" t="s">
        <v>153</v>
      </c>
      <c r="AU160" s="147" t="s">
        <v>84</v>
      </c>
      <c r="AV160" s="12" t="s">
        <v>84</v>
      </c>
      <c r="AW160" s="12" t="s">
        <v>30</v>
      </c>
      <c r="AX160" s="12" t="s">
        <v>74</v>
      </c>
      <c r="AY160" s="147" t="s">
        <v>144</v>
      </c>
    </row>
    <row r="161" spans="2:65" s="13" customFormat="1">
      <c r="B161" s="153"/>
      <c r="D161" s="146" t="s">
        <v>153</v>
      </c>
      <c r="E161" s="154" t="s">
        <v>1</v>
      </c>
      <c r="F161" s="155" t="s">
        <v>155</v>
      </c>
      <c r="H161" s="156">
        <v>163.1</v>
      </c>
      <c r="I161" s="157"/>
      <c r="L161" s="153"/>
      <c r="M161" s="158"/>
      <c r="T161" s="159"/>
      <c r="AT161" s="154" t="s">
        <v>153</v>
      </c>
      <c r="AU161" s="154" t="s">
        <v>84</v>
      </c>
      <c r="AV161" s="13" t="s">
        <v>156</v>
      </c>
      <c r="AW161" s="13" t="s">
        <v>30</v>
      </c>
      <c r="AX161" s="13" t="s">
        <v>74</v>
      </c>
      <c r="AY161" s="154" t="s">
        <v>144</v>
      </c>
    </row>
    <row r="162" spans="2:65" s="14" customFormat="1">
      <c r="B162" s="160"/>
      <c r="D162" s="146" t="s">
        <v>153</v>
      </c>
      <c r="E162" s="161" t="s">
        <v>1</v>
      </c>
      <c r="F162" s="162" t="s">
        <v>157</v>
      </c>
      <c r="H162" s="163">
        <v>163.1</v>
      </c>
      <c r="I162" s="164"/>
      <c r="L162" s="160"/>
      <c r="M162" s="165"/>
      <c r="T162" s="166"/>
      <c r="AT162" s="161" t="s">
        <v>153</v>
      </c>
      <c r="AU162" s="161" t="s">
        <v>84</v>
      </c>
      <c r="AV162" s="14" t="s">
        <v>151</v>
      </c>
      <c r="AW162" s="14" t="s">
        <v>30</v>
      </c>
      <c r="AX162" s="14" t="s">
        <v>82</v>
      </c>
      <c r="AY162" s="161" t="s">
        <v>144</v>
      </c>
    </row>
    <row r="163" spans="2:65" s="1" customFormat="1" ht="24.2" customHeight="1">
      <c r="B163" s="31"/>
      <c r="C163" s="132" t="s">
        <v>180</v>
      </c>
      <c r="D163" s="132" t="s">
        <v>146</v>
      </c>
      <c r="E163" s="133" t="s">
        <v>181</v>
      </c>
      <c r="F163" s="134" t="s">
        <v>182</v>
      </c>
      <c r="G163" s="135" t="s">
        <v>149</v>
      </c>
      <c r="H163" s="136">
        <v>144.80000000000001</v>
      </c>
      <c r="I163" s="137">
        <v>68</v>
      </c>
      <c r="J163" s="138">
        <f>ROUND(I163*H163,2)</f>
        <v>9846.4</v>
      </c>
      <c r="K163" s="134" t="s">
        <v>150</v>
      </c>
      <c r="L163" s="31"/>
      <c r="M163" s="139" t="s">
        <v>1</v>
      </c>
      <c r="N163" s="140" t="s">
        <v>39</v>
      </c>
      <c r="P163" s="141">
        <f>O163*H163</f>
        <v>0</v>
      </c>
      <c r="Q163" s="141">
        <v>0</v>
      </c>
      <c r="R163" s="141">
        <f>Q163*H163</f>
        <v>0</v>
      </c>
      <c r="S163" s="141">
        <v>0.44</v>
      </c>
      <c r="T163" s="142">
        <f>S163*H163</f>
        <v>63.712000000000003</v>
      </c>
      <c r="AR163" s="143" t="s">
        <v>151</v>
      </c>
      <c r="AT163" s="143" t="s">
        <v>146</v>
      </c>
      <c r="AU163" s="143" t="s">
        <v>84</v>
      </c>
      <c r="AY163" s="16" t="s">
        <v>144</v>
      </c>
      <c r="BE163" s="144">
        <f>IF(N163="základní",J163,0)</f>
        <v>9846.4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82</v>
      </c>
      <c r="BK163" s="144">
        <f>ROUND(I163*H163,2)</f>
        <v>9846.4</v>
      </c>
      <c r="BL163" s="16" t="s">
        <v>151</v>
      </c>
      <c r="BM163" s="143" t="s">
        <v>183</v>
      </c>
    </row>
    <row r="164" spans="2:65" s="12" customFormat="1">
      <c r="B164" s="145"/>
      <c r="D164" s="146" t="s">
        <v>153</v>
      </c>
      <c r="E164" s="147" t="s">
        <v>1</v>
      </c>
      <c r="F164" s="148" t="s">
        <v>184</v>
      </c>
      <c r="H164" s="149">
        <v>144.80000000000001</v>
      </c>
      <c r="I164" s="150"/>
      <c r="L164" s="145"/>
      <c r="M164" s="151"/>
      <c r="T164" s="152"/>
      <c r="AT164" s="147" t="s">
        <v>153</v>
      </c>
      <c r="AU164" s="147" t="s">
        <v>84</v>
      </c>
      <c r="AV164" s="12" t="s">
        <v>84</v>
      </c>
      <c r="AW164" s="12" t="s">
        <v>30</v>
      </c>
      <c r="AX164" s="12" t="s">
        <v>74</v>
      </c>
      <c r="AY164" s="147" t="s">
        <v>144</v>
      </c>
    </row>
    <row r="165" spans="2:65" s="13" customFormat="1">
      <c r="B165" s="153"/>
      <c r="D165" s="146" t="s">
        <v>153</v>
      </c>
      <c r="E165" s="154" t="s">
        <v>1</v>
      </c>
      <c r="F165" s="155" t="s">
        <v>155</v>
      </c>
      <c r="H165" s="156">
        <v>144.80000000000001</v>
      </c>
      <c r="I165" s="157"/>
      <c r="L165" s="153"/>
      <c r="M165" s="158"/>
      <c r="T165" s="159"/>
      <c r="AT165" s="154" t="s">
        <v>153</v>
      </c>
      <c r="AU165" s="154" t="s">
        <v>84</v>
      </c>
      <c r="AV165" s="13" t="s">
        <v>156</v>
      </c>
      <c r="AW165" s="13" t="s">
        <v>30</v>
      </c>
      <c r="AX165" s="13" t="s">
        <v>74</v>
      </c>
      <c r="AY165" s="154" t="s">
        <v>144</v>
      </c>
    </row>
    <row r="166" spans="2:65" s="14" customFormat="1">
      <c r="B166" s="160"/>
      <c r="D166" s="146" t="s">
        <v>153</v>
      </c>
      <c r="E166" s="161" t="s">
        <v>1</v>
      </c>
      <c r="F166" s="162" t="s">
        <v>157</v>
      </c>
      <c r="H166" s="163">
        <v>144.80000000000001</v>
      </c>
      <c r="I166" s="164"/>
      <c r="L166" s="160"/>
      <c r="M166" s="165"/>
      <c r="T166" s="166"/>
      <c r="AT166" s="161" t="s">
        <v>153</v>
      </c>
      <c r="AU166" s="161" t="s">
        <v>84</v>
      </c>
      <c r="AV166" s="14" t="s">
        <v>151</v>
      </c>
      <c r="AW166" s="14" t="s">
        <v>30</v>
      </c>
      <c r="AX166" s="14" t="s">
        <v>82</v>
      </c>
      <c r="AY166" s="161" t="s">
        <v>144</v>
      </c>
    </row>
    <row r="167" spans="2:65" s="1" customFormat="1" ht="16.5" customHeight="1">
      <c r="B167" s="31"/>
      <c r="C167" s="132" t="s">
        <v>185</v>
      </c>
      <c r="D167" s="132" t="s">
        <v>146</v>
      </c>
      <c r="E167" s="133" t="s">
        <v>186</v>
      </c>
      <c r="F167" s="134" t="s">
        <v>187</v>
      </c>
      <c r="G167" s="135" t="s">
        <v>188</v>
      </c>
      <c r="H167" s="136">
        <v>20.2</v>
      </c>
      <c r="I167" s="137">
        <v>50</v>
      </c>
      <c r="J167" s="138">
        <f>ROUND(I167*H167,2)</f>
        <v>1010</v>
      </c>
      <c r="K167" s="134" t="s">
        <v>150</v>
      </c>
      <c r="L167" s="31"/>
      <c r="M167" s="139" t="s">
        <v>1</v>
      </c>
      <c r="N167" s="140" t="s">
        <v>39</v>
      </c>
      <c r="P167" s="141">
        <f>O167*H167</f>
        <v>0</v>
      </c>
      <c r="Q167" s="141">
        <v>0</v>
      </c>
      <c r="R167" s="141">
        <f>Q167*H167</f>
        <v>0</v>
      </c>
      <c r="S167" s="141">
        <v>0.28999999999999998</v>
      </c>
      <c r="T167" s="142">
        <f>S167*H167</f>
        <v>5.8579999999999997</v>
      </c>
      <c r="AR167" s="143" t="s">
        <v>151</v>
      </c>
      <c r="AT167" s="143" t="s">
        <v>146</v>
      </c>
      <c r="AU167" s="143" t="s">
        <v>84</v>
      </c>
      <c r="AY167" s="16" t="s">
        <v>144</v>
      </c>
      <c r="BE167" s="144">
        <f>IF(N167="základní",J167,0)</f>
        <v>1010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82</v>
      </c>
      <c r="BK167" s="144">
        <f>ROUND(I167*H167,2)</f>
        <v>1010</v>
      </c>
      <c r="BL167" s="16" t="s">
        <v>151</v>
      </c>
      <c r="BM167" s="143" t="s">
        <v>189</v>
      </c>
    </row>
    <row r="168" spans="2:65" s="12" customFormat="1">
      <c r="B168" s="145"/>
      <c r="D168" s="146" t="s">
        <v>153</v>
      </c>
      <c r="E168" s="147" t="s">
        <v>1</v>
      </c>
      <c r="F168" s="148" t="s">
        <v>190</v>
      </c>
      <c r="H168" s="149">
        <v>20.2</v>
      </c>
      <c r="I168" s="150"/>
      <c r="L168" s="145"/>
      <c r="M168" s="151"/>
      <c r="T168" s="152"/>
      <c r="AT168" s="147" t="s">
        <v>153</v>
      </c>
      <c r="AU168" s="147" t="s">
        <v>84</v>
      </c>
      <c r="AV168" s="12" t="s">
        <v>84</v>
      </c>
      <c r="AW168" s="12" t="s">
        <v>30</v>
      </c>
      <c r="AX168" s="12" t="s">
        <v>74</v>
      </c>
      <c r="AY168" s="147" t="s">
        <v>144</v>
      </c>
    </row>
    <row r="169" spans="2:65" s="13" customFormat="1">
      <c r="B169" s="153"/>
      <c r="D169" s="146" t="s">
        <v>153</v>
      </c>
      <c r="E169" s="154" t="s">
        <v>1</v>
      </c>
      <c r="F169" s="155" t="s">
        <v>155</v>
      </c>
      <c r="H169" s="156">
        <v>20.2</v>
      </c>
      <c r="I169" s="157"/>
      <c r="L169" s="153"/>
      <c r="M169" s="158"/>
      <c r="T169" s="159"/>
      <c r="AT169" s="154" t="s">
        <v>153</v>
      </c>
      <c r="AU169" s="154" t="s">
        <v>84</v>
      </c>
      <c r="AV169" s="13" t="s">
        <v>156</v>
      </c>
      <c r="AW169" s="13" t="s">
        <v>30</v>
      </c>
      <c r="AX169" s="13" t="s">
        <v>74</v>
      </c>
      <c r="AY169" s="154" t="s">
        <v>144</v>
      </c>
    </row>
    <row r="170" spans="2:65" s="14" customFormat="1">
      <c r="B170" s="160"/>
      <c r="D170" s="146" t="s">
        <v>153</v>
      </c>
      <c r="E170" s="161" t="s">
        <v>1</v>
      </c>
      <c r="F170" s="162" t="s">
        <v>157</v>
      </c>
      <c r="H170" s="163">
        <v>20.2</v>
      </c>
      <c r="I170" s="164"/>
      <c r="L170" s="160"/>
      <c r="M170" s="165"/>
      <c r="T170" s="166"/>
      <c r="AT170" s="161" t="s">
        <v>153</v>
      </c>
      <c r="AU170" s="161" t="s">
        <v>84</v>
      </c>
      <c r="AV170" s="14" t="s">
        <v>151</v>
      </c>
      <c r="AW170" s="14" t="s">
        <v>30</v>
      </c>
      <c r="AX170" s="14" t="s">
        <v>82</v>
      </c>
      <c r="AY170" s="161" t="s">
        <v>144</v>
      </c>
    </row>
    <row r="171" spans="2:65" s="1" customFormat="1" ht="16.5" customHeight="1">
      <c r="B171" s="31"/>
      <c r="C171" s="132" t="s">
        <v>191</v>
      </c>
      <c r="D171" s="132" t="s">
        <v>146</v>
      </c>
      <c r="E171" s="133" t="s">
        <v>192</v>
      </c>
      <c r="F171" s="134" t="s">
        <v>193</v>
      </c>
      <c r="G171" s="135" t="s">
        <v>188</v>
      </c>
      <c r="H171" s="136">
        <v>165.4</v>
      </c>
      <c r="I171" s="137">
        <v>50</v>
      </c>
      <c r="J171" s="138">
        <f>ROUND(I171*H171,2)</f>
        <v>8270</v>
      </c>
      <c r="K171" s="134" t="s">
        <v>150</v>
      </c>
      <c r="L171" s="31"/>
      <c r="M171" s="139" t="s">
        <v>1</v>
      </c>
      <c r="N171" s="140" t="s">
        <v>39</v>
      </c>
      <c r="P171" s="141">
        <f>O171*H171</f>
        <v>0</v>
      </c>
      <c r="Q171" s="141">
        <v>0</v>
      </c>
      <c r="R171" s="141">
        <f>Q171*H171</f>
        <v>0</v>
      </c>
      <c r="S171" s="141">
        <v>0.20499999999999999</v>
      </c>
      <c r="T171" s="142">
        <f>S171*H171</f>
        <v>33.906999999999996</v>
      </c>
      <c r="AR171" s="143" t="s">
        <v>151</v>
      </c>
      <c r="AT171" s="143" t="s">
        <v>146</v>
      </c>
      <c r="AU171" s="143" t="s">
        <v>84</v>
      </c>
      <c r="AY171" s="16" t="s">
        <v>144</v>
      </c>
      <c r="BE171" s="144">
        <f>IF(N171="základní",J171,0)</f>
        <v>8270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82</v>
      </c>
      <c r="BK171" s="144">
        <f>ROUND(I171*H171,2)</f>
        <v>8270</v>
      </c>
      <c r="BL171" s="16" t="s">
        <v>151</v>
      </c>
      <c r="BM171" s="143" t="s">
        <v>194</v>
      </c>
    </row>
    <row r="172" spans="2:65" s="12" customFormat="1">
      <c r="B172" s="145"/>
      <c r="D172" s="146" t="s">
        <v>153</v>
      </c>
      <c r="E172" s="147" t="s">
        <v>1</v>
      </c>
      <c r="F172" s="148" t="s">
        <v>195</v>
      </c>
      <c r="H172" s="149">
        <v>165.4</v>
      </c>
      <c r="I172" s="150"/>
      <c r="L172" s="145"/>
      <c r="M172" s="151"/>
      <c r="T172" s="152"/>
      <c r="AT172" s="147" t="s">
        <v>153</v>
      </c>
      <c r="AU172" s="147" t="s">
        <v>84</v>
      </c>
      <c r="AV172" s="12" t="s">
        <v>84</v>
      </c>
      <c r="AW172" s="12" t="s">
        <v>30</v>
      </c>
      <c r="AX172" s="12" t="s">
        <v>74</v>
      </c>
      <c r="AY172" s="147" t="s">
        <v>144</v>
      </c>
    </row>
    <row r="173" spans="2:65" s="13" customFormat="1">
      <c r="B173" s="153"/>
      <c r="D173" s="146" t="s">
        <v>153</v>
      </c>
      <c r="E173" s="154" t="s">
        <v>1</v>
      </c>
      <c r="F173" s="155" t="s">
        <v>155</v>
      </c>
      <c r="H173" s="156">
        <v>165.4</v>
      </c>
      <c r="I173" s="157"/>
      <c r="L173" s="153"/>
      <c r="M173" s="158"/>
      <c r="T173" s="159"/>
      <c r="AT173" s="154" t="s">
        <v>153</v>
      </c>
      <c r="AU173" s="154" t="s">
        <v>84</v>
      </c>
      <c r="AV173" s="13" t="s">
        <v>156</v>
      </c>
      <c r="AW173" s="13" t="s">
        <v>30</v>
      </c>
      <c r="AX173" s="13" t="s">
        <v>74</v>
      </c>
      <c r="AY173" s="154" t="s">
        <v>144</v>
      </c>
    </row>
    <row r="174" spans="2:65" s="14" customFormat="1">
      <c r="B174" s="160"/>
      <c r="D174" s="146" t="s">
        <v>153</v>
      </c>
      <c r="E174" s="161" t="s">
        <v>1</v>
      </c>
      <c r="F174" s="162" t="s">
        <v>157</v>
      </c>
      <c r="H174" s="163">
        <v>165.4</v>
      </c>
      <c r="I174" s="164"/>
      <c r="L174" s="160"/>
      <c r="M174" s="165"/>
      <c r="T174" s="166"/>
      <c r="AT174" s="161" t="s">
        <v>153</v>
      </c>
      <c r="AU174" s="161" t="s">
        <v>84</v>
      </c>
      <c r="AV174" s="14" t="s">
        <v>151</v>
      </c>
      <c r="AW174" s="14" t="s">
        <v>30</v>
      </c>
      <c r="AX174" s="14" t="s">
        <v>82</v>
      </c>
      <c r="AY174" s="161" t="s">
        <v>144</v>
      </c>
    </row>
    <row r="175" spans="2:65" s="1" customFormat="1" ht="16.5" customHeight="1">
      <c r="B175" s="31"/>
      <c r="C175" s="132" t="s">
        <v>196</v>
      </c>
      <c r="D175" s="132" t="s">
        <v>146</v>
      </c>
      <c r="E175" s="133" t="s">
        <v>197</v>
      </c>
      <c r="F175" s="134" t="s">
        <v>198</v>
      </c>
      <c r="G175" s="135" t="s">
        <v>188</v>
      </c>
      <c r="H175" s="136">
        <v>24.4</v>
      </c>
      <c r="I175" s="137">
        <v>45</v>
      </c>
      <c r="J175" s="138">
        <f>ROUND(I175*H175,2)</f>
        <v>1098</v>
      </c>
      <c r="K175" s="134" t="s">
        <v>150</v>
      </c>
      <c r="L175" s="31"/>
      <c r="M175" s="139" t="s">
        <v>1</v>
      </c>
      <c r="N175" s="140" t="s">
        <v>39</v>
      </c>
      <c r="P175" s="141">
        <f>O175*H175</f>
        <v>0</v>
      </c>
      <c r="Q175" s="141">
        <v>0</v>
      </c>
      <c r="R175" s="141">
        <f>Q175*H175</f>
        <v>0</v>
      </c>
      <c r="S175" s="141">
        <v>0.04</v>
      </c>
      <c r="T175" s="142">
        <f>S175*H175</f>
        <v>0.97599999999999998</v>
      </c>
      <c r="AR175" s="143" t="s">
        <v>151</v>
      </c>
      <c r="AT175" s="143" t="s">
        <v>146</v>
      </c>
      <c r="AU175" s="143" t="s">
        <v>84</v>
      </c>
      <c r="AY175" s="16" t="s">
        <v>144</v>
      </c>
      <c r="BE175" s="144">
        <f>IF(N175="základní",J175,0)</f>
        <v>1098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82</v>
      </c>
      <c r="BK175" s="144">
        <f>ROUND(I175*H175,2)</f>
        <v>1098</v>
      </c>
      <c r="BL175" s="16" t="s">
        <v>151</v>
      </c>
      <c r="BM175" s="143" t="s">
        <v>199</v>
      </c>
    </row>
    <row r="176" spans="2:65" s="12" customFormat="1">
      <c r="B176" s="145"/>
      <c r="D176" s="146" t="s">
        <v>153</v>
      </c>
      <c r="E176" s="147" t="s">
        <v>1</v>
      </c>
      <c r="F176" s="148" t="s">
        <v>200</v>
      </c>
      <c r="H176" s="149">
        <v>24.4</v>
      </c>
      <c r="I176" s="150"/>
      <c r="L176" s="145"/>
      <c r="M176" s="151"/>
      <c r="T176" s="152"/>
      <c r="AT176" s="147" t="s">
        <v>153</v>
      </c>
      <c r="AU176" s="147" t="s">
        <v>84</v>
      </c>
      <c r="AV176" s="12" t="s">
        <v>84</v>
      </c>
      <c r="AW176" s="12" t="s">
        <v>30</v>
      </c>
      <c r="AX176" s="12" t="s">
        <v>74</v>
      </c>
      <c r="AY176" s="147" t="s">
        <v>144</v>
      </c>
    </row>
    <row r="177" spans="2:65" s="13" customFormat="1">
      <c r="B177" s="153"/>
      <c r="D177" s="146" t="s">
        <v>153</v>
      </c>
      <c r="E177" s="154" t="s">
        <v>1</v>
      </c>
      <c r="F177" s="155" t="s">
        <v>155</v>
      </c>
      <c r="H177" s="156">
        <v>24.4</v>
      </c>
      <c r="I177" s="157"/>
      <c r="L177" s="153"/>
      <c r="M177" s="158"/>
      <c r="T177" s="159"/>
      <c r="AT177" s="154" t="s">
        <v>153</v>
      </c>
      <c r="AU177" s="154" t="s">
        <v>84</v>
      </c>
      <c r="AV177" s="13" t="s">
        <v>156</v>
      </c>
      <c r="AW177" s="13" t="s">
        <v>30</v>
      </c>
      <c r="AX177" s="13" t="s">
        <v>74</v>
      </c>
      <c r="AY177" s="154" t="s">
        <v>144</v>
      </c>
    </row>
    <row r="178" spans="2:65" s="14" customFormat="1">
      <c r="B178" s="160"/>
      <c r="D178" s="146" t="s">
        <v>153</v>
      </c>
      <c r="E178" s="161" t="s">
        <v>1</v>
      </c>
      <c r="F178" s="162" t="s">
        <v>157</v>
      </c>
      <c r="H178" s="163">
        <v>24.4</v>
      </c>
      <c r="I178" s="164"/>
      <c r="L178" s="160"/>
      <c r="M178" s="165"/>
      <c r="T178" s="166"/>
      <c r="AT178" s="161" t="s">
        <v>153</v>
      </c>
      <c r="AU178" s="161" t="s">
        <v>84</v>
      </c>
      <c r="AV178" s="14" t="s">
        <v>151</v>
      </c>
      <c r="AW178" s="14" t="s">
        <v>30</v>
      </c>
      <c r="AX178" s="14" t="s">
        <v>82</v>
      </c>
      <c r="AY178" s="161" t="s">
        <v>144</v>
      </c>
    </row>
    <row r="179" spans="2:65" s="1" customFormat="1" ht="24.2" customHeight="1">
      <c r="B179" s="31"/>
      <c r="C179" s="132" t="s">
        <v>201</v>
      </c>
      <c r="D179" s="132" t="s">
        <v>146</v>
      </c>
      <c r="E179" s="133" t="s">
        <v>202</v>
      </c>
      <c r="F179" s="134" t="s">
        <v>203</v>
      </c>
      <c r="G179" s="135" t="s">
        <v>149</v>
      </c>
      <c r="H179" s="136">
        <v>503.6</v>
      </c>
      <c r="I179" s="137">
        <v>15</v>
      </c>
      <c r="J179" s="138">
        <f>ROUND(I179*H179,2)</f>
        <v>7554</v>
      </c>
      <c r="K179" s="134" t="s">
        <v>150</v>
      </c>
      <c r="L179" s="31"/>
      <c r="M179" s="139" t="s">
        <v>1</v>
      </c>
      <c r="N179" s="140" t="s">
        <v>39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151</v>
      </c>
      <c r="AT179" s="143" t="s">
        <v>146</v>
      </c>
      <c r="AU179" s="143" t="s">
        <v>84</v>
      </c>
      <c r="AY179" s="16" t="s">
        <v>144</v>
      </c>
      <c r="BE179" s="144">
        <f>IF(N179="základní",J179,0)</f>
        <v>7554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82</v>
      </c>
      <c r="BK179" s="144">
        <f>ROUND(I179*H179,2)</f>
        <v>7554</v>
      </c>
      <c r="BL179" s="16" t="s">
        <v>151</v>
      </c>
      <c r="BM179" s="143" t="s">
        <v>204</v>
      </c>
    </row>
    <row r="180" spans="2:65" s="12" customFormat="1">
      <c r="B180" s="145"/>
      <c r="D180" s="146" t="s">
        <v>153</v>
      </c>
      <c r="E180" s="147" t="s">
        <v>1</v>
      </c>
      <c r="F180" s="148" t="s">
        <v>205</v>
      </c>
      <c r="H180" s="149">
        <v>503.6</v>
      </c>
      <c r="I180" s="150"/>
      <c r="L180" s="145"/>
      <c r="M180" s="151"/>
      <c r="T180" s="152"/>
      <c r="AT180" s="147" t="s">
        <v>153</v>
      </c>
      <c r="AU180" s="147" t="s">
        <v>84</v>
      </c>
      <c r="AV180" s="12" t="s">
        <v>84</v>
      </c>
      <c r="AW180" s="12" t="s">
        <v>30</v>
      </c>
      <c r="AX180" s="12" t="s">
        <v>74</v>
      </c>
      <c r="AY180" s="147" t="s">
        <v>144</v>
      </c>
    </row>
    <row r="181" spans="2:65" s="13" customFormat="1">
      <c r="B181" s="153"/>
      <c r="D181" s="146" t="s">
        <v>153</v>
      </c>
      <c r="E181" s="154" t="s">
        <v>1</v>
      </c>
      <c r="F181" s="155" t="s">
        <v>155</v>
      </c>
      <c r="H181" s="156">
        <v>503.6</v>
      </c>
      <c r="I181" s="157"/>
      <c r="L181" s="153"/>
      <c r="M181" s="158"/>
      <c r="T181" s="159"/>
      <c r="AT181" s="154" t="s">
        <v>153</v>
      </c>
      <c r="AU181" s="154" t="s">
        <v>84</v>
      </c>
      <c r="AV181" s="13" t="s">
        <v>156</v>
      </c>
      <c r="AW181" s="13" t="s">
        <v>30</v>
      </c>
      <c r="AX181" s="13" t="s">
        <v>74</v>
      </c>
      <c r="AY181" s="154" t="s">
        <v>144</v>
      </c>
    </row>
    <row r="182" spans="2:65" s="14" customFormat="1">
      <c r="B182" s="160"/>
      <c r="D182" s="146" t="s">
        <v>153</v>
      </c>
      <c r="E182" s="161" t="s">
        <v>99</v>
      </c>
      <c r="F182" s="162" t="s">
        <v>157</v>
      </c>
      <c r="H182" s="163">
        <v>503.6</v>
      </c>
      <c r="I182" s="164"/>
      <c r="L182" s="160"/>
      <c r="M182" s="165"/>
      <c r="T182" s="166"/>
      <c r="AT182" s="161" t="s">
        <v>153</v>
      </c>
      <c r="AU182" s="161" t="s">
        <v>84</v>
      </c>
      <c r="AV182" s="14" t="s">
        <v>151</v>
      </c>
      <c r="AW182" s="14" t="s">
        <v>30</v>
      </c>
      <c r="AX182" s="14" t="s">
        <v>82</v>
      </c>
      <c r="AY182" s="161" t="s">
        <v>144</v>
      </c>
    </row>
    <row r="183" spans="2:65" s="1" customFormat="1" ht="33" customHeight="1">
      <c r="B183" s="31"/>
      <c r="C183" s="132" t="s">
        <v>8</v>
      </c>
      <c r="D183" s="132" t="s">
        <v>146</v>
      </c>
      <c r="E183" s="133" t="s">
        <v>206</v>
      </c>
      <c r="F183" s="134" t="s">
        <v>207</v>
      </c>
      <c r="G183" s="135" t="s">
        <v>208</v>
      </c>
      <c r="H183" s="136">
        <v>297</v>
      </c>
      <c r="I183" s="137">
        <v>150</v>
      </c>
      <c r="J183" s="138">
        <f>ROUND(I183*H183,2)</f>
        <v>44550</v>
      </c>
      <c r="K183" s="134" t="s">
        <v>150</v>
      </c>
      <c r="L183" s="31"/>
      <c r="M183" s="139" t="s">
        <v>1</v>
      </c>
      <c r="N183" s="140" t="s">
        <v>39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151</v>
      </c>
      <c r="AT183" s="143" t="s">
        <v>146</v>
      </c>
      <c r="AU183" s="143" t="s">
        <v>84</v>
      </c>
      <c r="AY183" s="16" t="s">
        <v>144</v>
      </c>
      <c r="BE183" s="144">
        <f>IF(N183="základní",J183,0)</f>
        <v>44550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82</v>
      </c>
      <c r="BK183" s="144">
        <f>ROUND(I183*H183,2)</f>
        <v>44550</v>
      </c>
      <c r="BL183" s="16" t="s">
        <v>151</v>
      </c>
      <c r="BM183" s="143" t="s">
        <v>209</v>
      </c>
    </row>
    <row r="184" spans="2:65" s="12" customFormat="1">
      <c r="B184" s="145"/>
      <c r="D184" s="146" t="s">
        <v>153</v>
      </c>
      <c r="E184" s="147" t="s">
        <v>1</v>
      </c>
      <c r="F184" s="148" t="s">
        <v>210</v>
      </c>
      <c r="H184" s="149">
        <v>297</v>
      </c>
      <c r="I184" s="150"/>
      <c r="L184" s="145"/>
      <c r="M184" s="151"/>
      <c r="T184" s="152"/>
      <c r="AT184" s="147" t="s">
        <v>153</v>
      </c>
      <c r="AU184" s="147" t="s">
        <v>84</v>
      </c>
      <c r="AV184" s="12" t="s">
        <v>84</v>
      </c>
      <c r="AW184" s="12" t="s">
        <v>30</v>
      </c>
      <c r="AX184" s="12" t="s">
        <v>74</v>
      </c>
      <c r="AY184" s="147" t="s">
        <v>144</v>
      </c>
    </row>
    <row r="185" spans="2:65" s="13" customFormat="1">
      <c r="B185" s="153"/>
      <c r="D185" s="146" t="s">
        <v>153</v>
      </c>
      <c r="E185" s="154" t="s">
        <v>1</v>
      </c>
      <c r="F185" s="155" t="s">
        <v>155</v>
      </c>
      <c r="H185" s="156">
        <v>297</v>
      </c>
      <c r="I185" s="157"/>
      <c r="L185" s="153"/>
      <c r="M185" s="158"/>
      <c r="T185" s="159"/>
      <c r="AT185" s="154" t="s">
        <v>153</v>
      </c>
      <c r="AU185" s="154" t="s">
        <v>84</v>
      </c>
      <c r="AV185" s="13" t="s">
        <v>156</v>
      </c>
      <c r="AW185" s="13" t="s">
        <v>30</v>
      </c>
      <c r="AX185" s="13" t="s">
        <v>74</v>
      </c>
      <c r="AY185" s="154" t="s">
        <v>144</v>
      </c>
    </row>
    <row r="186" spans="2:65" s="14" customFormat="1">
      <c r="B186" s="160"/>
      <c r="D186" s="146" t="s">
        <v>153</v>
      </c>
      <c r="E186" s="161" t="s">
        <v>88</v>
      </c>
      <c r="F186" s="162" t="s">
        <v>157</v>
      </c>
      <c r="H186" s="163">
        <v>297</v>
      </c>
      <c r="I186" s="164"/>
      <c r="L186" s="160"/>
      <c r="M186" s="165"/>
      <c r="T186" s="166"/>
      <c r="AT186" s="161" t="s">
        <v>153</v>
      </c>
      <c r="AU186" s="161" t="s">
        <v>84</v>
      </c>
      <c r="AV186" s="14" t="s">
        <v>151</v>
      </c>
      <c r="AW186" s="14" t="s">
        <v>30</v>
      </c>
      <c r="AX186" s="14" t="s">
        <v>82</v>
      </c>
      <c r="AY186" s="161" t="s">
        <v>144</v>
      </c>
    </row>
    <row r="187" spans="2:65" s="1" customFormat="1" ht="24.2" customHeight="1">
      <c r="B187" s="31"/>
      <c r="C187" s="132" t="s">
        <v>211</v>
      </c>
      <c r="D187" s="132" t="s">
        <v>146</v>
      </c>
      <c r="E187" s="133" t="s">
        <v>212</v>
      </c>
      <c r="F187" s="134" t="s">
        <v>213</v>
      </c>
      <c r="G187" s="135" t="s">
        <v>208</v>
      </c>
      <c r="H187" s="136">
        <v>1.536</v>
      </c>
      <c r="I187" s="137">
        <v>586</v>
      </c>
      <c r="J187" s="138">
        <f>ROUND(I187*H187,2)</f>
        <v>900.1</v>
      </c>
      <c r="K187" s="134" t="s">
        <v>150</v>
      </c>
      <c r="L187" s="31"/>
      <c r="M187" s="139" t="s">
        <v>1</v>
      </c>
      <c r="N187" s="140" t="s">
        <v>39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151</v>
      </c>
      <c r="AT187" s="143" t="s">
        <v>146</v>
      </c>
      <c r="AU187" s="143" t="s">
        <v>84</v>
      </c>
      <c r="AY187" s="16" t="s">
        <v>144</v>
      </c>
      <c r="BE187" s="144">
        <f>IF(N187="základní",J187,0)</f>
        <v>900.1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82</v>
      </c>
      <c r="BK187" s="144">
        <f>ROUND(I187*H187,2)</f>
        <v>900.1</v>
      </c>
      <c r="BL187" s="16" t="s">
        <v>151</v>
      </c>
      <c r="BM187" s="143" t="s">
        <v>214</v>
      </c>
    </row>
    <row r="188" spans="2:65" s="12" customFormat="1">
      <c r="B188" s="145"/>
      <c r="D188" s="146" t="s">
        <v>153</v>
      </c>
      <c r="E188" s="147" t="s">
        <v>1</v>
      </c>
      <c r="F188" s="148" t="s">
        <v>215</v>
      </c>
      <c r="H188" s="149">
        <v>0.25600000000000001</v>
      </c>
      <c r="I188" s="150"/>
      <c r="L188" s="145"/>
      <c r="M188" s="151"/>
      <c r="T188" s="152"/>
      <c r="AT188" s="147" t="s">
        <v>153</v>
      </c>
      <c r="AU188" s="147" t="s">
        <v>84</v>
      </c>
      <c r="AV188" s="12" t="s">
        <v>84</v>
      </c>
      <c r="AW188" s="12" t="s">
        <v>30</v>
      </c>
      <c r="AX188" s="12" t="s">
        <v>74</v>
      </c>
      <c r="AY188" s="147" t="s">
        <v>144</v>
      </c>
    </row>
    <row r="189" spans="2:65" s="12" customFormat="1">
      <c r="B189" s="145"/>
      <c r="D189" s="146" t="s">
        <v>153</v>
      </c>
      <c r="E189" s="147" t="s">
        <v>1</v>
      </c>
      <c r="F189" s="148" t="s">
        <v>216</v>
      </c>
      <c r="H189" s="149">
        <v>0.51200000000000001</v>
      </c>
      <c r="I189" s="150"/>
      <c r="L189" s="145"/>
      <c r="M189" s="151"/>
      <c r="T189" s="152"/>
      <c r="AT189" s="147" t="s">
        <v>153</v>
      </c>
      <c r="AU189" s="147" t="s">
        <v>84</v>
      </c>
      <c r="AV189" s="12" t="s">
        <v>84</v>
      </c>
      <c r="AW189" s="12" t="s">
        <v>30</v>
      </c>
      <c r="AX189" s="12" t="s">
        <v>74</v>
      </c>
      <c r="AY189" s="147" t="s">
        <v>144</v>
      </c>
    </row>
    <row r="190" spans="2:65" s="12" customFormat="1">
      <c r="B190" s="145"/>
      <c r="D190" s="146" t="s">
        <v>153</v>
      </c>
      <c r="E190" s="147" t="s">
        <v>1</v>
      </c>
      <c r="F190" s="148" t="s">
        <v>217</v>
      </c>
      <c r="H190" s="149">
        <v>0.76800000000000002</v>
      </c>
      <c r="I190" s="150"/>
      <c r="L190" s="145"/>
      <c r="M190" s="151"/>
      <c r="T190" s="152"/>
      <c r="AT190" s="147" t="s">
        <v>153</v>
      </c>
      <c r="AU190" s="147" t="s">
        <v>84</v>
      </c>
      <c r="AV190" s="12" t="s">
        <v>84</v>
      </c>
      <c r="AW190" s="12" t="s">
        <v>30</v>
      </c>
      <c r="AX190" s="12" t="s">
        <v>74</v>
      </c>
      <c r="AY190" s="147" t="s">
        <v>144</v>
      </c>
    </row>
    <row r="191" spans="2:65" s="13" customFormat="1">
      <c r="B191" s="153"/>
      <c r="D191" s="146" t="s">
        <v>153</v>
      </c>
      <c r="E191" s="154" t="s">
        <v>1</v>
      </c>
      <c r="F191" s="155" t="s">
        <v>155</v>
      </c>
      <c r="H191" s="156">
        <v>1.536</v>
      </c>
      <c r="I191" s="157"/>
      <c r="L191" s="153"/>
      <c r="M191" s="158"/>
      <c r="T191" s="159"/>
      <c r="AT191" s="154" t="s">
        <v>153</v>
      </c>
      <c r="AU191" s="154" t="s">
        <v>84</v>
      </c>
      <c r="AV191" s="13" t="s">
        <v>156</v>
      </c>
      <c r="AW191" s="13" t="s">
        <v>30</v>
      </c>
      <c r="AX191" s="13" t="s">
        <v>74</v>
      </c>
      <c r="AY191" s="154" t="s">
        <v>144</v>
      </c>
    </row>
    <row r="192" spans="2:65" s="14" customFormat="1">
      <c r="B192" s="160"/>
      <c r="D192" s="146" t="s">
        <v>153</v>
      </c>
      <c r="E192" s="161" t="s">
        <v>102</v>
      </c>
      <c r="F192" s="162" t="s">
        <v>157</v>
      </c>
      <c r="H192" s="163">
        <v>1.536</v>
      </c>
      <c r="I192" s="164"/>
      <c r="L192" s="160"/>
      <c r="M192" s="165"/>
      <c r="T192" s="166"/>
      <c r="AT192" s="161" t="s">
        <v>153</v>
      </c>
      <c r="AU192" s="161" t="s">
        <v>84</v>
      </c>
      <c r="AV192" s="14" t="s">
        <v>151</v>
      </c>
      <c r="AW192" s="14" t="s">
        <v>30</v>
      </c>
      <c r="AX192" s="14" t="s">
        <v>82</v>
      </c>
      <c r="AY192" s="161" t="s">
        <v>144</v>
      </c>
    </row>
    <row r="193" spans="2:65" s="1" customFormat="1" ht="37.9" customHeight="1">
      <c r="B193" s="31"/>
      <c r="C193" s="132" t="s">
        <v>218</v>
      </c>
      <c r="D193" s="132" t="s">
        <v>146</v>
      </c>
      <c r="E193" s="133" t="s">
        <v>219</v>
      </c>
      <c r="F193" s="134" t="s">
        <v>220</v>
      </c>
      <c r="G193" s="135" t="s">
        <v>208</v>
      </c>
      <c r="H193" s="136">
        <v>204.72</v>
      </c>
      <c r="I193" s="137">
        <v>65</v>
      </c>
      <c r="J193" s="138">
        <f>ROUND(I193*H193,2)</f>
        <v>13306.8</v>
      </c>
      <c r="K193" s="134" t="s">
        <v>150</v>
      </c>
      <c r="L193" s="31"/>
      <c r="M193" s="139" t="s">
        <v>1</v>
      </c>
      <c r="N193" s="140" t="s">
        <v>39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151</v>
      </c>
      <c r="AT193" s="143" t="s">
        <v>146</v>
      </c>
      <c r="AU193" s="143" t="s">
        <v>84</v>
      </c>
      <c r="AY193" s="16" t="s">
        <v>144</v>
      </c>
      <c r="BE193" s="144">
        <f>IF(N193="základní",J193,0)</f>
        <v>13306.8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82</v>
      </c>
      <c r="BK193" s="144">
        <f>ROUND(I193*H193,2)</f>
        <v>13306.8</v>
      </c>
      <c r="BL193" s="16" t="s">
        <v>151</v>
      </c>
      <c r="BM193" s="143" t="s">
        <v>221</v>
      </c>
    </row>
    <row r="194" spans="2:65" s="12" customFormat="1">
      <c r="B194" s="145"/>
      <c r="D194" s="146" t="s">
        <v>153</v>
      </c>
      <c r="E194" s="147" t="s">
        <v>1</v>
      </c>
      <c r="F194" s="148" t="s">
        <v>222</v>
      </c>
      <c r="H194" s="149">
        <v>104</v>
      </c>
      <c r="I194" s="150"/>
      <c r="L194" s="145"/>
      <c r="M194" s="151"/>
      <c r="T194" s="152"/>
      <c r="AT194" s="147" t="s">
        <v>153</v>
      </c>
      <c r="AU194" s="147" t="s">
        <v>84</v>
      </c>
      <c r="AV194" s="12" t="s">
        <v>84</v>
      </c>
      <c r="AW194" s="12" t="s">
        <v>30</v>
      </c>
      <c r="AX194" s="12" t="s">
        <v>74</v>
      </c>
      <c r="AY194" s="147" t="s">
        <v>144</v>
      </c>
    </row>
    <row r="195" spans="2:65" s="12" customFormat="1">
      <c r="B195" s="145"/>
      <c r="D195" s="146" t="s">
        <v>153</v>
      </c>
      <c r="E195" s="147" t="s">
        <v>1</v>
      </c>
      <c r="F195" s="148" t="s">
        <v>223</v>
      </c>
      <c r="H195" s="149">
        <v>100.72</v>
      </c>
      <c r="I195" s="150"/>
      <c r="L195" s="145"/>
      <c r="M195" s="151"/>
      <c r="T195" s="152"/>
      <c r="AT195" s="147" t="s">
        <v>153</v>
      </c>
      <c r="AU195" s="147" t="s">
        <v>84</v>
      </c>
      <c r="AV195" s="12" t="s">
        <v>84</v>
      </c>
      <c r="AW195" s="12" t="s">
        <v>30</v>
      </c>
      <c r="AX195" s="12" t="s">
        <v>74</v>
      </c>
      <c r="AY195" s="147" t="s">
        <v>144</v>
      </c>
    </row>
    <row r="196" spans="2:65" s="13" customFormat="1">
      <c r="B196" s="153"/>
      <c r="D196" s="146" t="s">
        <v>153</v>
      </c>
      <c r="E196" s="154" t="s">
        <v>1</v>
      </c>
      <c r="F196" s="155" t="s">
        <v>155</v>
      </c>
      <c r="H196" s="156">
        <v>204.72</v>
      </c>
      <c r="I196" s="157"/>
      <c r="L196" s="153"/>
      <c r="M196" s="158"/>
      <c r="T196" s="159"/>
      <c r="AT196" s="154" t="s">
        <v>153</v>
      </c>
      <c r="AU196" s="154" t="s">
        <v>84</v>
      </c>
      <c r="AV196" s="13" t="s">
        <v>156</v>
      </c>
      <c r="AW196" s="13" t="s">
        <v>30</v>
      </c>
      <c r="AX196" s="13" t="s">
        <v>74</v>
      </c>
      <c r="AY196" s="154" t="s">
        <v>144</v>
      </c>
    </row>
    <row r="197" spans="2:65" s="14" customFormat="1">
      <c r="B197" s="160"/>
      <c r="D197" s="146" t="s">
        <v>153</v>
      </c>
      <c r="E197" s="161" t="s">
        <v>1</v>
      </c>
      <c r="F197" s="162" t="s">
        <v>157</v>
      </c>
      <c r="H197" s="163">
        <v>204.72</v>
      </c>
      <c r="I197" s="164"/>
      <c r="L197" s="160"/>
      <c r="M197" s="165"/>
      <c r="T197" s="166"/>
      <c r="AT197" s="161" t="s">
        <v>153</v>
      </c>
      <c r="AU197" s="161" t="s">
        <v>84</v>
      </c>
      <c r="AV197" s="14" t="s">
        <v>151</v>
      </c>
      <c r="AW197" s="14" t="s">
        <v>30</v>
      </c>
      <c r="AX197" s="14" t="s">
        <v>82</v>
      </c>
      <c r="AY197" s="161" t="s">
        <v>144</v>
      </c>
    </row>
    <row r="198" spans="2:65" s="1" customFormat="1" ht="37.9" customHeight="1">
      <c r="B198" s="31"/>
      <c r="C198" s="132" t="s">
        <v>224</v>
      </c>
      <c r="D198" s="132" t="s">
        <v>146</v>
      </c>
      <c r="E198" s="133" t="s">
        <v>225</v>
      </c>
      <c r="F198" s="134" t="s">
        <v>226</v>
      </c>
      <c r="G198" s="135" t="s">
        <v>208</v>
      </c>
      <c r="H198" s="136">
        <v>246.536</v>
      </c>
      <c r="I198" s="137">
        <v>280</v>
      </c>
      <c r="J198" s="138">
        <f>ROUND(I198*H198,2)</f>
        <v>69030.080000000002</v>
      </c>
      <c r="K198" s="134" t="s">
        <v>150</v>
      </c>
      <c r="L198" s="31"/>
      <c r="M198" s="139" t="s">
        <v>1</v>
      </c>
      <c r="N198" s="140" t="s">
        <v>39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151</v>
      </c>
      <c r="AT198" s="143" t="s">
        <v>146</v>
      </c>
      <c r="AU198" s="143" t="s">
        <v>84</v>
      </c>
      <c r="AY198" s="16" t="s">
        <v>144</v>
      </c>
      <c r="BE198" s="144">
        <f>IF(N198="základní",J198,0)</f>
        <v>69030.080000000002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82</v>
      </c>
      <c r="BK198" s="144">
        <f>ROUND(I198*H198,2)</f>
        <v>69030.080000000002</v>
      </c>
      <c r="BL198" s="16" t="s">
        <v>151</v>
      </c>
      <c r="BM198" s="143" t="s">
        <v>227</v>
      </c>
    </row>
    <row r="199" spans="2:65" s="12" customFormat="1">
      <c r="B199" s="145"/>
      <c r="D199" s="146" t="s">
        <v>153</v>
      </c>
      <c r="E199" s="147" t="s">
        <v>1</v>
      </c>
      <c r="F199" s="148" t="s">
        <v>102</v>
      </c>
      <c r="H199" s="149">
        <v>1.536</v>
      </c>
      <c r="I199" s="150"/>
      <c r="L199" s="145"/>
      <c r="M199" s="151"/>
      <c r="T199" s="152"/>
      <c r="AT199" s="147" t="s">
        <v>153</v>
      </c>
      <c r="AU199" s="147" t="s">
        <v>84</v>
      </c>
      <c r="AV199" s="12" t="s">
        <v>84</v>
      </c>
      <c r="AW199" s="12" t="s">
        <v>30</v>
      </c>
      <c r="AX199" s="12" t="s">
        <v>74</v>
      </c>
      <c r="AY199" s="147" t="s">
        <v>144</v>
      </c>
    </row>
    <row r="200" spans="2:65" s="12" customFormat="1">
      <c r="B200" s="145"/>
      <c r="D200" s="146" t="s">
        <v>153</v>
      </c>
      <c r="E200" s="147" t="s">
        <v>1</v>
      </c>
      <c r="F200" s="148" t="s">
        <v>228</v>
      </c>
      <c r="H200" s="149">
        <v>245</v>
      </c>
      <c r="I200" s="150"/>
      <c r="L200" s="145"/>
      <c r="M200" s="151"/>
      <c r="T200" s="152"/>
      <c r="AT200" s="147" t="s">
        <v>153</v>
      </c>
      <c r="AU200" s="147" t="s">
        <v>84</v>
      </c>
      <c r="AV200" s="12" t="s">
        <v>84</v>
      </c>
      <c r="AW200" s="12" t="s">
        <v>30</v>
      </c>
      <c r="AX200" s="12" t="s">
        <v>74</v>
      </c>
      <c r="AY200" s="147" t="s">
        <v>144</v>
      </c>
    </row>
    <row r="201" spans="2:65" s="13" customFormat="1">
      <c r="B201" s="153"/>
      <c r="D201" s="146" t="s">
        <v>153</v>
      </c>
      <c r="E201" s="154" t="s">
        <v>1</v>
      </c>
      <c r="F201" s="155" t="s">
        <v>155</v>
      </c>
      <c r="H201" s="156">
        <v>246.536</v>
      </c>
      <c r="I201" s="157"/>
      <c r="L201" s="153"/>
      <c r="M201" s="158"/>
      <c r="T201" s="159"/>
      <c r="AT201" s="154" t="s">
        <v>153</v>
      </c>
      <c r="AU201" s="154" t="s">
        <v>84</v>
      </c>
      <c r="AV201" s="13" t="s">
        <v>156</v>
      </c>
      <c r="AW201" s="13" t="s">
        <v>30</v>
      </c>
      <c r="AX201" s="13" t="s">
        <v>74</v>
      </c>
      <c r="AY201" s="154" t="s">
        <v>144</v>
      </c>
    </row>
    <row r="202" spans="2:65" s="14" customFormat="1">
      <c r="B202" s="160"/>
      <c r="D202" s="146" t="s">
        <v>153</v>
      </c>
      <c r="E202" s="161" t="s">
        <v>105</v>
      </c>
      <c r="F202" s="162" t="s">
        <v>157</v>
      </c>
      <c r="H202" s="163">
        <v>246.536</v>
      </c>
      <c r="I202" s="164"/>
      <c r="L202" s="160"/>
      <c r="M202" s="165"/>
      <c r="T202" s="166"/>
      <c r="AT202" s="161" t="s">
        <v>153</v>
      </c>
      <c r="AU202" s="161" t="s">
        <v>84</v>
      </c>
      <c r="AV202" s="14" t="s">
        <v>151</v>
      </c>
      <c r="AW202" s="14" t="s">
        <v>30</v>
      </c>
      <c r="AX202" s="14" t="s">
        <v>82</v>
      </c>
      <c r="AY202" s="161" t="s">
        <v>144</v>
      </c>
    </row>
    <row r="203" spans="2:65" s="1" customFormat="1" ht="37.9" customHeight="1">
      <c r="B203" s="31"/>
      <c r="C203" s="132" t="s">
        <v>229</v>
      </c>
      <c r="D203" s="132" t="s">
        <v>146</v>
      </c>
      <c r="E203" s="133" t="s">
        <v>230</v>
      </c>
      <c r="F203" s="134" t="s">
        <v>231</v>
      </c>
      <c r="G203" s="135" t="s">
        <v>208</v>
      </c>
      <c r="H203" s="136">
        <v>1479.2159999999999</v>
      </c>
      <c r="I203" s="137">
        <v>10</v>
      </c>
      <c r="J203" s="138">
        <f>ROUND(I203*H203,2)</f>
        <v>14792.16</v>
      </c>
      <c r="K203" s="134" t="s">
        <v>150</v>
      </c>
      <c r="L203" s="31"/>
      <c r="M203" s="139" t="s">
        <v>1</v>
      </c>
      <c r="N203" s="140" t="s">
        <v>39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151</v>
      </c>
      <c r="AT203" s="143" t="s">
        <v>146</v>
      </c>
      <c r="AU203" s="143" t="s">
        <v>84</v>
      </c>
      <c r="AY203" s="16" t="s">
        <v>144</v>
      </c>
      <c r="BE203" s="144">
        <f>IF(N203="základní",J203,0)</f>
        <v>14792.16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82</v>
      </c>
      <c r="BK203" s="144">
        <f>ROUND(I203*H203,2)</f>
        <v>14792.16</v>
      </c>
      <c r="BL203" s="16" t="s">
        <v>151</v>
      </c>
      <c r="BM203" s="143" t="s">
        <v>232</v>
      </c>
    </row>
    <row r="204" spans="2:65" s="12" customFormat="1">
      <c r="B204" s="145"/>
      <c r="D204" s="146" t="s">
        <v>153</v>
      </c>
      <c r="E204" s="147" t="s">
        <v>1</v>
      </c>
      <c r="F204" s="148" t="s">
        <v>233</v>
      </c>
      <c r="H204" s="149">
        <v>1479.2159999999999</v>
      </c>
      <c r="I204" s="150"/>
      <c r="L204" s="145"/>
      <c r="M204" s="151"/>
      <c r="T204" s="152"/>
      <c r="AT204" s="147" t="s">
        <v>153</v>
      </c>
      <c r="AU204" s="147" t="s">
        <v>84</v>
      </c>
      <c r="AV204" s="12" t="s">
        <v>84</v>
      </c>
      <c r="AW204" s="12" t="s">
        <v>30</v>
      </c>
      <c r="AX204" s="12" t="s">
        <v>74</v>
      </c>
      <c r="AY204" s="147" t="s">
        <v>144</v>
      </c>
    </row>
    <row r="205" spans="2:65" s="13" customFormat="1">
      <c r="B205" s="153"/>
      <c r="D205" s="146" t="s">
        <v>153</v>
      </c>
      <c r="E205" s="154" t="s">
        <v>1</v>
      </c>
      <c r="F205" s="155" t="s">
        <v>155</v>
      </c>
      <c r="H205" s="156">
        <v>1479.2159999999999</v>
      </c>
      <c r="I205" s="157"/>
      <c r="L205" s="153"/>
      <c r="M205" s="158"/>
      <c r="T205" s="159"/>
      <c r="AT205" s="154" t="s">
        <v>153</v>
      </c>
      <c r="AU205" s="154" t="s">
        <v>84</v>
      </c>
      <c r="AV205" s="13" t="s">
        <v>156</v>
      </c>
      <c r="AW205" s="13" t="s">
        <v>30</v>
      </c>
      <c r="AX205" s="13" t="s">
        <v>74</v>
      </c>
      <c r="AY205" s="154" t="s">
        <v>144</v>
      </c>
    </row>
    <row r="206" spans="2:65" s="14" customFormat="1">
      <c r="B206" s="160"/>
      <c r="D206" s="146" t="s">
        <v>153</v>
      </c>
      <c r="E206" s="161" t="s">
        <v>1</v>
      </c>
      <c r="F206" s="162" t="s">
        <v>157</v>
      </c>
      <c r="H206" s="163">
        <v>1479.2159999999999</v>
      </c>
      <c r="I206" s="164"/>
      <c r="L206" s="160"/>
      <c r="M206" s="165"/>
      <c r="T206" s="166"/>
      <c r="AT206" s="161" t="s">
        <v>153</v>
      </c>
      <c r="AU206" s="161" t="s">
        <v>84</v>
      </c>
      <c r="AV206" s="14" t="s">
        <v>151</v>
      </c>
      <c r="AW206" s="14" t="s">
        <v>30</v>
      </c>
      <c r="AX206" s="14" t="s">
        <v>82</v>
      </c>
      <c r="AY206" s="161" t="s">
        <v>144</v>
      </c>
    </row>
    <row r="207" spans="2:65" s="1" customFormat="1" ht="24.2" customHeight="1">
      <c r="B207" s="31"/>
      <c r="C207" s="132" t="s">
        <v>234</v>
      </c>
      <c r="D207" s="132" t="s">
        <v>146</v>
      </c>
      <c r="E207" s="133" t="s">
        <v>235</v>
      </c>
      <c r="F207" s="134" t="s">
        <v>236</v>
      </c>
      <c r="G207" s="135" t="s">
        <v>208</v>
      </c>
      <c r="H207" s="136">
        <v>103.896</v>
      </c>
      <c r="I207" s="137">
        <v>50</v>
      </c>
      <c r="J207" s="138">
        <f>ROUND(I207*H207,2)</f>
        <v>5194.8</v>
      </c>
      <c r="K207" s="134" t="s">
        <v>150</v>
      </c>
      <c r="L207" s="31"/>
      <c r="M207" s="139" t="s">
        <v>1</v>
      </c>
      <c r="N207" s="140" t="s">
        <v>39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151</v>
      </c>
      <c r="AT207" s="143" t="s">
        <v>146</v>
      </c>
      <c r="AU207" s="143" t="s">
        <v>84</v>
      </c>
      <c r="AY207" s="16" t="s">
        <v>144</v>
      </c>
      <c r="BE207" s="144">
        <f>IF(N207="základní",J207,0)</f>
        <v>5194.8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82</v>
      </c>
      <c r="BK207" s="144">
        <f>ROUND(I207*H207,2)</f>
        <v>5194.8</v>
      </c>
      <c r="BL207" s="16" t="s">
        <v>151</v>
      </c>
      <c r="BM207" s="143" t="s">
        <v>237</v>
      </c>
    </row>
    <row r="208" spans="2:65" s="12" customFormat="1">
      <c r="B208" s="145"/>
      <c r="D208" s="146" t="s">
        <v>153</v>
      </c>
      <c r="E208" s="147" t="s">
        <v>1</v>
      </c>
      <c r="F208" s="148" t="s">
        <v>90</v>
      </c>
      <c r="H208" s="149">
        <v>52</v>
      </c>
      <c r="I208" s="150"/>
      <c r="L208" s="145"/>
      <c r="M208" s="151"/>
      <c r="T208" s="152"/>
      <c r="AT208" s="147" t="s">
        <v>153</v>
      </c>
      <c r="AU208" s="147" t="s">
        <v>84</v>
      </c>
      <c r="AV208" s="12" t="s">
        <v>84</v>
      </c>
      <c r="AW208" s="12" t="s">
        <v>30</v>
      </c>
      <c r="AX208" s="12" t="s">
        <v>74</v>
      </c>
      <c r="AY208" s="147" t="s">
        <v>144</v>
      </c>
    </row>
    <row r="209" spans="2:65" s="12" customFormat="1">
      <c r="B209" s="145"/>
      <c r="D209" s="146" t="s">
        <v>153</v>
      </c>
      <c r="E209" s="147" t="s">
        <v>1</v>
      </c>
      <c r="F209" s="148" t="s">
        <v>238</v>
      </c>
      <c r="H209" s="149">
        <v>50.36</v>
      </c>
      <c r="I209" s="150"/>
      <c r="L209" s="145"/>
      <c r="M209" s="151"/>
      <c r="T209" s="152"/>
      <c r="AT209" s="147" t="s">
        <v>153</v>
      </c>
      <c r="AU209" s="147" t="s">
        <v>84</v>
      </c>
      <c r="AV209" s="12" t="s">
        <v>84</v>
      </c>
      <c r="AW209" s="12" t="s">
        <v>30</v>
      </c>
      <c r="AX209" s="12" t="s">
        <v>74</v>
      </c>
      <c r="AY209" s="147" t="s">
        <v>144</v>
      </c>
    </row>
    <row r="210" spans="2:65" s="12" customFormat="1">
      <c r="B210" s="145"/>
      <c r="D210" s="146" t="s">
        <v>153</v>
      </c>
      <c r="E210" s="147" t="s">
        <v>1</v>
      </c>
      <c r="F210" s="148" t="s">
        <v>102</v>
      </c>
      <c r="H210" s="149">
        <v>1.536</v>
      </c>
      <c r="I210" s="150"/>
      <c r="L210" s="145"/>
      <c r="M210" s="151"/>
      <c r="T210" s="152"/>
      <c r="AT210" s="147" t="s">
        <v>153</v>
      </c>
      <c r="AU210" s="147" t="s">
        <v>84</v>
      </c>
      <c r="AV210" s="12" t="s">
        <v>84</v>
      </c>
      <c r="AW210" s="12" t="s">
        <v>30</v>
      </c>
      <c r="AX210" s="12" t="s">
        <v>74</v>
      </c>
      <c r="AY210" s="147" t="s">
        <v>144</v>
      </c>
    </row>
    <row r="211" spans="2:65" s="13" customFormat="1">
      <c r="B211" s="153"/>
      <c r="D211" s="146" t="s">
        <v>153</v>
      </c>
      <c r="E211" s="154" t="s">
        <v>1</v>
      </c>
      <c r="F211" s="155" t="s">
        <v>155</v>
      </c>
      <c r="H211" s="156">
        <v>103.896</v>
      </c>
      <c r="I211" s="157"/>
      <c r="L211" s="153"/>
      <c r="M211" s="158"/>
      <c r="T211" s="159"/>
      <c r="AT211" s="154" t="s">
        <v>153</v>
      </c>
      <c r="AU211" s="154" t="s">
        <v>84</v>
      </c>
      <c r="AV211" s="13" t="s">
        <v>156</v>
      </c>
      <c r="AW211" s="13" t="s">
        <v>30</v>
      </c>
      <c r="AX211" s="13" t="s">
        <v>74</v>
      </c>
      <c r="AY211" s="154" t="s">
        <v>144</v>
      </c>
    </row>
    <row r="212" spans="2:65" s="14" customFormat="1">
      <c r="B212" s="160"/>
      <c r="D212" s="146" t="s">
        <v>153</v>
      </c>
      <c r="E212" s="161" t="s">
        <v>1</v>
      </c>
      <c r="F212" s="162" t="s">
        <v>157</v>
      </c>
      <c r="H212" s="163">
        <v>103.896</v>
      </c>
      <c r="I212" s="164"/>
      <c r="L212" s="160"/>
      <c r="M212" s="165"/>
      <c r="T212" s="166"/>
      <c r="AT212" s="161" t="s">
        <v>153</v>
      </c>
      <c r="AU212" s="161" t="s">
        <v>84</v>
      </c>
      <c r="AV212" s="14" t="s">
        <v>151</v>
      </c>
      <c r="AW212" s="14" t="s">
        <v>30</v>
      </c>
      <c r="AX212" s="14" t="s">
        <v>82</v>
      </c>
      <c r="AY212" s="161" t="s">
        <v>144</v>
      </c>
    </row>
    <row r="213" spans="2:65" s="1" customFormat="1" ht="24.2" customHeight="1">
      <c r="B213" s="31"/>
      <c r="C213" s="132" t="s">
        <v>239</v>
      </c>
      <c r="D213" s="132" t="s">
        <v>146</v>
      </c>
      <c r="E213" s="133" t="s">
        <v>240</v>
      </c>
      <c r="F213" s="134" t="s">
        <v>241</v>
      </c>
      <c r="G213" s="135" t="s">
        <v>208</v>
      </c>
      <c r="H213" s="136">
        <v>52</v>
      </c>
      <c r="I213" s="137">
        <v>90</v>
      </c>
      <c r="J213" s="138">
        <f>ROUND(I213*H213,2)</f>
        <v>4680</v>
      </c>
      <c r="K213" s="134" t="s">
        <v>150</v>
      </c>
      <c r="L213" s="31"/>
      <c r="M213" s="139" t="s">
        <v>1</v>
      </c>
      <c r="N213" s="140" t="s">
        <v>39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151</v>
      </c>
      <c r="AT213" s="143" t="s">
        <v>146</v>
      </c>
      <c r="AU213" s="143" t="s">
        <v>84</v>
      </c>
      <c r="AY213" s="16" t="s">
        <v>144</v>
      </c>
      <c r="BE213" s="144">
        <f>IF(N213="základní",J213,0)</f>
        <v>4680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82</v>
      </c>
      <c r="BK213" s="144">
        <f>ROUND(I213*H213,2)</f>
        <v>4680</v>
      </c>
      <c r="BL213" s="16" t="s">
        <v>151</v>
      </c>
      <c r="BM213" s="143" t="s">
        <v>242</v>
      </c>
    </row>
    <row r="214" spans="2:65" s="12" customFormat="1">
      <c r="B214" s="145"/>
      <c r="D214" s="146" t="s">
        <v>153</v>
      </c>
      <c r="E214" s="147" t="s">
        <v>1</v>
      </c>
      <c r="F214" s="148" t="s">
        <v>243</v>
      </c>
      <c r="H214" s="149">
        <v>52</v>
      </c>
      <c r="I214" s="150"/>
      <c r="L214" s="145"/>
      <c r="M214" s="151"/>
      <c r="T214" s="152"/>
      <c r="AT214" s="147" t="s">
        <v>153</v>
      </c>
      <c r="AU214" s="147" t="s">
        <v>84</v>
      </c>
      <c r="AV214" s="12" t="s">
        <v>84</v>
      </c>
      <c r="AW214" s="12" t="s">
        <v>30</v>
      </c>
      <c r="AX214" s="12" t="s">
        <v>74</v>
      </c>
      <c r="AY214" s="147" t="s">
        <v>144</v>
      </c>
    </row>
    <row r="215" spans="2:65" s="13" customFormat="1">
      <c r="B215" s="153"/>
      <c r="D215" s="146" t="s">
        <v>153</v>
      </c>
      <c r="E215" s="154" t="s">
        <v>1</v>
      </c>
      <c r="F215" s="155" t="s">
        <v>155</v>
      </c>
      <c r="H215" s="156">
        <v>52</v>
      </c>
      <c r="I215" s="157"/>
      <c r="L215" s="153"/>
      <c r="M215" s="158"/>
      <c r="T215" s="159"/>
      <c r="AT215" s="154" t="s">
        <v>153</v>
      </c>
      <c r="AU215" s="154" t="s">
        <v>84</v>
      </c>
      <c r="AV215" s="13" t="s">
        <v>156</v>
      </c>
      <c r="AW215" s="13" t="s">
        <v>30</v>
      </c>
      <c r="AX215" s="13" t="s">
        <v>74</v>
      </c>
      <c r="AY215" s="154" t="s">
        <v>144</v>
      </c>
    </row>
    <row r="216" spans="2:65" s="14" customFormat="1">
      <c r="B216" s="160"/>
      <c r="D216" s="146" t="s">
        <v>153</v>
      </c>
      <c r="E216" s="161" t="s">
        <v>90</v>
      </c>
      <c r="F216" s="162" t="s">
        <v>157</v>
      </c>
      <c r="H216" s="163">
        <v>52</v>
      </c>
      <c r="I216" s="164"/>
      <c r="L216" s="160"/>
      <c r="M216" s="165"/>
      <c r="T216" s="166"/>
      <c r="AT216" s="161" t="s">
        <v>153</v>
      </c>
      <c r="AU216" s="161" t="s">
        <v>84</v>
      </c>
      <c r="AV216" s="14" t="s">
        <v>151</v>
      </c>
      <c r="AW216" s="14" t="s">
        <v>30</v>
      </c>
      <c r="AX216" s="14" t="s">
        <v>82</v>
      </c>
      <c r="AY216" s="161" t="s">
        <v>144</v>
      </c>
    </row>
    <row r="217" spans="2:65" s="1" customFormat="1" ht="33" customHeight="1">
      <c r="B217" s="31"/>
      <c r="C217" s="132" t="s">
        <v>244</v>
      </c>
      <c r="D217" s="132" t="s">
        <v>146</v>
      </c>
      <c r="E217" s="133" t="s">
        <v>245</v>
      </c>
      <c r="F217" s="134" t="s">
        <v>246</v>
      </c>
      <c r="G217" s="135" t="s">
        <v>247</v>
      </c>
      <c r="H217" s="136">
        <v>456.09199999999998</v>
      </c>
      <c r="I217" s="137">
        <v>260</v>
      </c>
      <c r="J217" s="138">
        <f>ROUND(I217*H217,2)</f>
        <v>118583.92</v>
      </c>
      <c r="K217" s="134" t="s">
        <v>150</v>
      </c>
      <c r="L217" s="31"/>
      <c r="M217" s="139" t="s">
        <v>1</v>
      </c>
      <c r="N217" s="140" t="s">
        <v>39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151</v>
      </c>
      <c r="AT217" s="143" t="s">
        <v>146</v>
      </c>
      <c r="AU217" s="143" t="s">
        <v>84</v>
      </c>
      <c r="AY217" s="16" t="s">
        <v>144</v>
      </c>
      <c r="BE217" s="144">
        <f>IF(N217="základní",J217,0)</f>
        <v>118583.92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82</v>
      </c>
      <c r="BK217" s="144">
        <f>ROUND(I217*H217,2)</f>
        <v>118583.92</v>
      </c>
      <c r="BL217" s="16" t="s">
        <v>151</v>
      </c>
      <c r="BM217" s="143" t="s">
        <v>248</v>
      </c>
    </row>
    <row r="218" spans="2:65" s="12" customFormat="1">
      <c r="B218" s="145"/>
      <c r="D218" s="146" t="s">
        <v>153</v>
      </c>
      <c r="E218" s="147" t="s">
        <v>1</v>
      </c>
      <c r="F218" s="148" t="s">
        <v>249</v>
      </c>
      <c r="H218" s="149">
        <v>456.09199999999998</v>
      </c>
      <c r="I218" s="150"/>
      <c r="L218" s="145"/>
      <c r="M218" s="151"/>
      <c r="T218" s="152"/>
      <c r="AT218" s="147" t="s">
        <v>153</v>
      </c>
      <c r="AU218" s="147" t="s">
        <v>84</v>
      </c>
      <c r="AV218" s="12" t="s">
        <v>84</v>
      </c>
      <c r="AW218" s="12" t="s">
        <v>30</v>
      </c>
      <c r="AX218" s="12" t="s">
        <v>74</v>
      </c>
      <c r="AY218" s="147" t="s">
        <v>144</v>
      </c>
    </row>
    <row r="219" spans="2:65" s="13" customFormat="1">
      <c r="B219" s="153"/>
      <c r="D219" s="146" t="s">
        <v>153</v>
      </c>
      <c r="E219" s="154" t="s">
        <v>1</v>
      </c>
      <c r="F219" s="155" t="s">
        <v>155</v>
      </c>
      <c r="H219" s="156">
        <v>456.09199999999998</v>
      </c>
      <c r="I219" s="157"/>
      <c r="L219" s="153"/>
      <c r="M219" s="158"/>
      <c r="T219" s="159"/>
      <c r="AT219" s="154" t="s">
        <v>153</v>
      </c>
      <c r="AU219" s="154" t="s">
        <v>84</v>
      </c>
      <c r="AV219" s="13" t="s">
        <v>156</v>
      </c>
      <c r="AW219" s="13" t="s">
        <v>30</v>
      </c>
      <c r="AX219" s="13" t="s">
        <v>74</v>
      </c>
      <c r="AY219" s="154" t="s">
        <v>144</v>
      </c>
    </row>
    <row r="220" spans="2:65" s="14" customFormat="1">
      <c r="B220" s="160"/>
      <c r="D220" s="146" t="s">
        <v>153</v>
      </c>
      <c r="E220" s="161" t="s">
        <v>1</v>
      </c>
      <c r="F220" s="162" t="s">
        <v>157</v>
      </c>
      <c r="H220" s="163">
        <v>456.09199999999998</v>
      </c>
      <c r="I220" s="164"/>
      <c r="L220" s="160"/>
      <c r="M220" s="165"/>
      <c r="T220" s="166"/>
      <c r="AT220" s="161" t="s">
        <v>153</v>
      </c>
      <c r="AU220" s="161" t="s">
        <v>84</v>
      </c>
      <c r="AV220" s="14" t="s">
        <v>151</v>
      </c>
      <c r="AW220" s="14" t="s">
        <v>30</v>
      </c>
      <c r="AX220" s="14" t="s">
        <v>82</v>
      </c>
      <c r="AY220" s="161" t="s">
        <v>144</v>
      </c>
    </row>
    <row r="221" spans="2:65" s="1" customFormat="1" ht="16.5" customHeight="1">
      <c r="B221" s="31"/>
      <c r="C221" s="132" t="s">
        <v>250</v>
      </c>
      <c r="D221" s="132" t="s">
        <v>146</v>
      </c>
      <c r="E221" s="133" t="s">
        <v>251</v>
      </c>
      <c r="F221" s="134" t="s">
        <v>252</v>
      </c>
      <c r="G221" s="135" t="s">
        <v>208</v>
      </c>
      <c r="H221" s="136">
        <v>348.89600000000002</v>
      </c>
      <c r="I221" s="137">
        <v>12</v>
      </c>
      <c r="J221" s="138">
        <f>ROUND(I221*H221,2)</f>
        <v>4186.75</v>
      </c>
      <c r="K221" s="134" t="s">
        <v>150</v>
      </c>
      <c r="L221" s="31"/>
      <c r="M221" s="139" t="s">
        <v>1</v>
      </c>
      <c r="N221" s="140" t="s">
        <v>39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151</v>
      </c>
      <c r="AT221" s="143" t="s">
        <v>146</v>
      </c>
      <c r="AU221" s="143" t="s">
        <v>84</v>
      </c>
      <c r="AY221" s="16" t="s">
        <v>144</v>
      </c>
      <c r="BE221" s="144">
        <f>IF(N221="základní",J221,0)</f>
        <v>4186.75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82</v>
      </c>
      <c r="BK221" s="144">
        <f>ROUND(I221*H221,2)</f>
        <v>4186.75</v>
      </c>
      <c r="BL221" s="16" t="s">
        <v>151</v>
      </c>
      <c r="BM221" s="143" t="s">
        <v>253</v>
      </c>
    </row>
    <row r="222" spans="2:65" s="12" customFormat="1">
      <c r="B222" s="145"/>
      <c r="D222" s="146" t="s">
        <v>153</v>
      </c>
      <c r="E222" s="147" t="s">
        <v>1</v>
      </c>
      <c r="F222" s="148" t="s">
        <v>90</v>
      </c>
      <c r="H222" s="149">
        <v>52</v>
      </c>
      <c r="I222" s="150"/>
      <c r="L222" s="145"/>
      <c r="M222" s="151"/>
      <c r="T222" s="152"/>
      <c r="AT222" s="147" t="s">
        <v>153</v>
      </c>
      <c r="AU222" s="147" t="s">
        <v>84</v>
      </c>
      <c r="AV222" s="12" t="s">
        <v>84</v>
      </c>
      <c r="AW222" s="12" t="s">
        <v>30</v>
      </c>
      <c r="AX222" s="12" t="s">
        <v>74</v>
      </c>
      <c r="AY222" s="147" t="s">
        <v>144</v>
      </c>
    </row>
    <row r="223" spans="2:65" s="12" customFormat="1">
      <c r="B223" s="145"/>
      <c r="D223" s="146" t="s">
        <v>153</v>
      </c>
      <c r="E223" s="147" t="s">
        <v>1</v>
      </c>
      <c r="F223" s="148" t="s">
        <v>238</v>
      </c>
      <c r="H223" s="149">
        <v>50.36</v>
      </c>
      <c r="I223" s="150"/>
      <c r="L223" s="145"/>
      <c r="M223" s="151"/>
      <c r="T223" s="152"/>
      <c r="AT223" s="147" t="s">
        <v>153</v>
      </c>
      <c r="AU223" s="147" t="s">
        <v>84</v>
      </c>
      <c r="AV223" s="12" t="s">
        <v>84</v>
      </c>
      <c r="AW223" s="12" t="s">
        <v>30</v>
      </c>
      <c r="AX223" s="12" t="s">
        <v>74</v>
      </c>
      <c r="AY223" s="147" t="s">
        <v>144</v>
      </c>
    </row>
    <row r="224" spans="2:65" s="12" customFormat="1">
      <c r="B224" s="145"/>
      <c r="D224" s="146" t="s">
        <v>153</v>
      </c>
      <c r="E224" s="147" t="s">
        <v>1</v>
      </c>
      <c r="F224" s="148" t="s">
        <v>105</v>
      </c>
      <c r="H224" s="149">
        <v>246.536</v>
      </c>
      <c r="I224" s="150"/>
      <c r="L224" s="145"/>
      <c r="M224" s="151"/>
      <c r="T224" s="152"/>
      <c r="AT224" s="147" t="s">
        <v>153</v>
      </c>
      <c r="AU224" s="147" t="s">
        <v>84</v>
      </c>
      <c r="AV224" s="12" t="s">
        <v>84</v>
      </c>
      <c r="AW224" s="12" t="s">
        <v>30</v>
      </c>
      <c r="AX224" s="12" t="s">
        <v>74</v>
      </c>
      <c r="AY224" s="147" t="s">
        <v>144</v>
      </c>
    </row>
    <row r="225" spans="2:65" s="13" customFormat="1">
      <c r="B225" s="153"/>
      <c r="D225" s="146" t="s">
        <v>153</v>
      </c>
      <c r="E225" s="154" t="s">
        <v>1</v>
      </c>
      <c r="F225" s="155" t="s">
        <v>155</v>
      </c>
      <c r="H225" s="156">
        <v>348.89600000000002</v>
      </c>
      <c r="I225" s="157"/>
      <c r="L225" s="153"/>
      <c r="M225" s="158"/>
      <c r="T225" s="159"/>
      <c r="AT225" s="154" t="s">
        <v>153</v>
      </c>
      <c r="AU225" s="154" t="s">
        <v>84</v>
      </c>
      <c r="AV225" s="13" t="s">
        <v>156</v>
      </c>
      <c r="AW225" s="13" t="s">
        <v>30</v>
      </c>
      <c r="AX225" s="13" t="s">
        <v>74</v>
      </c>
      <c r="AY225" s="154" t="s">
        <v>144</v>
      </c>
    </row>
    <row r="226" spans="2:65" s="14" customFormat="1">
      <c r="B226" s="160"/>
      <c r="D226" s="146" t="s">
        <v>153</v>
      </c>
      <c r="E226" s="161" t="s">
        <v>1</v>
      </c>
      <c r="F226" s="162" t="s">
        <v>157</v>
      </c>
      <c r="H226" s="163">
        <v>348.89600000000002</v>
      </c>
      <c r="I226" s="164"/>
      <c r="L226" s="160"/>
      <c r="M226" s="165"/>
      <c r="T226" s="166"/>
      <c r="AT226" s="161" t="s">
        <v>153</v>
      </c>
      <c r="AU226" s="161" t="s">
        <v>84</v>
      </c>
      <c r="AV226" s="14" t="s">
        <v>151</v>
      </c>
      <c r="AW226" s="14" t="s">
        <v>30</v>
      </c>
      <c r="AX226" s="14" t="s">
        <v>82</v>
      </c>
      <c r="AY226" s="161" t="s">
        <v>144</v>
      </c>
    </row>
    <row r="227" spans="2:65" s="1" customFormat="1" ht="33" customHeight="1">
      <c r="B227" s="31"/>
      <c r="C227" s="132" t="s">
        <v>7</v>
      </c>
      <c r="D227" s="132" t="s">
        <v>146</v>
      </c>
      <c r="E227" s="133" t="s">
        <v>254</v>
      </c>
      <c r="F227" s="134" t="s">
        <v>255</v>
      </c>
      <c r="G227" s="135" t="s">
        <v>149</v>
      </c>
      <c r="H227" s="136">
        <v>224.321</v>
      </c>
      <c r="I227" s="137">
        <v>135</v>
      </c>
      <c r="J227" s="138">
        <f>ROUND(I227*H227,2)</f>
        <v>30283.34</v>
      </c>
      <c r="K227" s="134" t="s">
        <v>150</v>
      </c>
      <c r="L227" s="31"/>
      <c r="M227" s="139" t="s">
        <v>1</v>
      </c>
      <c r="N227" s="140" t="s">
        <v>39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151</v>
      </c>
      <c r="AT227" s="143" t="s">
        <v>146</v>
      </c>
      <c r="AU227" s="143" t="s">
        <v>84</v>
      </c>
      <c r="AY227" s="16" t="s">
        <v>144</v>
      </c>
      <c r="BE227" s="144">
        <f>IF(N227="základní",J227,0)</f>
        <v>30283.34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82</v>
      </c>
      <c r="BK227" s="144">
        <f>ROUND(I227*H227,2)</f>
        <v>30283.34</v>
      </c>
      <c r="BL227" s="16" t="s">
        <v>151</v>
      </c>
      <c r="BM227" s="143" t="s">
        <v>256</v>
      </c>
    </row>
    <row r="228" spans="2:65" s="12" customFormat="1">
      <c r="B228" s="145"/>
      <c r="D228" s="146" t="s">
        <v>153</v>
      </c>
      <c r="E228" s="147" t="s">
        <v>1</v>
      </c>
      <c r="F228" s="148" t="s">
        <v>107</v>
      </c>
      <c r="H228" s="149">
        <v>224.321</v>
      </c>
      <c r="I228" s="150"/>
      <c r="L228" s="145"/>
      <c r="M228" s="151"/>
      <c r="T228" s="152"/>
      <c r="AT228" s="147" t="s">
        <v>153</v>
      </c>
      <c r="AU228" s="147" t="s">
        <v>84</v>
      </c>
      <c r="AV228" s="12" t="s">
        <v>84</v>
      </c>
      <c r="AW228" s="12" t="s">
        <v>30</v>
      </c>
      <c r="AX228" s="12" t="s">
        <v>74</v>
      </c>
      <c r="AY228" s="147" t="s">
        <v>144</v>
      </c>
    </row>
    <row r="229" spans="2:65" s="13" customFormat="1">
      <c r="B229" s="153"/>
      <c r="D229" s="146" t="s">
        <v>153</v>
      </c>
      <c r="E229" s="154" t="s">
        <v>1</v>
      </c>
      <c r="F229" s="155" t="s">
        <v>155</v>
      </c>
      <c r="H229" s="156">
        <v>224.321</v>
      </c>
      <c r="I229" s="157"/>
      <c r="L229" s="153"/>
      <c r="M229" s="158"/>
      <c r="T229" s="159"/>
      <c r="AT229" s="154" t="s">
        <v>153</v>
      </c>
      <c r="AU229" s="154" t="s">
        <v>84</v>
      </c>
      <c r="AV229" s="13" t="s">
        <v>156</v>
      </c>
      <c r="AW229" s="13" t="s">
        <v>30</v>
      </c>
      <c r="AX229" s="13" t="s">
        <v>74</v>
      </c>
      <c r="AY229" s="154" t="s">
        <v>144</v>
      </c>
    </row>
    <row r="230" spans="2:65" s="14" customFormat="1">
      <c r="B230" s="160"/>
      <c r="D230" s="146" t="s">
        <v>153</v>
      </c>
      <c r="E230" s="161" t="s">
        <v>1</v>
      </c>
      <c r="F230" s="162" t="s">
        <v>157</v>
      </c>
      <c r="H230" s="163">
        <v>224.321</v>
      </c>
      <c r="I230" s="164"/>
      <c r="L230" s="160"/>
      <c r="M230" s="165"/>
      <c r="T230" s="166"/>
      <c r="AT230" s="161" t="s">
        <v>153</v>
      </c>
      <c r="AU230" s="161" t="s">
        <v>84</v>
      </c>
      <c r="AV230" s="14" t="s">
        <v>151</v>
      </c>
      <c r="AW230" s="14" t="s">
        <v>30</v>
      </c>
      <c r="AX230" s="14" t="s">
        <v>82</v>
      </c>
      <c r="AY230" s="161" t="s">
        <v>144</v>
      </c>
    </row>
    <row r="231" spans="2:65" s="1" customFormat="1" ht="24.2" customHeight="1">
      <c r="B231" s="31"/>
      <c r="C231" s="132" t="s">
        <v>257</v>
      </c>
      <c r="D231" s="132" t="s">
        <v>146</v>
      </c>
      <c r="E231" s="133" t="s">
        <v>258</v>
      </c>
      <c r="F231" s="134" t="s">
        <v>259</v>
      </c>
      <c r="G231" s="135" t="s">
        <v>149</v>
      </c>
      <c r="H231" s="136">
        <v>224.321</v>
      </c>
      <c r="I231" s="137">
        <v>20</v>
      </c>
      <c r="J231" s="138">
        <f>ROUND(I231*H231,2)</f>
        <v>4486.42</v>
      </c>
      <c r="K231" s="134" t="s">
        <v>150</v>
      </c>
      <c r="L231" s="31"/>
      <c r="M231" s="139" t="s">
        <v>1</v>
      </c>
      <c r="N231" s="140" t="s">
        <v>39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151</v>
      </c>
      <c r="AT231" s="143" t="s">
        <v>146</v>
      </c>
      <c r="AU231" s="143" t="s">
        <v>84</v>
      </c>
      <c r="AY231" s="16" t="s">
        <v>144</v>
      </c>
      <c r="BE231" s="144">
        <f>IF(N231="základní",J231,0)</f>
        <v>4486.42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82</v>
      </c>
      <c r="BK231" s="144">
        <f>ROUND(I231*H231,2)</f>
        <v>4486.42</v>
      </c>
      <c r="BL231" s="16" t="s">
        <v>151</v>
      </c>
      <c r="BM231" s="143" t="s">
        <v>260</v>
      </c>
    </row>
    <row r="232" spans="2:65" s="12" customFormat="1">
      <c r="B232" s="145"/>
      <c r="D232" s="146" t="s">
        <v>153</v>
      </c>
      <c r="E232" s="147" t="s">
        <v>1</v>
      </c>
      <c r="F232" s="148" t="s">
        <v>107</v>
      </c>
      <c r="H232" s="149">
        <v>224.321</v>
      </c>
      <c r="I232" s="150"/>
      <c r="L232" s="145"/>
      <c r="M232" s="151"/>
      <c r="T232" s="152"/>
      <c r="AT232" s="147" t="s">
        <v>153</v>
      </c>
      <c r="AU232" s="147" t="s">
        <v>84</v>
      </c>
      <c r="AV232" s="12" t="s">
        <v>84</v>
      </c>
      <c r="AW232" s="12" t="s">
        <v>30</v>
      </c>
      <c r="AX232" s="12" t="s">
        <v>74</v>
      </c>
      <c r="AY232" s="147" t="s">
        <v>144</v>
      </c>
    </row>
    <row r="233" spans="2:65" s="13" customFormat="1">
      <c r="B233" s="153"/>
      <c r="D233" s="146" t="s">
        <v>153</v>
      </c>
      <c r="E233" s="154" t="s">
        <v>1</v>
      </c>
      <c r="F233" s="155" t="s">
        <v>155</v>
      </c>
      <c r="H233" s="156">
        <v>224.321</v>
      </c>
      <c r="I233" s="157"/>
      <c r="L233" s="153"/>
      <c r="M233" s="158"/>
      <c r="T233" s="159"/>
      <c r="AT233" s="154" t="s">
        <v>153</v>
      </c>
      <c r="AU233" s="154" t="s">
        <v>84</v>
      </c>
      <c r="AV233" s="13" t="s">
        <v>156</v>
      </c>
      <c r="AW233" s="13" t="s">
        <v>30</v>
      </c>
      <c r="AX233" s="13" t="s">
        <v>74</v>
      </c>
      <c r="AY233" s="154" t="s">
        <v>144</v>
      </c>
    </row>
    <row r="234" spans="2:65" s="14" customFormat="1">
      <c r="B234" s="160"/>
      <c r="D234" s="146" t="s">
        <v>153</v>
      </c>
      <c r="E234" s="161" t="s">
        <v>1</v>
      </c>
      <c r="F234" s="162" t="s">
        <v>157</v>
      </c>
      <c r="H234" s="163">
        <v>224.321</v>
      </c>
      <c r="I234" s="164"/>
      <c r="L234" s="160"/>
      <c r="M234" s="165"/>
      <c r="T234" s="166"/>
      <c r="AT234" s="161" t="s">
        <v>153</v>
      </c>
      <c r="AU234" s="161" t="s">
        <v>84</v>
      </c>
      <c r="AV234" s="14" t="s">
        <v>151</v>
      </c>
      <c r="AW234" s="14" t="s">
        <v>30</v>
      </c>
      <c r="AX234" s="14" t="s">
        <v>82</v>
      </c>
      <c r="AY234" s="161" t="s">
        <v>144</v>
      </c>
    </row>
    <row r="235" spans="2:65" s="1" customFormat="1" ht="16.5" customHeight="1">
      <c r="B235" s="31"/>
      <c r="C235" s="167" t="s">
        <v>261</v>
      </c>
      <c r="D235" s="167" t="s">
        <v>262</v>
      </c>
      <c r="E235" s="168" t="s">
        <v>263</v>
      </c>
      <c r="F235" s="169" t="s">
        <v>264</v>
      </c>
      <c r="G235" s="170" t="s">
        <v>265</v>
      </c>
      <c r="H235" s="171">
        <v>4.4859999999999998</v>
      </c>
      <c r="I235" s="172">
        <v>450</v>
      </c>
      <c r="J235" s="173">
        <f>ROUND(I235*H235,2)</f>
        <v>2018.7</v>
      </c>
      <c r="K235" s="169" t="s">
        <v>150</v>
      </c>
      <c r="L235" s="174"/>
      <c r="M235" s="175" t="s">
        <v>1</v>
      </c>
      <c r="N235" s="176" t="s">
        <v>39</v>
      </c>
      <c r="P235" s="141">
        <f>O235*H235</f>
        <v>0</v>
      </c>
      <c r="Q235" s="141">
        <v>1E-3</v>
      </c>
      <c r="R235" s="141">
        <f>Q235*H235</f>
        <v>4.4859999999999995E-3</v>
      </c>
      <c r="S235" s="141">
        <v>0</v>
      </c>
      <c r="T235" s="142">
        <f>S235*H235</f>
        <v>0</v>
      </c>
      <c r="AR235" s="143" t="s">
        <v>185</v>
      </c>
      <c r="AT235" s="143" t="s">
        <v>262</v>
      </c>
      <c r="AU235" s="143" t="s">
        <v>84</v>
      </c>
      <c r="AY235" s="16" t="s">
        <v>144</v>
      </c>
      <c r="BE235" s="144">
        <f>IF(N235="základní",J235,0)</f>
        <v>2018.7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82</v>
      </c>
      <c r="BK235" s="144">
        <f>ROUND(I235*H235,2)</f>
        <v>2018.7</v>
      </c>
      <c r="BL235" s="16" t="s">
        <v>151</v>
      </c>
      <c r="BM235" s="143" t="s">
        <v>266</v>
      </c>
    </row>
    <row r="236" spans="2:65" s="12" customFormat="1">
      <c r="B236" s="145"/>
      <c r="D236" s="146" t="s">
        <v>153</v>
      </c>
      <c r="F236" s="148" t="s">
        <v>267</v>
      </c>
      <c r="H236" s="149">
        <v>4.4859999999999998</v>
      </c>
      <c r="I236" s="150"/>
      <c r="L236" s="145"/>
      <c r="M236" s="151"/>
      <c r="T236" s="152"/>
      <c r="AT236" s="147" t="s">
        <v>153</v>
      </c>
      <c r="AU236" s="147" t="s">
        <v>84</v>
      </c>
      <c r="AV236" s="12" t="s">
        <v>84</v>
      </c>
      <c r="AW236" s="12" t="s">
        <v>4</v>
      </c>
      <c r="AX236" s="12" t="s">
        <v>82</v>
      </c>
      <c r="AY236" s="147" t="s">
        <v>144</v>
      </c>
    </row>
    <row r="237" spans="2:65" s="1" customFormat="1" ht="24.2" customHeight="1">
      <c r="B237" s="31"/>
      <c r="C237" s="132" t="s">
        <v>268</v>
      </c>
      <c r="D237" s="132" t="s">
        <v>146</v>
      </c>
      <c r="E237" s="133" t="s">
        <v>269</v>
      </c>
      <c r="F237" s="134" t="s">
        <v>270</v>
      </c>
      <c r="G237" s="135" t="s">
        <v>149</v>
      </c>
      <c r="H237" s="136">
        <v>224.321</v>
      </c>
      <c r="I237" s="137">
        <v>16</v>
      </c>
      <c r="J237" s="138">
        <f>ROUND(I237*H237,2)</f>
        <v>3589.14</v>
      </c>
      <c r="K237" s="134" t="s">
        <v>150</v>
      </c>
      <c r="L237" s="31"/>
      <c r="M237" s="139" t="s">
        <v>1</v>
      </c>
      <c r="N237" s="140" t="s">
        <v>39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151</v>
      </c>
      <c r="AT237" s="143" t="s">
        <v>146</v>
      </c>
      <c r="AU237" s="143" t="s">
        <v>84</v>
      </c>
      <c r="AY237" s="16" t="s">
        <v>144</v>
      </c>
      <c r="BE237" s="144">
        <f>IF(N237="základní",J237,0)</f>
        <v>3589.14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82</v>
      </c>
      <c r="BK237" s="144">
        <f>ROUND(I237*H237,2)</f>
        <v>3589.14</v>
      </c>
      <c r="BL237" s="16" t="s">
        <v>151</v>
      </c>
      <c r="BM237" s="143" t="s">
        <v>271</v>
      </c>
    </row>
    <row r="238" spans="2:65" s="12" customFormat="1">
      <c r="B238" s="145"/>
      <c r="D238" s="146" t="s">
        <v>153</v>
      </c>
      <c r="E238" s="147" t="s">
        <v>1</v>
      </c>
      <c r="F238" s="148" t="s">
        <v>272</v>
      </c>
      <c r="H238" s="149">
        <v>96.620999999999995</v>
      </c>
      <c r="I238" s="150"/>
      <c r="L238" s="145"/>
      <c r="M238" s="151"/>
      <c r="T238" s="152"/>
      <c r="AT238" s="147" t="s">
        <v>153</v>
      </c>
      <c r="AU238" s="147" t="s">
        <v>84</v>
      </c>
      <c r="AV238" s="12" t="s">
        <v>84</v>
      </c>
      <c r="AW238" s="12" t="s">
        <v>30</v>
      </c>
      <c r="AX238" s="12" t="s">
        <v>74</v>
      </c>
      <c r="AY238" s="147" t="s">
        <v>144</v>
      </c>
    </row>
    <row r="239" spans="2:65" s="12" customFormat="1">
      <c r="B239" s="145"/>
      <c r="D239" s="146" t="s">
        <v>153</v>
      </c>
      <c r="E239" s="147" t="s">
        <v>1</v>
      </c>
      <c r="F239" s="148" t="s">
        <v>273</v>
      </c>
      <c r="H239" s="149">
        <v>127.7</v>
      </c>
      <c r="I239" s="150"/>
      <c r="L239" s="145"/>
      <c r="M239" s="151"/>
      <c r="T239" s="152"/>
      <c r="AT239" s="147" t="s">
        <v>153</v>
      </c>
      <c r="AU239" s="147" t="s">
        <v>84</v>
      </c>
      <c r="AV239" s="12" t="s">
        <v>84</v>
      </c>
      <c r="AW239" s="12" t="s">
        <v>30</v>
      </c>
      <c r="AX239" s="12" t="s">
        <v>74</v>
      </c>
      <c r="AY239" s="147" t="s">
        <v>144</v>
      </c>
    </row>
    <row r="240" spans="2:65" s="13" customFormat="1">
      <c r="B240" s="153"/>
      <c r="D240" s="146" t="s">
        <v>153</v>
      </c>
      <c r="E240" s="154" t="s">
        <v>1</v>
      </c>
      <c r="F240" s="155" t="s">
        <v>155</v>
      </c>
      <c r="H240" s="156">
        <v>224.321</v>
      </c>
      <c r="I240" s="157"/>
      <c r="L240" s="153"/>
      <c r="M240" s="158"/>
      <c r="T240" s="159"/>
      <c r="AT240" s="154" t="s">
        <v>153</v>
      </c>
      <c r="AU240" s="154" t="s">
        <v>84</v>
      </c>
      <c r="AV240" s="13" t="s">
        <v>156</v>
      </c>
      <c r="AW240" s="13" t="s">
        <v>30</v>
      </c>
      <c r="AX240" s="13" t="s">
        <v>74</v>
      </c>
      <c r="AY240" s="154" t="s">
        <v>144</v>
      </c>
    </row>
    <row r="241" spans="2:65" s="14" customFormat="1">
      <c r="B241" s="160"/>
      <c r="D241" s="146" t="s">
        <v>153</v>
      </c>
      <c r="E241" s="161" t="s">
        <v>107</v>
      </c>
      <c r="F241" s="162" t="s">
        <v>157</v>
      </c>
      <c r="H241" s="163">
        <v>224.321</v>
      </c>
      <c r="I241" s="164"/>
      <c r="L241" s="160"/>
      <c r="M241" s="165"/>
      <c r="T241" s="166"/>
      <c r="AT241" s="161" t="s">
        <v>153</v>
      </c>
      <c r="AU241" s="161" t="s">
        <v>84</v>
      </c>
      <c r="AV241" s="14" t="s">
        <v>151</v>
      </c>
      <c r="AW241" s="14" t="s">
        <v>30</v>
      </c>
      <c r="AX241" s="14" t="s">
        <v>82</v>
      </c>
      <c r="AY241" s="161" t="s">
        <v>144</v>
      </c>
    </row>
    <row r="242" spans="2:65" s="1" customFormat="1" ht="24.2" customHeight="1">
      <c r="B242" s="31"/>
      <c r="C242" s="132" t="s">
        <v>274</v>
      </c>
      <c r="D242" s="132" t="s">
        <v>146</v>
      </c>
      <c r="E242" s="133" t="s">
        <v>275</v>
      </c>
      <c r="F242" s="134" t="s">
        <v>276</v>
      </c>
      <c r="G242" s="135" t="s">
        <v>149</v>
      </c>
      <c r="H242" s="136">
        <v>768.91800000000001</v>
      </c>
      <c r="I242" s="137">
        <v>20</v>
      </c>
      <c r="J242" s="138">
        <f>ROUND(I242*H242,2)</f>
        <v>15378.36</v>
      </c>
      <c r="K242" s="134" t="s">
        <v>150</v>
      </c>
      <c r="L242" s="31"/>
      <c r="M242" s="139" t="s">
        <v>1</v>
      </c>
      <c r="N242" s="140" t="s">
        <v>39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151</v>
      </c>
      <c r="AT242" s="143" t="s">
        <v>146</v>
      </c>
      <c r="AU242" s="143" t="s">
        <v>84</v>
      </c>
      <c r="AY242" s="16" t="s">
        <v>144</v>
      </c>
      <c r="BE242" s="144">
        <f>IF(N242="základní",J242,0)</f>
        <v>15378.36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82</v>
      </c>
      <c r="BK242" s="144">
        <f>ROUND(I242*H242,2)</f>
        <v>15378.36</v>
      </c>
      <c r="BL242" s="16" t="s">
        <v>151</v>
      </c>
      <c r="BM242" s="143" t="s">
        <v>277</v>
      </c>
    </row>
    <row r="243" spans="2:65" s="12" customFormat="1">
      <c r="B243" s="145"/>
      <c r="D243" s="146" t="s">
        <v>153</v>
      </c>
      <c r="E243" s="147" t="s">
        <v>1</v>
      </c>
      <c r="F243" s="148" t="s">
        <v>278</v>
      </c>
      <c r="H243" s="149">
        <v>189</v>
      </c>
      <c r="I243" s="150"/>
      <c r="L243" s="145"/>
      <c r="M243" s="151"/>
      <c r="T243" s="152"/>
      <c r="AT243" s="147" t="s">
        <v>153</v>
      </c>
      <c r="AU243" s="147" t="s">
        <v>84</v>
      </c>
      <c r="AV243" s="12" t="s">
        <v>84</v>
      </c>
      <c r="AW243" s="12" t="s">
        <v>30</v>
      </c>
      <c r="AX243" s="12" t="s">
        <v>74</v>
      </c>
      <c r="AY243" s="147" t="s">
        <v>144</v>
      </c>
    </row>
    <row r="244" spans="2:65" s="12" customFormat="1">
      <c r="B244" s="145"/>
      <c r="D244" s="146" t="s">
        <v>153</v>
      </c>
      <c r="E244" s="147" t="s">
        <v>1</v>
      </c>
      <c r="F244" s="148" t="s">
        <v>279</v>
      </c>
      <c r="H244" s="149">
        <v>132.22499999999999</v>
      </c>
      <c r="I244" s="150"/>
      <c r="L244" s="145"/>
      <c r="M244" s="151"/>
      <c r="T244" s="152"/>
      <c r="AT244" s="147" t="s">
        <v>153</v>
      </c>
      <c r="AU244" s="147" t="s">
        <v>84</v>
      </c>
      <c r="AV244" s="12" t="s">
        <v>84</v>
      </c>
      <c r="AW244" s="12" t="s">
        <v>30</v>
      </c>
      <c r="AX244" s="12" t="s">
        <v>74</v>
      </c>
      <c r="AY244" s="147" t="s">
        <v>144</v>
      </c>
    </row>
    <row r="245" spans="2:65" s="12" customFormat="1">
      <c r="B245" s="145"/>
      <c r="D245" s="146" t="s">
        <v>153</v>
      </c>
      <c r="E245" s="147" t="s">
        <v>1</v>
      </c>
      <c r="F245" s="148" t="s">
        <v>280</v>
      </c>
      <c r="H245" s="149">
        <v>22.4</v>
      </c>
      <c r="I245" s="150"/>
      <c r="L245" s="145"/>
      <c r="M245" s="151"/>
      <c r="T245" s="152"/>
      <c r="AT245" s="147" t="s">
        <v>153</v>
      </c>
      <c r="AU245" s="147" t="s">
        <v>84</v>
      </c>
      <c r="AV245" s="12" t="s">
        <v>84</v>
      </c>
      <c r="AW245" s="12" t="s">
        <v>30</v>
      </c>
      <c r="AX245" s="12" t="s">
        <v>74</v>
      </c>
      <c r="AY245" s="147" t="s">
        <v>144</v>
      </c>
    </row>
    <row r="246" spans="2:65" s="12" customFormat="1">
      <c r="B246" s="145"/>
      <c r="D246" s="146" t="s">
        <v>153</v>
      </c>
      <c r="E246" s="147" t="s">
        <v>1</v>
      </c>
      <c r="F246" s="148" t="s">
        <v>281</v>
      </c>
      <c r="H246" s="149">
        <v>11.95</v>
      </c>
      <c r="I246" s="150"/>
      <c r="L246" s="145"/>
      <c r="M246" s="151"/>
      <c r="T246" s="152"/>
      <c r="AT246" s="147" t="s">
        <v>153</v>
      </c>
      <c r="AU246" s="147" t="s">
        <v>84</v>
      </c>
      <c r="AV246" s="12" t="s">
        <v>84</v>
      </c>
      <c r="AW246" s="12" t="s">
        <v>30</v>
      </c>
      <c r="AX246" s="12" t="s">
        <v>74</v>
      </c>
      <c r="AY246" s="147" t="s">
        <v>144</v>
      </c>
    </row>
    <row r="247" spans="2:65" s="12" customFormat="1" ht="22.5">
      <c r="B247" s="145"/>
      <c r="D247" s="146" t="s">
        <v>153</v>
      </c>
      <c r="E247" s="147" t="s">
        <v>1</v>
      </c>
      <c r="F247" s="148" t="s">
        <v>282</v>
      </c>
      <c r="H247" s="149">
        <v>227.2</v>
      </c>
      <c r="I247" s="150"/>
      <c r="L247" s="145"/>
      <c r="M247" s="151"/>
      <c r="T247" s="152"/>
      <c r="AT247" s="147" t="s">
        <v>153</v>
      </c>
      <c r="AU247" s="147" t="s">
        <v>84</v>
      </c>
      <c r="AV247" s="12" t="s">
        <v>84</v>
      </c>
      <c r="AW247" s="12" t="s">
        <v>30</v>
      </c>
      <c r="AX247" s="12" t="s">
        <v>74</v>
      </c>
      <c r="AY247" s="147" t="s">
        <v>144</v>
      </c>
    </row>
    <row r="248" spans="2:65" s="12" customFormat="1" ht="33.75">
      <c r="B248" s="145"/>
      <c r="D248" s="146" t="s">
        <v>153</v>
      </c>
      <c r="E248" s="147" t="s">
        <v>1</v>
      </c>
      <c r="F248" s="148" t="s">
        <v>283</v>
      </c>
      <c r="H248" s="149">
        <v>17.37</v>
      </c>
      <c r="I248" s="150"/>
      <c r="L248" s="145"/>
      <c r="M248" s="151"/>
      <c r="T248" s="152"/>
      <c r="AT248" s="147" t="s">
        <v>153</v>
      </c>
      <c r="AU248" s="147" t="s">
        <v>84</v>
      </c>
      <c r="AV248" s="12" t="s">
        <v>84</v>
      </c>
      <c r="AW248" s="12" t="s">
        <v>30</v>
      </c>
      <c r="AX248" s="12" t="s">
        <v>74</v>
      </c>
      <c r="AY248" s="147" t="s">
        <v>144</v>
      </c>
    </row>
    <row r="249" spans="2:65" s="12" customFormat="1" ht="33.75">
      <c r="B249" s="145"/>
      <c r="D249" s="146" t="s">
        <v>153</v>
      </c>
      <c r="E249" s="147" t="s">
        <v>1</v>
      </c>
      <c r="F249" s="148" t="s">
        <v>284</v>
      </c>
      <c r="H249" s="149">
        <v>14.78</v>
      </c>
      <c r="I249" s="150"/>
      <c r="L249" s="145"/>
      <c r="M249" s="151"/>
      <c r="T249" s="152"/>
      <c r="AT249" s="147" t="s">
        <v>153</v>
      </c>
      <c r="AU249" s="147" t="s">
        <v>84</v>
      </c>
      <c r="AV249" s="12" t="s">
        <v>84</v>
      </c>
      <c r="AW249" s="12" t="s">
        <v>30</v>
      </c>
      <c r="AX249" s="12" t="s">
        <v>74</v>
      </c>
      <c r="AY249" s="147" t="s">
        <v>144</v>
      </c>
    </row>
    <row r="250" spans="2:65" s="12" customFormat="1">
      <c r="B250" s="145"/>
      <c r="D250" s="146" t="s">
        <v>153</v>
      </c>
      <c r="E250" s="147" t="s">
        <v>1</v>
      </c>
      <c r="F250" s="148" t="s">
        <v>285</v>
      </c>
      <c r="H250" s="149">
        <v>8.0500000000000007</v>
      </c>
      <c r="I250" s="150"/>
      <c r="L250" s="145"/>
      <c r="M250" s="151"/>
      <c r="T250" s="152"/>
      <c r="AT250" s="147" t="s">
        <v>153</v>
      </c>
      <c r="AU250" s="147" t="s">
        <v>84</v>
      </c>
      <c r="AV250" s="12" t="s">
        <v>84</v>
      </c>
      <c r="AW250" s="12" t="s">
        <v>30</v>
      </c>
      <c r="AX250" s="12" t="s">
        <v>74</v>
      </c>
      <c r="AY250" s="147" t="s">
        <v>144</v>
      </c>
    </row>
    <row r="251" spans="2:65" s="12" customFormat="1">
      <c r="B251" s="145"/>
      <c r="D251" s="146" t="s">
        <v>153</v>
      </c>
      <c r="E251" s="147" t="s">
        <v>1</v>
      </c>
      <c r="F251" s="148" t="s">
        <v>286</v>
      </c>
      <c r="H251" s="149">
        <v>19.8</v>
      </c>
      <c r="I251" s="150"/>
      <c r="L251" s="145"/>
      <c r="M251" s="151"/>
      <c r="T251" s="152"/>
      <c r="AT251" s="147" t="s">
        <v>153</v>
      </c>
      <c r="AU251" s="147" t="s">
        <v>84</v>
      </c>
      <c r="AV251" s="12" t="s">
        <v>84</v>
      </c>
      <c r="AW251" s="12" t="s">
        <v>30</v>
      </c>
      <c r="AX251" s="12" t="s">
        <v>74</v>
      </c>
      <c r="AY251" s="147" t="s">
        <v>144</v>
      </c>
    </row>
    <row r="252" spans="2:65" s="13" customFormat="1">
      <c r="B252" s="153"/>
      <c r="D252" s="146" t="s">
        <v>153</v>
      </c>
      <c r="E252" s="154" t="s">
        <v>1</v>
      </c>
      <c r="F252" s="155" t="s">
        <v>155</v>
      </c>
      <c r="H252" s="156">
        <v>642.77499999999998</v>
      </c>
      <c r="I252" s="157"/>
      <c r="L252" s="153"/>
      <c r="M252" s="158"/>
      <c r="T252" s="159"/>
      <c r="AT252" s="154" t="s">
        <v>153</v>
      </c>
      <c r="AU252" s="154" t="s">
        <v>84</v>
      </c>
      <c r="AV252" s="13" t="s">
        <v>156</v>
      </c>
      <c r="AW252" s="13" t="s">
        <v>30</v>
      </c>
      <c r="AX252" s="13" t="s">
        <v>74</v>
      </c>
      <c r="AY252" s="154" t="s">
        <v>144</v>
      </c>
    </row>
    <row r="253" spans="2:65" s="12" customFormat="1" ht="33.75">
      <c r="B253" s="145"/>
      <c r="D253" s="146" t="s">
        <v>153</v>
      </c>
      <c r="E253" s="147" t="s">
        <v>1</v>
      </c>
      <c r="F253" s="148" t="s">
        <v>287</v>
      </c>
      <c r="H253" s="149">
        <v>31.238</v>
      </c>
      <c r="I253" s="150"/>
      <c r="L253" s="145"/>
      <c r="M253" s="151"/>
      <c r="T253" s="152"/>
      <c r="AT253" s="147" t="s">
        <v>153</v>
      </c>
      <c r="AU253" s="147" t="s">
        <v>84</v>
      </c>
      <c r="AV253" s="12" t="s">
        <v>84</v>
      </c>
      <c r="AW253" s="12" t="s">
        <v>30</v>
      </c>
      <c r="AX253" s="12" t="s">
        <v>74</v>
      </c>
      <c r="AY253" s="147" t="s">
        <v>144</v>
      </c>
    </row>
    <row r="254" spans="2:65" s="12" customFormat="1" ht="22.5">
      <c r="B254" s="145"/>
      <c r="D254" s="146" t="s">
        <v>153</v>
      </c>
      <c r="E254" s="147" t="s">
        <v>1</v>
      </c>
      <c r="F254" s="148" t="s">
        <v>288</v>
      </c>
      <c r="H254" s="149">
        <v>5.75</v>
      </c>
      <c r="I254" s="150"/>
      <c r="L254" s="145"/>
      <c r="M254" s="151"/>
      <c r="T254" s="152"/>
      <c r="AT254" s="147" t="s">
        <v>153</v>
      </c>
      <c r="AU254" s="147" t="s">
        <v>84</v>
      </c>
      <c r="AV254" s="12" t="s">
        <v>84</v>
      </c>
      <c r="AW254" s="12" t="s">
        <v>30</v>
      </c>
      <c r="AX254" s="12" t="s">
        <v>74</v>
      </c>
      <c r="AY254" s="147" t="s">
        <v>144</v>
      </c>
    </row>
    <row r="255" spans="2:65" s="12" customFormat="1" ht="22.5">
      <c r="B255" s="145"/>
      <c r="D255" s="146" t="s">
        <v>153</v>
      </c>
      <c r="E255" s="147" t="s">
        <v>1</v>
      </c>
      <c r="F255" s="148" t="s">
        <v>289</v>
      </c>
      <c r="H255" s="149">
        <v>20.074999999999999</v>
      </c>
      <c r="I255" s="150"/>
      <c r="L255" s="145"/>
      <c r="M255" s="151"/>
      <c r="T255" s="152"/>
      <c r="AT255" s="147" t="s">
        <v>153</v>
      </c>
      <c r="AU255" s="147" t="s">
        <v>84</v>
      </c>
      <c r="AV255" s="12" t="s">
        <v>84</v>
      </c>
      <c r="AW255" s="12" t="s">
        <v>30</v>
      </c>
      <c r="AX255" s="12" t="s">
        <v>74</v>
      </c>
      <c r="AY255" s="147" t="s">
        <v>144</v>
      </c>
    </row>
    <row r="256" spans="2:65" s="12" customFormat="1">
      <c r="B256" s="145"/>
      <c r="D256" s="146" t="s">
        <v>153</v>
      </c>
      <c r="E256" s="147" t="s">
        <v>1</v>
      </c>
      <c r="F256" s="148" t="s">
        <v>290</v>
      </c>
      <c r="H256" s="149">
        <v>18</v>
      </c>
      <c r="I256" s="150"/>
      <c r="L256" s="145"/>
      <c r="M256" s="151"/>
      <c r="T256" s="152"/>
      <c r="AT256" s="147" t="s">
        <v>153</v>
      </c>
      <c r="AU256" s="147" t="s">
        <v>84</v>
      </c>
      <c r="AV256" s="12" t="s">
        <v>84</v>
      </c>
      <c r="AW256" s="12" t="s">
        <v>30</v>
      </c>
      <c r="AX256" s="12" t="s">
        <v>74</v>
      </c>
      <c r="AY256" s="147" t="s">
        <v>144</v>
      </c>
    </row>
    <row r="257" spans="2:65" s="12" customFormat="1">
      <c r="B257" s="145"/>
      <c r="D257" s="146" t="s">
        <v>153</v>
      </c>
      <c r="E257" s="147" t="s">
        <v>1</v>
      </c>
      <c r="F257" s="148" t="s">
        <v>291</v>
      </c>
      <c r="H257" s="149">
        <v>1.6</v>
      </c>
      <c r="I257" s="150"/>
      <c r="L257" s="145"/>
      <c r="M257" s="151"/>
      <c r="T257" s="152"/>
      <c r="AT257" s="147" t="s">
        <v>153</v>
      </c>
      <c r="AU257" s="147" t="s">
        <v>84</v>
      </c>
      <c r="AV257" s="12" t="s">
        <v>84</v>
      </c>
      <c r="AW257" s="12" t="s">
        <v>30</v>
      </c>
      <c r="AX257" s="12" t="s">
        <v>74</v>
      </c>
      <c r="AY257" s="147" t="s">
        <v>144</v>
      </c>
    </row>
    <row r="258" spans="2:65" s="12" customFormat="1" ht="22.5">
      <c r="B258" s="145"/>
      <c r="D258" s="146" t="s">
        <v>153</v>
      </c>
      <c r="E258" s="147" t="s">
        <v>1</v>
      </c>
      <c r="F258" s="148" t="s">
        <v>292</v>
      </c>
      <c r="H258" s="149">
        <v>12.5</v>
      </c>
      <c r="I258" s="150"/>
      <c r="L258" s="145"/>
      <c r="M258" s="151"/>
      <c r="T258" s="152"/>
      <c r="AT258" s="147" t="s">
        <v>153</v>
      </c>
      <c r="AU258" s="147" t="s">
        <v>84</v>
      </c>
      <c r="AV258" s="12" t="s">
        <v>84</v>
      </c>
      <c r="AW258" s="12" t="s">
        <v>30</v>
      </c>
      <c r="AX258" s="12" t="s">
        <v>74</v>
      </c>
      <c r="AY258" s="147" t="s">
        <v>144</v>
      </c>
    </row>
    <row r="259" spans="2:65" s="12" customFormat="1" ht="33.75">
      <c r="B259" s="145"/>
      <c r="D259" s="146" t="s">
        <v>153</v>
      </c>
      <c r="E259" s="147" t="s">
        <v>1</v>
      </c>
      <c r="F259" s="148" t="s">
        <v>293</v>
      </c>
      <c r="H259" s="149">
        <v>34.28</v>
      </c>
      <c r="I259" s="150"/>
      <c r="L259" s="145"/>
      <c r="M259" s="151"/>
      <c r="T259" s="152"/>
      <c r="AT259" s="147" t="s">
        <v>153</v>
      </c>
      <c r="AU259" s="147" t="s">
        <v>84</v>
      </c>
      <c r="AV259" s="12" t="s">
        <v>84</v>
      </c>
      <c r="AW259" s="12" t="s">
        <v>30</v>
      </c>
      <c r="AX259" s="12" t="s">
        <v>74</v>
      </c>
      <c r="AY259" s="147" t="s">
        <v>144</v>
      </c>
    </row>
    <row r="260" spans="2:65" s="12" customFormat="1">
      <c r="B260" s="145"/>
      <c r="D260" s="146" t="s">
        <v>153</v>
      </c>
      <c r="E260" s="147" t="s">
        <v>1</v>
      </c>
      <c r="F260" s="148" t="s">
        <v>294</v>
      </c>
      <c r="H260" s="149">
        <v>2.7</v>
      </c>
      <c r="I260" s="150"/>
      <c r="L260" s="145"/>
      <c r="M260" s="151"/>
      <c r="T260" s="152"/>
      <c r="AT260" s="147" t="s">
        <v>153</v>
      </c>
      <c r="AU260" s="147" t="s">
        <v>84</v>
      </c>
      <c r="AV260" s="12" t="s">
        <v>84</v>
      </c>
      <c r="AW260" s="12" t="s">
        <v>30</v>
      </c>
      <c r="AX260" s="12" t="s">
        <v>74</v>
      </c>
      <c r="AY260" s="147" t="s">
        <v>144</v>
      </c>
    </row>
    <row r="261" spans="2:65" s="13" customFormat="1">
      <c r="B261" s="153"/>
      <c r="D261" s="146" t="s">
        <v>153</v>
      </c>
      <c r="E261" s="154" t="s">
        <v>1</v>
      </c>
      <c r="F261" s="155" t="s">
        <v>155</v>
      </c>
      <c r="H261" s="156">
        <v>126.143</v>
      </c>
      <c r="I261" s="157"/>
      <c r="L261" s="153"/>
      <c r="M261" s="158"/>
      <c r="T261" s="159"/>
      <c r="AT261" s="154" t="s">
        <v>153</v>
      </c>
      <c r="AU261" s="154" t="s">
        <v>84</v>
      </c>
      <c r="AV261" s="13" t="s">
        <v>156</v>
      </c>
      <c r="AW261" s="13" t="s">
        <v>30</v>
      </c>
      <c r="AX261" s="13" t="s">
        <v>74</v>
      </c>
      <c r="AY261" s="154" t="s">
        <v>144</v>
      </c>
    </row>
    <row r="262" spans="2:65" s="14" customFormat="1">
      <c r="B262" s="160"/>
      <c r="D262" s="146" t="s">
        <v>153</v>
      </c>
      <c r="E262" s="161" t="s">
        <v>1</v>
      </c>
      <c r="F262" s="162" t="s">
        <v>157</v>
      </c>
      <c r="H262" s="163">
        <v>768.91800000000001</v>
      </c>
      <c r="I262" s="164"/>
      <c r="L262" s="160"/>
      <c r="M262" s="165"/>
      <c r="T262" s="166"/>
      <c r="AT262" s="161" t="s">
        <v>153</v>
      </c>
      <c r="AU262" s="161" t="s">
        <v>84</v>
      </c>
      <c r="AV262" s="14" t="s">
        <v>151</v>
      </c>
      <c r="AW262" s="14" t="s">
        <v>30</v>
      </c>
      <c r="AX262" s="14" t="s">
        <v>82</v>
      </c>
      <c r="AY262" s="161" t="s">
        <v>144</v>
      </c>
    </row>
    <row r="263" spans="2:65" s="11" customFormat="1" ht="22.9" customHeight="1">
      <c r="B263" s="120"/>
      <c r="D263" s="121" t="s">
        <v>73</v>
      </c>
      <c r="E263" s="130" t="s">
        <v>84</v>
      </c>
      <c r="F263" s="130" t="s">
        <v>295</v>
      </c>
      <c r="I263" s="123"/>
      <c r="J263" s="131">
        <f>BK263</f>
        <v>5836.8</v>
      </c>
      <c r="L263" s="120"/>
      <c r="M263" s="125"/>
      <c r="P263" s="126">
        <f>SUM(P264:P269)</f>
        <v>0</v>
      </c>
      <c r="R263" s="126">
        <f>SUM(R264:R269)</f>
        <v>3.53436672</v>
      </c>
      <c r="T263" s="127">
        <f>SUM(T264:T269)</f>
        <v>0</v>
      </c>
      <c r="AR263" s="121" t="s">
        <v>82</v>
      </c>
      <c r="AT263" s="128" t="s">
        <v>73</v>
      </c>
      <c r="AU263" s="128" t="s">
        <v>82</v>
      </c>
      <c r="AY263" s="121" t="s">
        <v>144</v>
      </c>
      <c r="BK263" s="129">
        <f>SUM(BK264:BK269)</f>
        <v>5836.8</v>
      </c>
    </row>
    <row r="264" spans="2:65" s="1" customFormat="1" ht="16.5" customHeight="1">
      <c r="B264" s="31"/>
      <c r="C264" s="132" t="s">
        <v>296</v>
      </c>
      <c r="D264" s="132" t="s">
        <v>146</v>
      </c>
      <c r="E264" s="133" t="s">
        <v>297</v>
      </c>
      <c r="F264" s="134" t="s">
        <v>298</v>
      </c>
      <c r="G264" s="135" t="s">
        <v>208</v>
      </c>
      <c r="H264" s="136">
        <v>1.536</v>
      </c>
      <c r="I264" s="137">
        <v>3800</v>
      </c>
      <c r="J264" s="138">
        <f>ROUND(I264*H264,2)</f>
        <v>5836.8</v>
      </c>
      <c r="K264" s="134" t="s">
        <v>150</v>
      </c>
      <c r="L264" s="31"/>
      <c r="M264" s="139" t="s">
        <v>1</v>
      </c>
      <c r="N264" s="140" t="s">
        <v>39</v>
      </c>
      <c r="P264" s="141">
        <f>O264*H264</f>
        <v>0</v>
      </c>
      <c r="Q264" s="141">
        <v>2.3010199999999998</v>
      </c>
      <c r="R264" s="141">
        <f>Q264*H264</f>
        <v>3.53436672</v>
      </c>
      <c r="S264" s="141">
        <v>0</v>
      </c>
      <c r="T264" s="142">
        <f>S264*H264</f>
        <v>0</v>
      </c>
      <c r="AR264" s="143" t="s">
        <v>151</v>
      </c>
      <c r="AT264" s="143" t="s">
        <v>146</v>
      </c>
      <c r="AU264" s="143" t="s">
        <v>84</v>
      </c>
      <c r="AY264" s="16" t="s">
        <v>144</v>
      </c>
      <c r="BE264" s="144">
        <f>IF(N264="základní",J264,0)</f>
        <v>5836.8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82</v>
      </c>
      <c r="BK264" s="144">
        <f>ROUND(I264*H264,2)</f>
        <v>5836.8</v>
      </c>
      <c r="BL264" s="16" t="s">
        <v>151</v>
      </c>
      <c r="BM264" s="143" t="s">
        <v>299</v>
      </c>
    </row>
    <row r="265" spans="2:65" s="12" customFormat="1">
      <c r="B265" s="145"/>
      <c r="D265" s="146" t="s">
        <v>153</v>
      </c>
      <c r="E265" s="147" t="s">
        <v>1</v>
      </c>
      <c r="F265" s="148" t="s">
        <v>215</v>
      </c>
      <c r="H265" s="149">
        <v>0.25600000000000001</v>
      </c>
      <c r="I265" s="150"/>
      <c r="L265" s="145"/>
      <c r="M265" s="151"/>
      <c r="T265" s="152"/>
      <c r="AT265" s="147" t="s">
        <v>153</v>
      </c>
      <c r="AU265" s="147" t="s">
        <v>84</v>
      </c>
      <c r="AV265" s="12" t="s">
        <v>84</v>
      </c>
      <c r="AW265" s="12" t="s">
        <v>30</v>
      </c>
      <c r="AX265" s="12" t="s">
        <v>74</v>
      </c>
      <c r="AY265" s="147" t="s">
        <v>144</v>
      </c>
    </row>
    <row r="266" spans="2:65" s="12" customFormat="1">
      <c r="B266" s="145"/>
      <c r="D266" s="146" t="s">
        <v>153</v>
      </c>
      <c r="E266" s="147" t="s">
        <v>1</v>
      </c>
      <c r="F266" s="148" t="s">
        <v>216</v>
      </c>
      <c r="H266" s="149">
        <v>0.51200000000000001</v>
      </c>
      <c r="I266" s="150"/>
      <c r="L266" s="145"/>
      <c r="M266" s="151"/>
      <c r="T266" s="152"/>
      <c r="AT266" s="147" t="s">
        <v>153</v>
      </c>
      <c r="AU266" s="147" t="s">
        <v>84</v>
      </c>
      <c r="AV266" s="12" t="s">
        <v>84</v>
      </c>
      <c r="AW266" s="12" t="s">
        <v>30</v>
      </c>
      <c r="AX266" s="12" t="s">
        <v>74</v>
      </c>
      <c r="AY266" s="147" t="s">
        <v>144</v>
      </c>
    </row>
    <row r="267" spans="2:65" s="12" customFormat="1">
      <c r="B267" s="145"/>
      <c r="D267" s="146" t="s">
        <v>153</v>
      </c>
      <c r="E267" s="147" t="s">
        <v>1</v>
      </c>
      <c r="F267" s="148" t="s">
        <v>217</v>
      </c>
      <c r="H267" s="149">
        <v>0.76800000000000002</v>
      </c>
      <c r="I267" s="150"/>
      <c r="L267" s="145"/>
      <c r="M267" s="151"/>
      <c r="T267" s="152"/>
      <c r="AT267" s="147" t="s">
        <v>153</v>
      </c>
      <c r="AU267" s="147" t="s">
        <v>84</v>
      </c>
      <c r="AV267" s="12" t="s">
        <v>84</v>
      </c>
      <c r="AW267" s="12" t="s">
        <v>30</v>
      </c>
      <c r="AX267" s="12" t="s">
        <v>74</v>
      </c>
      <c r="AY267" s="147" t="s">
        <v>144</v>
      </c>
    </row>
    <row r="268" spans="2:65" s="13" customFormat="1">
      <c r="B268" s="153"/>
      <c r="D268" s="146" t="s">
        <v>153</v>
      </c>
      <c r="E268" s="154" t="s">
        <v>1</v>
      </c>
      <c r="F268" s="155" t="s">
        <v>155</v>
      </c>
      <c r="H268" s="156">
        <v>1.536</v>
      </c>
      <c r="I268" s="157"/>
      <c r="L268" s="153"/>
      <c r="M268" s="158"/>
      <c r="T268" s="159"/>
      <c r="AT268" s="154" t="s">
        <v>153</v>
      </c>
      <c r="AU268" s="154" t="s">
        <v>84</v>
      </c>
      <c r="AV268" s="13" t="s">
        <v>156</v>
      </c>
      <c r="AW268" s="13" t="s">
        <v>30</v>
      </c>
      <c r="AX268" s="13" t="s">
        <v>74</v>
      </c>
      <c r="AY268" s="154" t="s">
        <v>144</v>
      </c>
    </row>
    <row r="269" spans="2:65" s="14" customFormat="1">
      <c r="B269" s="160"/>
      <c r="D269" s="146" t="s">
        <v>153</v>
      </c>
      <c r="E269" s="161" t="s">
        <v>1</v>
      </c>
      <c r="F269" s="162" t="s">
        <v>157</v>
      </c>
      <c r="H269" s="163">
        <v>1.536</v>
      </c>
      <c r="I269" s="164"/>
      <c r="L269" s="160"/>
      <c r="M269" s="165"/>
      <c r="T269" s="166"/>
      <c r="AT269" s="161" t="s">
        <v>153</v>
      </c>
      <c r="AU269" s="161" t="s">
        <v>84</v>
      </c>
      <c r="AV269" s="14" t="s">
        <v>151</v>
      </c>
      <c r="AW269" s="14" t="s">
        <v>30</v>
      </c>
      <c r="AX269" s="14" t="s">
        <v>82</v>
      </c>
      <c r="AY269" s="161" t="s">
        <v>144</v>
      </c>
    </row>
    <row r="270" spans="2:65" s="11" customFormat="1" ht="22.9" customHeight="1">
      <c r="B270" s="120"/>
      <c r="D270" s="121" t="s">
        <v>73</v>
      </c>
      <c r="E270" s="130" t="s">
        <v>156</v>
      </c>
      <c r="F270" s="130" t="s">
        <v>300</v>
      </c>
      <c r="I270" s="123"/>
      <c r="J270" s="131">
        <f>BK270</f>
        <v>3900</v>
      </c>
      <c r="L270" s="120"/>
      <c r="M270" s="125"/>
      <c r="P270" s="126">
        <f>SUM(P271:P274)</f>
        <v>0</v>
      </c>
      <c r="R270" s="126">
        <f>SUM(R271:R274)</f>
        <v>0</v>
      </c>
      <c r="T270" s="127">
        <f>SUM(T271:T274)</f>
        <v>2.2000000000000002</v>
      </c>
      <c r="AR270" s="121" t="s">
        <v>82</v>
      </c>
      <c r="AT270" s="128" t="s">
        <v>73</v>
      </c>
      <c r="AU270" s="128" t="s">
        <v>82</v>
      </c>
      <c r="AY270" s="121" t="s">
        <v>144</v>
      </c>
      <c r="BK270" s="129">
        <f>SUM(BK271:BK274)</f>
        <v>3900</v>
      </c>
    </row>
    <row r="271" spans="2:65" s="1" customFormat="1" ht="24.2" customHeight="1">
      <c r="B271" s="31"/>
      <c r="C271" s="132" t="s">
        <v>301</v>
      </c>
      <c r="D271" s="132" t="s">
        <v>146</v>
      </c>
      <c r="E271" s="133" t="s">
        <v>302</v>
      </c>
      <c r="F271" s="134" t="s">
        <v>303</v>
      </c>
      <c r="G271" s="135" t="s">
        <v>208</v>
      </c>
      <c r="H271" s="136">
        <v>1</v>
      </c>
      <c r="I271" s="137">
        <v>3900</v>
      </c>
      <c r="J271" s="138">
        <f>ROUND(I271*H271,2)</f>
        <v>3900</v>
      </c>
      <c r="K271" s="134" t="s">
        <v>150</v>
      </c>
      <c r="L271" s="31"/>
      <c r="M271" s="139" t="s">
        <v>1</v>
      </c>
      <c r="N271" s="140" t="s">
        <v>39</v>
      </c>
      <c r="P271" s="141">
        <f>O271*H271</f>
        <v>0</v>
      </c>
      <c r="Q271" s="141">
        <v>0</v>
      </c>
      <c r="R271" s="141">
        <f>Q271*H271</f>
        <v>0</v>
      </c>
      <c r="S271" s="141">
        <v>2.2000000000000002</v>
      </c>
      <c r="T271" s="142">
        <f>S271*H271</f>
        <v>2.2000000000000002</v>
      </c>
      <c r="AR271" s="143" t="s">
        <v>151</v>
      </c>
      <c r="AT271" s="143" t="s">
        <v>146</v>
      </c>
      <c r="AU271" s="143" t="s">
        <v>84</v>
      </c>
      <c r="AY271" s="16" t="s">
        <v>144</v>
      </c>
      <c r="BE271" s="144">
        <f>IF(N271="základní",J271,0)</f>
        <v>3900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82</v>
      </c>
      <c r="BK271" s="144">
        <f>ROUND(I271*H271,2)</f>
        <v>3900</v>
      </c>
      <c r="BL271" s="16" t="s">
        <v>151</v>
      </c>
      <c r="BM271" s="143" t="s">
        <v>304</v>
      </c>
    </row>
    <row r="272" spans="2:65" s="12" customFormat="1">
      <c r="B272" s="145"/>
      <c r="D272" s="146" t="s">
        <v>153</v>
      </c>
      <c r="E272" s="147" t="s">
        <v>1</v>
      </c>
      <c r="F272" s="148" t="s">
        <v>305</v>
      </c>
      <c r="H272" s="149">
        <v>1</v>
      </c>
      <c r="I272" s="150"/>
      <c r="L272" s="145"/>
      <c r="M272" s="151"/>
      <c r="T272" s="152"/>
      <c r="AT272" s="147" t="s">
        <v>153</v>
      </c>
      <c r="AU272" s="147" t="s">
        <v>84</v>
      </c>
      <c r="AV272" s="12" t="s">
        <v>84</v>
      </c>
      <c r="AW272" s="12" t="s">
        <v>30</v>
      </c>
      <c r="AX272" s="12" t="s">
        <v>74</v>
      </c>
      <c r="AY272" s="147" t="s">
        <v>144</v>
      </c>
    </row>
    <row r="273" spans="2:65" s="13" customFormat="1">
      <c r="B273" s="153"/>
      <c r="D273" s="146" t="s">
        <v>153</v>
      </c>
      <c r="E273" s="154" t="s">
        <v>1</v>
      </c>
      <c r="F273" s="155" t="s">
        <v>155</v>
      </c>
      <c r="H273" s="156">
        <v>1</v>
      </c>
      <c r="I273" s="157"/>
      <c r="L273" s="153"/>
      <c r="M273" s="158"/>
      <c r="T273" s="159"/>
      <c r="AT273" s="154" t="s">
        <v>153</v>
      </c>
      <c r="AU273" s="154" t="s">
        <v>84</v>
      </c>
      <c r="AV273" s="13" t="s">
        <v>156</v>
      </c>
      <c r="AW273" s="13" t="s">
        <v>30</v>
      </c>
      <c r="AX273" s="13" t="s">
        <v>74</v>
      </c>
      <c r="AY273" s="154" t="s">
        <v>144</v>
      </c>
    </row>
    <row r="274" spans="2:65" s="14" customFormat="1">
      <c r="B274" s="160"/>
      <c r="D274" s="146" t="s">
        <v>153</v>
      </c>
      <c r="E274" s="161" t="s">
        <v>1</v>
      </c>
      <c r="F274" s="162" t="s">
        <v>157</v>
      </c>
      <c r="H274" s="163">
        <v>1</v>
      </c>
      <c r="I274" s="164"/>
      <c r="L274" s="160"/>
      <c r="M274" s="165"/>
      <c r="T274" s="166"/>
      <c r="AT274" s="161" t="s">
        <v>153</v>
      </c>
      <c r="AU274" s="161" t="s">
        <v>84</v>
      </c>
      <c r="AV274" s="14" t="s">
        <v>151</v>
      </c>
      <c r="AW274" s="14" t="s">
        <v>30</v>
      </c>
      <c r="AX274" s="14" t="s">
        <v>82</v>
      </c>
      <c r="AY274" s="161" t="s">
        <v>144</v>
      </c>
    </row>
    <row r="275" spans="2:65" s="11" customFormat="1" ht="22.9" customHeight="1">
      <c r="B275" s="120"/>
      <c r="D275" s="121" t="s">
        <v>73</v>
      </c>
      <c r="E275" s="130" t="s">
        <v>151</v>
      </c>
      <c r="F275" s="130" t="s">
        <v>306</v>
      </c>
      <c r="I275" s="123"/>
      <c r="J275" s="131">
        <f>BK275</f>
        <v>0</v>
      </c>
      <c r="L275" s="120"/>
      <c r="M275" s="125"/>
      <c r="P275" s="126">
        <v>0</v>
      </c>
      <c r="R275" s="126">
        <v>0</v>
      </c>
      <c r="T275" s="127">
        <v>0</v>
      </c>
      <c r="AR275" s="121" t="s">
        <v>82</v>
      </c>
      <c r="AT275" s="128" t="s">
        <v>73</v>
      </c>
      <c r="AU275" s="128" t="s">
        <v>82</v>
      </c>
      <c r="AY275" s="121" t="s">
        <v>144</v>
      </c>
      <c r="BK275" s="129">
        <v>0</v>
      </c>
    </row>
    <row r="276" spans="2:65" s="11" customFormat="1" ht="22.9" customHeight="1">
      <c r="B276" s="120"/>
      <c r="D276" s="121" t="s">
        <v>73</v>
      </c>
      <c r="E276" s="130" t="s">
        <v>170</v>
      </c>
      <c r="F276" s="130" t="s">
        <v>307</v>
      </c>
      <c r="I276" s="123"/>
      <c r="J276" s="131">
        <f>BK276</f>
        <v>783688.77999999991</v>
      </c>
      <c r="L276" s="120"/>
      <c r="M276" s="125"/>
      <c r="P276" s="126">
        <f>SUM(P277:P374)</f>
        <v>0</v>
      </c>
      <c r="R276" s="126">
        <f>SUM(R277:R374)</f>
        <v>100.69486350000001</v>
      </c>
      <c r="T276" s="127">
        <f>SUM(T277:T374)</f>
        <v>0</v>
      </c>
      <c r="AR276" s="121" t="s">
        <v>82</v>
      </c>
      <c r="AT276" s="128" t="s">
        <v>73</v>
      </c>
      <c r="AU276" s="128" t="s">
        <v>82</v>
      </c>
      <c r="AY276" s="121" t="s">
        <v>144</v>
      </c>
      <c r="BK276" s="129">
        <f>SUM(BK277:BK374)</f>
        <v>783688.77999999991</v>
      </c>
    </row>
    <row r="277" spans="2:65" s="1" customFormat="1" ht="24.2" customHeight="1">
      <c r="B277" s="31"/>
      <c r="C277" s="132" t="s">
        <v>308</v>
      </c>
      <c r="D277" s="132" t="s">
        <v>146</v>
      </c>
      <c r="E277" s="133" t="s">
        <v>309</v>
      </c>
      <c r="F277" s="134" t="s">
        <v>310</v>
      </c>
      <c r="G277" s="135" t="s">
        <v>149</v>
      </c>
      <c r="H277" s="136">
        <v>292.71800000000002</v>
      </c>
      <c r="I277" s="137">
        <v>160</v>
      </c>
      <c r="J277" s="138">
        <f>ROUND(I277*H277,2)</f>
        <v>46834.879999999997</v>
      </c>
      <c r="K277" s="134" t="s">
        <v>150</v>
      </c>
      <c r="L277" s="31"/>
      <c r="M277" s="139" t="s">
        <v>1</v>
      </c>
      <c r="N277" s="140" t="s">
        <v>39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151</v>
      </c>
      <c r="AT277" s="143" t="s">
        <v>146</v>
      </c>
      <c r="AU277" s="143" t="s">
        <v>84</v>
      </c>
      <c r="AY277" s="16" t="s">
        <v>144</v>
      </c>
      <c r="BE277" s="144">
        <f>IF(N277="základní",J277,0)</f>
        <v>46834.879999999997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82</v>
      </c>
      <c r="BK277" s="144">
        <f>ROUND(I277*H277,2)</f>
        <v>46834.879999999997</v>
      </c>
      <c r="BL277" s="16" t="s">
        <v>151</v>
      </c>
      <c r="BM277" s="143" t="s">
        <v>311</v>
      </c>
    </row>
    <row r="278" spans="2:65" s="12" customFormat="1">
      <c r="B278" s="145"/>
      <c r="D278" s="146" t="s">
        <v>153</v>
      </c>
      <c r="E278" s="147" t="s">
        <v>1</v>
      </c>
      <c r="F278" s="148" t="s">
        <v>279</v>
      </c>
      <c r="H278" s="149">
        <v>132.22499999999999</v>
      </c>
      <c r="I278" s="150"/>
      <c r="L278" s="145"/>
      <c r="M278" s="151"/>
      <c r="T278" s="152"/>
      <c r="AT278" s="147" t="s">
        <v>153</v>
      </c>
      <c r="AU278" s="147" t="s">
        <v>84</v>
      </c>
      <c r="AV278" s="12" t="s">
        <v>84</v>
      </c>
      <c r="AW278" s="12" t="s">
        <v>30</v>
      </c>
      <c r="AX278" s="12" t="s">
        <v>74</v>
      </c>
      <c r="AY278" s="147" t="s">
        <v>144</v>
      </c>
    </row>
    <row r="279" spans="2:65" s="12" customFormat="1">
      <c r="B279" s="145"/>
      <c r="D279" s="146" t="s">
        <v>153</v>
      </c>
      <c r="E279" s="147" t="s">
        <v>1</v>
      </c>
      <c r="F279" s="148" t="s">
        <v>280</v>
      </c>
      <c r="H279" s="149">
        <v>22.4</v>
      </c>
      <c r="I279" s="150"/>
      <c r="L279" s="145"/>
      <c r="M279" s="151"/>
      <c r="T279" s="152"/>
      <c r="AT279" s="147" t="s">
        <v>153</v>
      </c>
      <c r="AU279" s="147" t="s">
        <v>84</v>
      </c>
      <c r="AV279" s="12" t="s">
        <v>84</v>
      </c>
      <c r="AW279" s="12" t="s">
        <v>30</v>
      </c>
      <c r="AX279" s="12" t="s">
        <v>74</v>
      </c>
      <c r="AY279" s="147" t="s">
        <v>144</v>
      </c>
    </row>
    <row r="280" spans="2:65" s="12" customFormat="1">
      <c r="B280" s="145"/>
      <c r="D280" s="146" t="s">
        <v>153</v>
      </c>
      <c r="E280" s="147" t="s">
        <v>1</v>
      </c>
      <c r="F280" s="148" t="s">
        <v>281</v>
      </c>
      <c r="H280" s="149">
        <v>11.95</v>
      </c>
      <c r="I280" s="150"/>
      <c r="L280" s="145"/>
      <c r="M280" s="151"/>
      <c r="T280" s="152"/>
      <c r="AT280" s="147" t="s">
        <v>153</v>
      </c>
      <c r="AU280" s="147" t="s">
        <v>84</v>
      </c>
      <c r="AV280" s="12" t="s">
        <v>84</v>
      </c>
      <c r="AW280" s="12" t="s">
        <v>30</v>
      </c>
      <c r="AX280" s="12" t="s">
        <v>74</v>
      </c>
      <c r="AY280" s="147" t="s">
        <v>144</v>
      </c>
    </row>
    <row r="281" spans="2:65" s="13" customFormat="1">
      <c r="B281" s="153"/>
      <c r="D281" s="146" t="s">
        <v>153</v>
      </c>
      <c r="E281" s="154" t="s">
        <v>1</v>
      </c>
      <c r="F281" s="155" t="s">
        <v>155</v>
      </c>
      <c r="H281" s="156">
        <v>166.57499999999999</v>
      </c>
      <c r="I281" s="157"/>
      <c r="L281" s="153"/>
      <c r="M281" s="158"/>
      <c r="T281" s="159"/>
      <c r="AT281" s="154" t="s">
        <v>153</v>
      </c>
      <c r="AU281" s="154" t="s">
        <v>84</v>
      </c>
      <c r="AV281" s="13" t="s">
        <v>156</v>
      </c>
      <c r="AW281" s="13" t="s">
        <v>30</v>
      </c>
      <c r="AX281" s="13" t="s">
        <v>74</v>
      </c>
      <c r="AY281" s="154" t="s">
        <v>144</v>
      </c>
    </row>
    <row r="282" spans="2:65" s="12" customFormat="1" ht="33.75">
      <c r="B282" s="145"/>
      <c r="D282" s="146" t="s">
        <v>153</v>
      </c>
      <c r="E282" s="147" t="s">
        <v>1</v>
      </c>
      <c r="F282" s="148" t="s">
        <v>287</v>
      </c>
      <c r="H282" s="149">
        <v>31.238</v>
      </c>
      <c r="I282" s="150"/>
      <c r="L282" s="145"/>
      <c r="M282" s="151"/>
      <c r="T282" s="152"/>
      <c r="AT282" s="147" t="s">
        <v>153</v>
      </c>
      <c r="AU282" s="147" t="s">
        <v>84</v>
      </c>
      <c r="AV282" s="12" t="s">
        <v>84</v>
      </c>
      <c r="AW282" s="12" t="s">
        <v>30</v>
      </c>
      <c r="AX282" s="12" t="s">
        <v>74</v>
      </c>
      <c r="AY282" s="147" t="s">
        <v>144</v>
      </c>
    </row>
    <row r="283" spans="2:65" s="12" customFormat="1" ht="22.5">
      <c r="B283" s="145"/>
      <c r="D283" s="146" t="s">
        <v>153</v>
      </c>
      <c r="E283" s="147" t="s">
        <v>1</v>
      </c>
      <c r="F283" s="148" t="s">
        <v>288</v>
      </c>
      <c r="H283" s="149">
        <v>5.75</v>
      </c>
      <c r="I283" s="150"/>
      <c r="L283" s="145"/>
      <c r="M283" s="151"/>
      <c r="T283" s="152"/>
      <c r="AT283" s="147" t="s">
        <v>153</v>
      </c>
      <c r="AU283" s="147" t="s">
        <v>84</v>
      </c>
      <c r="AV283" s="12" t="s">
        <v>84</v>
      </c>
      <c r="AW283" s="12" t="s">
        <v>30</v>
      </c>
      <c r="AX283" s="12" t="s">
        <v>74</v>
      </c>
      <c r="AY283" s="147" t="s">
        <v>144</v>
      </c>
    </row>
    <row r="284" spans="2:65" s="12" customFormat="1" ht="22.5">
      <c r="B284" s="145"/>
      <c r="D284" s="146" t="s">
        <v>153</v>
      </c>
      <c r="E284" s="147" t="s">
        <v>1</v>
      </c>
      <c r="F284" s="148" t="s">
        <v>289</v>
      </c>
      <c r="H284" s="149">
        <v>20.074999999999999</v>
      </c>
      <c r="I284" s="150"/>
      <c r="L284" s="145"/>
      <c r="M284" s="151"/>
      <c r="T284" s="152"/>
      <c r="AT284" s="147" t="s">
        <v>153</v>
      </c>
      <c r="AU284" s="147" t="s">
        <v>84</v>
      </c>
      <c r="AV284" s="12" t="s">
        <v>84</v>
      </c>
      <c r="AW284" s="12" t="s">
        <v>30</v>
      </c>
      <c r="AX284" s="12" t="s">
        <v>74</v>
      </c>
      <c r="AY284" s="147" t="s">
        <v>144</v>
      </c>
    </row>
    <row r="285" spans="2:65" s="12" customFormat="1">
      <c r="B285" s="145"/>
      <c r="D285" s="146" t="s">
        <v>153</v>
      </c>
      <c r="E285" s="147" t="s">
        <v>1</v>
      </c>
      <c r="F285" s="148" t="s">
        <v>290</v>
      </c>
      <c r="H285" s="149">
        <v>18</v>
      </c>
      <c r="I285" s="150"/>
      <c r="L285" s="145"/>
      <c r="M285" s="151"/>
      <c r="T285" s="152"/>
      <c r="AT285" s="147" t="s">
        <v>153</v>
      </c>
      <c r="AU285" s="147" t="s">
        <v>84</v>
      </c>
      <c r="AV285" s="12" t="s">
        <v>84</v>
      </c>
      <c r="AW285" s="12" t="s">
        <v>30</v>
      </c>
      <c r="AX285" s="12" t="s">
        <v>74</v>
      </c>
      <c r="AY285" s="147" t="s">
        <v>144</v>
      </c>
    </row>
    <row r="286" spans="2:65" s="12" customFormat="1">
      <c r="B286" s="145"/>
      <c r="D286" s="146" t="s">
        <v>153</v>
      </c>
      <c r="E286" s="147" t="s">
        <v>1</v>
      </c>
      <c r="F286" s="148" t="s">
        <v>291</v>
      </c>
      <c r="H286" s="149">
        <v>1.6</v>
      </c>
      <c r="I286" s="150"/>
      <c r="L286" s="145"/>
      <c r="M286" s="151"/>
      <c r="T286" s="152"/>
      <c r="AT286" s="147" t="s">
        <v>153</v>
      </c>
      <c r="AU286" s="147" t="s">
        <v>84</v>
      </c>
      <c r="AV286" s="12" t="s">
        <v>84</v>
      </c>
      <c r="AW286" s="12" t="s">
        <v>30</v>
      </c>
      <c r="AX286" s="12" t="s">
        <v>74</v>
      </c>
      <c r="AY286" s="147" t="s">
        <v>144</v>
      </c>
    </row>
    <row r="287" spans="2:65" s="12" customFormat="1" ht="22.5">
      <c r="B287" s="145"/>
      <c r="D287" s="146" t="s">
        <v>153</v>
      </c>
      <c r="E287" s="147" t="s">
        <v>1</v>
      </c>
      <c r="F287" s="148" t="s">
        <v>292</v>
      </c>
      <c r="H287" s="149">
        <v>12.5</v>
      </c>
      <c r="I287" s="150"/>
      <c r="L287" s="145"/>
      <c r="M287" s="151"/>
      <c r="T287" s="152"/>
      <c r="AT287" s="147" t="s">
        <v>153</v>
      </c>
      <c r="AU287" s="147" t="s">
        <v>84</v>
      </c>
      <c r="AV287" s="12" t="s">
        <v>84</v>
      </c>
      <c r="AW287" s="12" t="s">
        <v>30</v>
      </c>
      <c r="AX287" s="12" t="s">
        <v>74</v>
      </c>
      <c r="AY287" s="147" t="s">
        <v>144</v>
      </c>
    </row>
    <row r="288" spans="2:65" s="12" customFormat="1" ht="33.75">
      <c r="B288" s="145"/>
      <c r="D288" s="146" t="s">
        <v>153</v>
      </c>
      <c r="E288" s="147" t="s">
        <v>1</v>
      </c>
      <c r="F288" s="148" t="s">
        <v>293</v>
      </c>
      <c r="H288" s="149">
        <v>34.28</v>
      </c>
      <c r="I288" s="150"/>
      <c r="L288" s="145"/>
      <c r="M288" s="151"/>
      <c r="T288" s="152"/>
      <c r="AT288" s="147" t="s">
        <v>153</v>
      </c>
      <c r="AU288" s="147" t="s">
        <v>84</v>
      </c>
      <c r="AV288" s="12" t="s">
        <v>84</v>
      </c>
      <c r="AW288" s="12" t="s">
        <v>30</v>
      </c>
      <c r="AX288" s="12" t="s">
        <v>74</v>
      </c>
      <c r="AY288" s="147" t="s">
        <v>144</v>
      </c>
    </row>
    <row r="289" spans="2:65" s="12" customFormat="1">
      <c r="B289" s="145"/>
      <c r="D289" s="146" t="s">
        <v>153</v>
      </c>
      <c r="E289" s="147" t="s">
        <v>1</v>
      </c>
      <c r="F289" s="148" t="s">
        <v>294</v>
      </c>
      <c r="H289" s="149">
        <v>2.7</v>
      </c>
      <c r="I289" s="150"/>
      <c r="L289" s="145"/>
      <c r="M289" s="151"/>
      <c r="T289" s="152"/>
      <c r="AT289" s="147" t="s">
        <v>153</v>
      </c>
      <c r="AU289" s="147" t="s">
        <v>84</v>
      </c>
      <c r="AV289" s="12" t="s">
        <v>84</v>
      </c>
      <c r="AW289" s="12" t="s">
        <v>30</v>
      </c>
      <c r="AX289" s="12" t="s">
        <v>74</v>
      </c>
      <c r="AY289" s="147" t="s">
        <v>144</v>
      </c>
    </row>
    <row r="290" spans="2:65" s="13" customFormat="1">
      <c r="B290" s="153"/>
      <c r="D290" s="146" t="s">
        <v>153</v>
      </c>
      <c r="E290" s="154" t="s">
        <v>1</v>
      </c>
      <c r="F290" s="155" t="s">
        <v>155</v>
      </c>
      <c r="H290" s="156">
        <v>126.143</v>
      </c>
      <c r="I290" s="157"/>
      <c r="L290" s="153"/>
      <c r="M290" s="158"/>
      <c r="T290" s="159"/>
      <c r="AT290" s="154" t="s">
        <v>153</v>
      </c>
      <c r="AU290" s="154" t="s">
        <v>84</v>
      </c>
      <c r="AV290" s="13" t="s">
        <v>156</v>
      </c>
      <c r="AW290" s="13" t="s">
        <v>30</v>
      </c>
      <c r="AX290" s="13" t="s">
        <v>74</v>
      </c>
      <c r="AY290" s="154" t="s">
        <v>144</v>
      </c>
    </row>
    <row r="291" spans="2:65" s="14" customFormat="1">
      <c r="B291" s="160"/>
      <c r="D291" s="146" t="s">
        <v>153</v>
      </c>
      <c r="E291" s="161" t="s">
        <v>1</v>
      </c>
      <c r="F291" s="162" t="s">
        <v>157</v>
      </c>
      <c r="H291" s="163">
        <v>292.71800000000002</v>
      </c>
      <c r="I291" s="164"/>
      <c r="L291" s="160"/>
      <c r="M291" s="165"/>
      <c r="T291" s="166"/>
      <c r="AT291" s="161" t="s">
        <v>153</v>
      </c>
      <c r="AU291" s="161" t="s">
        <v>84</v>
      </c>
      <c r="AV291" s="14" t="s">
        <v>151</v>
      </c>
      <c r="AW291" s="14" t="s">
        <v>30</v>
      </c>
      <c r="AX291" s="14" t="s">
        <v>82</v>
      </c>
      <c r="AY291" s="161" t="s">
        <v>144</v>
      </c>
    </row>
    <row r="292" spans="2:65" s="1" customFormat="1" ht="24.2" customHeight="1">
      <c r="B292" s="31"/>
      <c r="C292" s="132" t="s">
        <v>312</v>
      </c>
      <c r="D292" s="132" t="s">
        <v>146</v>
      </c>
      <c r="E292" s="133" t="s">
        <v>313</v>
      </c>
      <c r="F292" s="134" t="s">
        <v>314</v>
      </c>
      <c r="G292" s="135" t="s">
        <v>149</v>
      </c>
      <c r="H292" s="136">
        <v>476.2</v>
      </c>
      <c r="I292" s="137">
        <v>199</v>
      </c>
      <c r="J292" s="138">
        <f>ROUND(I292*H292,2)</f>
        <v>94763.8</v>
      </c>
      <c r="K292" s="134" t="s">
        <v>150</v>
      </c>
      <c r="L292" s="31"/>
      <c r="M292" s="139" t="s">
        <v>1</v>
      </c>
      <c r="N292" s="140" t="s">
        <v>39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151</v>
      </c>
      <c r="AT292" s="143" t="s">
        <v>146</v>
      </c>
      <c r="AU292" s="143" t="s">
        <v>84</v>
      </c>
      <c r="AY292" s="16" t="s">
        <v>144</v>
      </c>
      <c r="BE292" s="144">
        <f>IF(N292="základní",J292,0)</f>
        <v>94763.8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6" t="s">
        <v>82</v>
      </c>
      <c r="BK292" s="144">
        <f>ROUND(I292*H292,2)</f>
        <v>94763.8</v>
      </c>
      <c r="BL292" s="16" t="s">
        <v>151</v>
      </c>
      <c r="BM292" s="143" t="s">
        <v>315</v>
      </c>
    </row>
    <row r="293" spans="2:65" s="12" customFormat="1">
      <c r="B293" s="145"/>
      <c r="D293" s="146" t="s">
        <v>153</v>
      </c>
      <c r="E293" s="147" t="s">
        <v>1</v>
      </c>
      <c r="F293" s="148" t="s">
        <v>278</v>
      </c>
      <c r="H293" s="149">
        <v>189</v>
      </c>
      <c r="I293" s="150"/>
      <c r="L293" s="145"/>
      <c r="M293" s="151"/>
      <c r="T293" s="152"/>
      <c r="AT293" s="147" t="s">
        <v>153</v>
      </c>
      <c r="AU293" s="147" t="s">
        <v>84</v>
      </c>
      <c r="AV293" s="12" t="s">
        <v>84</v>
      </c>
      <c r="AW293" s="12" t="s">
        <v>30</v>
      </c>
      <c r="AX293" s="12" t="s">
        <v>74</v>
      </c>
      <c r="AY293" s="147" t="s">
        <v>144</v>
      </c>
    </row>
    <row r="294" spans="2:65" s="12" customFormat="1" ht="22.5">
      <c r="B294" s="145"/>
      <c r="D294" s="146" t="s">
        <v>153</v>
      </c>
      <c r="E294" s="147" t="s">
        <v>1</v>
      </c>
      <c r="F294" s="148" t="s">
        <v>282</v>
      </c>
      <c r="H294" s="149">
        <v>227.2</v>
      </c>
      <c r="I294" s="150"/>
      <c r="L294" s="145"/>
      <c r="M294" s="151"/>
      <c r="T294" s="152"/>
      <c r="AT294" s="147" t="s">
        <v>153</v>
      </c>
      <c r="AU294" s="147" t="s">
        <v>84</v>
      </c>
      <c r="AV294" s="12" t="s">
        <v>84</v>
      </c>
      <c r="AW294" s="12" t="s">
        <v>30</v>
      </c>
      <c r="AX294" s="12" t="s">
        <v>74</v>
      </c>
      <c r="AY294" s="147" t="s">
        <v>144</v>
      </c>
    </row>
    <row r="295" spans="2:65" s="12" customFormat="1" ht="33.75">
      <c r="B295" s="145"/>
      <c r="D295" s="146" t="s">
        <v>153</v>
      </c>
      <c r="E295" s="147" t="s">
        <v>1</v>
      </c>
      <c r="F295" s="148" t="s">
        <v>283</v>
      </c>
      <c r="H295" s="149">
        <v>17.37</v>
      </c>
      <c r="I295" s="150"/>
      <c r="L295" s="145"/>
      <c r="M295" s="151"/>
      <c r="T295" s="152"/>
      <c r="AT295" s="147" t="s">
        <v>153</v>
      </c>
      <c r="AU295" s="147" t="s">
        <v>84</v>
      </c>
      <c r="AV295" s="12" t="s">
        <v>84</v>
      </c>
      <c r="AW295" s="12" t="s">
        <v>30</v>
      </c>
      <c r="AX295" s="12" t="s">
        <v>74</v>
      </c>
      <c r="AY295" s="147" t="s">
        <v>144</v>
      </c>
    </row>
    <row r="296" spans="2:65" s="12" customFormat="1" ht="33.75">
      <c r="B296" s="145"/>
      <c r="D296" s="146" t="s">
        <v>153</v>
      </c>
      <c r="E296" s="147" t="s">
        <v>1</v>
      </c>
      <c r="F296" s="148" t="s">
        <v>284</v>
      </c>
      <c r="H296" s="149">
        <v>14.78</v>
      </c>
      <c r="I296" s="150"/>
      <c r="L296" s="145"/>
      <c r="M296" s="151"/>
      <c r="T296" s="152"/>
      <c r="AT296" s="147" t="s">
        <v>153</v>
      </c>
      <c r="AU296" s="147" t="s">
        <v>84</v>
      </c>
      <c r="AV296" s="12" t="s">
        <v>84</v>
      </c>
      <c r="AW296" s="12" t="s">
        <v>30</v>
      </c>
      <c r="AX296" s="12" t="s">
        <v>74</v>
      </c>
      <c r="AY296" s="147" t="s">
        <v>144</v>
      </c>
    </row>
    <row r="297" spans="2:65" s="12" customFormat="1">
      <c r="B297" s="145"/>
      <c r="D297" s="146" t="s">
        <v>153</v>
      </c>
      <c r="E297" s="147" t="s">
        <v>1</v>
      </c>
      <c r="F297" s="148" t="s">
        <v>285</v>
      </c>
      <c r="H297" s="149">
        <v>8.0500000000000007</v>
      </c>
      <c r="I297" s="150"/>
      <c r="L297" s="145"/>
      <c r="M297" s="151"/>
      <c r="T297" s="152"/>
      <c r="AT297" s="147" t="s">
        <v>153</v>
      </c>
      <c r="AU297" s="147" t="s">
        <v>84</v>
      </c>
      <c r="AV297" s="12" t="s">
        <v>84</v>
      </c>
      <c r="AW297" s="12" t="s">
        <v>30</v>
      </c>
      <c r="AX297" s="12" t="s">
        <v>74</v>
      </c>
      <c r="AY297" s="147" t="s">
        <v>144</v>
      </c>
    </row>
    <row r="298" spans="2:65" s="12" customFormat="1">
      <c r="B298" s="145"/>
      <c r="D298" s="146" t="s">
        <v>153</v>
      </c>
      <c r="E298" s="147" t="s">
        <v>1</v>
      </c>
      <c r="F298" s="148" t="s">
        <v>286</v>
      </c>
      <c r="H298" s="149">
        <v>19.8</v>
      </c>
      <c r="I298" s="150"/>
      <c r="L298" s="145"/>
      <c r="M298" s="151"/>
      <c r="T298" s="152"/>
      <c r="AT298" s="147" t="s">
        <v>153</v>
      </c>
      <c r="AU298" s="147" t="s">
        <v>84</v>
      </c>
      <c r="AV298" s="12" t="s">
        <v>84</v>
      </c>
      <c r="AW298" s="12" t="s">
        <v>30</v>
      </c>
      <c r="AX298" s="12" t="s">
        <v>74</v>
      </c>
      <c r="AY298" s="147" t="s">
        <v>144</v>
      </c>
    </row>
    <row r="299" spans="2:65" s="13" customFormat="1">
      <c r="B299" s="153"/>
      <c r="D299" s="146" t="s">
        <v>153</v>
      </c>
      <c r="E299" s="154" t="s">
        <v>1</v>
      </c>
      <c r="F299" s="155" t="s">
        <v>155</v>
      </c>
      <c r="H299" s="156">
        <v>476.2</v>
      </c>
      <c r="I299" s="157"/>
      <c r="L299" s="153"/>
      <c r="M299" s="158"/>
      <c r="T299" s="159"/>
      <c r="AT299" s="154" t="s">
        <v>153</v>
      </c>
      <c r="AU299" s="154" t="s">
        <v>84</v>
      </c>
      <c r="AV299" s="13" t="s">
        <v>156</v>
      </c>
      <c r="AW299" s="13" t="s">
        <v>30</v>
      </c>
      <c r="AX299" s="13" t="s">
        <v>74</v>
      </c>
      <c r="AY299" s="154" t="s">
        <v>144</v>
      </c>
    </row>
    <row r="300" spans="2:65" s="14" customFormat="1">
      <c r="B300" s="160"/>
      <c r="D300" s="146" t="s">
        <v>153</v>
      </c>
      <c r="E300" s="161" t="s">
        <v>1</v>
      </c>
      <c r="F300" s="162" t="s">
        <v>157</v>
      </c>
      <c r="H300" s="163">
        <v>476.2</v>
      </c>
      <c r="I300" s="164"/>
      <c r="L300" s="160"/>
      <c r="M300" s="165"/>
      <c r="T300" s="166"/>
      <c r="AT300" s="161" t="s">
        <v>153</v>
      </c>
      <c r="AU300" s="161" t="s">
        <v>84</v>
      </c>
      <c r="AV300" s="14" t="s">
        <v>151</v>
      </c>
      <c r="AW300" s="14" t="s">
        <v>30</v>
      </c>
      <c r="AX300" s="14" t="s">
        <v>82</v>
      </c>
      <c r="AY300" s="161" t="s">
        <v>144</v>
      </c>
    </row>
    <row r="301" spans="2:65" s="1" customFormat="1" ht="33" customHeight="1">
      <c r="B301" s="31"/>
      <c r="C301" s="132" t="s">
        <v>316</v>
      </c>
      <c r="D301" s="132" t="s">
        <v>146</v>
      </c>
      <c r="E301" s="133" t="s">
        <v>317</v>
      </c>
      <c r="F301" s="134" t="s">
        <v>318</v>
      </c>
      <c r="G301" s="135" t="s">
        <v>149</v>
      </c>
      <c r="H301" s="136">
        <v>189</v>
      </c>
      <c r="I301" s="137">
        <v>589</v>
      </c>
      <c r="J301" s="138">
        <f>ROUND(I301*H301,2)</f>
        <v>111321</v>
      </c>
      <c r="K301" s="134" t="s">
        <v>150</v>
      </c>
      <c r="L301" s="31"/>
      <c r="M301" s="139" t="s">
        <v>1</v>
      </c>
      <c r="N301" s="140" t="s">
        <v>39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151</v>
      </c>
      <c r="AT301" s="143" t="s">
        <v>146</v>
      </c>
      <c r="AU301" s="143" t="s">
        <v>84</v>
      </c>
      <c r="AY301" s="16" t="s">
        <v>144</v>
      </c>
      <c r="BE301" s="144">
        <f>IF(N301="základní",J301,0)</f>
        <v>111321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82</v>
      </c>
      <c r="BK301" s="144">
        <f>ROUND(I301*H301,2)</f>
        <v>111321</v>
      </c>
      <c r="BL301" s="16" t="s">
        <v>151</v>
      </c>
      <c r="BM301" s="143" t="s">
        <v>319</v>
      </c>
    </row>
    <row r="302" spans="2:65" s="12" customFormat="1">
      <c r="B302" s="145"/>
      <c r="D302" s="146" t="s">
        <v>153</v>
      </c>
      <c r="E302" s="147" t="s">
        <v>1</v>
      </c>
      <c r="F302" s="148" t="s">
        <v>278</v>
      </c>
      <c r="H302" s="149">
        <v>189</v>
      </c>
      <c r="I302" s="150"/>
      <c r="L302" s="145"/>
      <c r="M302" s="151"/>
      <c r="T302" s="152"/>
      <c r="AT302" s="147" t="s">
        <v>153</v>
      </c>
      <c r="AU302" s="147" t="s">
        <v>84</v>
      </c>
      <c r="AV302" s="12" t="s">
        <v>84</v>
      </c>
      <c r="AW302" s="12" t="s">
        <v>30</v>
      </c>
      <c r="AX302" s="12" t="s">
        <v>74</v>
      </c>
      <c r="AY302" s="147" t="s">
        <v>144</v>
      </c>
    </row>
    <row r="303" spans="2:65" s="13" customFormat="1">
      <c r="B303" s="153"/>
      <c r="D303" s="146" t="s">
        <v>153</v>
      </c>
      <c r="E303" s="154" t="s">
        <v>1</v>
      </c>
      <c r="F303" s="155" t="s">
        <v>155</v>
      </c>
      <c r="H303" s="156">
        <v>189</v>
      </c>
      <c r="I303" s="157"/>
      <c r="L303" s="153"/>
      <c r="M303" s="158"/>
      <c r="T303" s="159"/>
      <c r="AT303" s="154" t="s">
        <v>153</v>
      </c>
      <c r="AU303" s="154" t="s">
        <v>84</v>
      </c>
      <c r="AV303" s="13" t="s">
        <v>156</v>
      </c>
      <c r="AW303" s="13" t="s">
        <v>30</v>
      </c>
      <c r="AX303" s="13" t="s">
        <v>74</v>
      </c>
      <c r="AY303" s="154" t="s">
        <v>144</v>
      </c>
    </row>
    <row r="304" spans="2:65" s="14" customFormat="1">
      <c r="B304" s="160"/>
      <c r="D304" s="146" t="s">
        <v>153</v>
      </c>
      <c r="E304" s="161" t="s">
        <v>1</v>
      </c>
      <c r="F304" s="162" t="s">
        <v>157</v>
      </c>
      <c r="H304" s="163">
        <v>189</v>
      </c>
      <c r="I304" s="164"/>
      <c r="L304" s="160"/>
      <c r="M304" s="165"/>
      <c r="T304" s="166"/>
      <c r="AT304" s="161" t="s">
        <v>153</v>
      </c>
      <c r="AU304" s="161" t="s">
        <v>84</v>
      </c>
      <c r="AV304" s="14" t="s">
        <v>151</v>
      </c>
      <c r="AW304" s="14" t="s">
        <v>30</v>
      </c>
      <c r="AX304" s="14" t="s">
        <v>82</v>
      </c>
      <c r="AY304" s="161" t="s">
        <v>144</v>
      </c>
    </row>
    <row r="305" spans="2:65" s="1" customFormat="1" ht="24.2" customHeight="1">
      <c r="B305" s="31"/>
      <c r="C305" s="132" t="s">
        <v>320</v>
      </c>
      <c r="D305" s="132" t="s">
        <v>146</v>
      </c>
      <c r="E305" s="133" t="s">
        <v>321</v>
      </c>
      <c r="F305" s="134" t="s">
        <v>322</v>
      </c>
      <c r="G305" s="135" t="s">
        <v>149</v>
      </c>
      <c r="H305" s="136">
        <v>189</v>
      </c>
      <c r="I305" s="137">
        <v>350</v>
      </c>
      <c r="J305" s="138">
        <f>ROUND(I305*H305,2)</f>
        <v>66150</v>
      </c>
      <c r="K305" s="134" t="s">
        <v>150</v>
      </c>
      <c r="L305" s="31"/>
      <c r="M305" s="139" t="s">
        <v>1</v>
      </c>
      <c r="N305" s="140" t="s">
        <v>39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151</v>
      </c>
      <c r="AT305" s="143" t="s">
        <v>146</v>
      </c>
      <c r="AU305" s="143" t="s">
        <v>84</v>
      </c>
      <c r="AY305" s="16" t="s">
        <v>144</v>
      </c>
      <c r="BE305" s="144">
        <f>IF(N305="základní",J305,0)</f>
        <v>66150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82</v>
      </c>
      <c r="BK305" s="144">
        <f>ROUND(I305*H305,2)</f>
        <v>66150</v>
      </c>
      <c r="BL305" s="16" t="s">
        <v>151</v>
      </c>
      <c r="BM305" s="143" t="s">
        <v>323</v>
      </c>
    </row>
    <row r="306" spans="2:65" s="12" customFormat="1">
      <c r="B306" s="145"/>
      <c r="D306" s="146" t="s">
        <v>153</v>
      </c>
      <c r="E306" s="147" t="s">
        <v>1</v>
      </c>
      <c r="F306" s="148" t="s">
        <v>278</v>
      </c>
      <c r="H306" s="149">
        <v>189</v>
      </c>
      <c r="I306" s="150"/>
      <c r="L306" s="145"/>
      <c r="M306" s="151"/>
      <c r="T306" s="152"/>
      <c r="AT306" s="147" t="s">
        <v>153</v>
      </c>
      <c r="AU306" s="147" t="s">
        <v>84</v>
      </c>
      <c r="AV306" s="12" t="s">
        <v>84</v>
      </c>
      <c r="AW306" s="12" t="s">
        <v>30</v>
      </c>
      <c r="AX306" s="12" t="s">
        <v>74</v>
      </c>
      <c r="AY306" s="147" t="s">
        <v>144</v>
      </c>
    </row>
    <row r="307" spans="2:65" s="13" customFormat="1">
      <c r="B307" s="153"/>
      <c r="D307" s="146" t="s">
        <v>153</v>
      </c>
      <c r="E307" s="154" t="s">
        <v>1</v>
      </c>
      <c r="F307" s="155" t="s">
        <v>155</v>
      </c>
      <c r="H307" s="156">
        <v>189</v>
      </c>
      <c r="I307" s="157"/>
      <c r="L307" s="153"/>
      <c r="M307" s="158"/>
      <c r="T307" s="159"/>
      <c r="AT307" s="154" t="s">
        <v>153</v>
      </c>
      <c r="AU307" s="154" t="s">
        <v>84</v>
      </c>
      <c r="AV307" s="13" t="s">
        <v>156</v>
      </c>
      <c r="AW307" s="13" t="s">
        <v>30</v>
      </c>
      <c r="AX307" s="13" t="s">
        <v>74</v>
      </c>
      <c r="AY307" s="154" t="s">
        <v>144</v>
      </c>
    </row>
    <row r="308" spans="2:65" s="14" customFormat="1">
      <c r="B308" s="160"/>
      <c r="D308" s="146" t="s">
        <v>153</v>
      </c>
      <c r="E308" s="161" t="s">
        <v>1</v>
      </c>
      <c r="F308" s="162" t="s">
        <v>157</v>
      </c>
      <c r="H308" s="163">
        <v>189</v>
      </c>
      <c r="I308" s="164"/>
      <c r="L308" s="160"/>
      <c r="M308" s="165"/>
      <c r="T308" s="166"/>
      <c r="AT308" s="161" t="s">
        <v>153</v>
      </c>
      <c r="AU308" s="161" t="s">
        <v>84</v>
      </c>
      <c r="AV308" s="14" t="s">
        <v>151</v>
      </c>
      <c r="AW308" s="14" t="s">
        <v>30</v>
      </c>
      <c r="AX308" s="14" t="s">
        <v>82</v>
      </c>
      <c r="AY308" s="161" t="s">
        <v>144</v>
      </c>
    </row>
    <row r="309" spans="2:65" s="1" customFormat="1" ht="24.2" customHeight="1">
      <c r="B309" s="31"/>
      <c r="C309" s="132" t="s">
        <v>324</v>
      </c>
      <c r="D309" s="132" t="s">
        <v>146</v>
      </c>
      <c r="E309" s="133" t="s">
        <v>325</v>
      </c>
      <c r="F309" s="134" t="s">
        <v>326</v>
      </c>
      <c r="G309" s="135" t="s">
        <v>149</v>
      </c>
      <c r="H309" s="136">
        <v>166.57499999999999</v>
      </c>
      <c r="I309" s="137">
        <v>370</v>
      </c>
      <c r="J309" s="138">
        <f>ROUND(I309*H309,2)</f>
        <v>61632.75</v>
      </c>
      <c r="K309" s="134" t="s">
        <v>150</v>
      </c>
      <c r="L309" s="31"/>
      <c r="M309" s="139" t="s">
        <v>1</v>
      </c>
      <c r="N309" s="140" t="s">
        <v>39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151</v>
      </c>
      <c r="AT309" s="143" t="s">
        <v>146</v>
      </c>
      <c r="AU309" s="143" t="s">
        <v>84</v>
      </c>
      <c r="AY309" s="16" t="s">
        <v>144</v>
      </c>
      <c r="BE309" s="144">
        <f>IF(N309="základní",J309,0)</f>
        <v>61632.75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6" t="s">
        <v>82</v>
      </c>
      <c r="BK309" s="144">
        <f>ROUND(I309*H309,2)</f>
        <v>61632.75</v>
      </c>
      <c r="BL309" s="16" t="s">
        <v>151</v>
      </c>
      <c r="BM309" s="143" t="s">
        <v>327</v>
      </c>
    </row>
    <row r="310" spans="2:65" s="12" customFormat="1">
      <c r="B310" s="145"/>
      <c r="D310" s="146" t="s">
        <v>153</v>
      </c>
      <c r="E310" s="147" t="s">
        <v>1</v>
      </c>
      <c r="F310" s="148" t="s">
        <v>279</v>
      </c>
      <c r="H310" s="149">
        <v>132.22499999999999</v>
      </c>
      <c r="I310" s="150"/>
      <c r="L310" s="145"/>
      <c r="M310" s="151"/>
      <c r="T310" s="152"/>
      <c r="AT310" s="147" t="s">
        <v>153</v>
      </c>
      <c r="AU310" s="147" t="s">
        <v>84</v>
      </c>
      <c r="AV310" s="12" t="s">
        <v>84</v>
      </c>
      <c r="AW310" s="12" t="s">
        <v>30</v>
      </c>
      <c r="AX310" s="12" t="s">
        <v>74</v>
      </c>
      <c r="AY310" s="147" t="s">
        <v>144</v>
      </c>
    </row>
    <row r="311" spans="2:65" s="12" customFormat="1">
      <c r="B311" s="145"/>
      <c r="D311" s="146" t="s">
        <v>153</v>
      </c>
      <c r="E311" s="147" t="s">
        <v>1</v>
      </c>
      <c r="F311" s="148" t="s">
        <v>280</v>
      </c>
      <c r="H311" s="149">
        <v>22.4</v>
      </c>
      <c r="I311" s="150"/>
      <c r="L311" s="145"/>
      <c r="M311" s="151"/>
      <c r="T311" s="152"/>
      <c r="AT311" s="147" t="s">
        <v>153</v>
      </c>
      <c r="AU311" s="147" t="s">
        <v>84</v>
      </c>
      <c r="AV311" s="12" t="s">
        <v>84</v>
      </c>
      <c r="AW311" s="12" t="s">
        <v>30</v>
      </c>
      <c r="AX311" s="12" t="s">
        <v>74</v>
      </c>
      <c r="AY311" s="147" t="s">
        <v>144</v>
      </c>
    </row>
    <row r="312" spans="2:65" s="12" customFormat="1">
      <c r="B312" s="145"/>
      <c r="D312" s="146" t="s">
        <v>153</v>
      </c>
      <c r="E312" s="147" t="s">
        <v>1</v>
      </c>
      <c r="F312" s="148" t="s">
        <v>281</v>
      </c>
      <c r="H312" s="149">
        <v>11.95</v>
      </c>
      <c r="I312" s="150"/>
      <c r="L312" s="145"/>
      <c r="M312" s="151"/>
      <c r="T312" s="152"/>
      <c r="AT312" s="147" t="s">
        <v>153</v>
      </c>
      <c r="AU312" s="147" t="s">
        <v>84</v>
      </c>
      <c r="AV312" s="12" t="s">
        <v>84</v>
      </c>
      <c r="AW312" s="12" t="s">
        <v>30</v>
      </c>
      <c r="AX312" s="12" t="s">
        <v>74</v>
      </c>
      <c r="AY312" s="147" t="s">
        <v>144</v>
      </c>
    </row>
    <row r="313" spans="2:65" s="13" customFormat="1">
      <c r="B313" s="153"/>
      <c r="D313" s="146" t="s">
        <v>153</v>
      </c>
      <c r="E313" s="154" t="s">
        <v>1</v>
      </c>
      <c r="F313" s="155" t="s">
        <v>155</v>
      </c>
      <c r="H313" s="156">
        <v>166.57499999999999</v>
      </c>
      <c r="I313" s="157"/>
      <c r="L313" s="153"/>
      <c r="M313" s="158"/>
      <c r="T313" s="159"/>
      <c r="AT313" s="154" t="s">
        <v>153</v>
      </c>
      <c r="AU313" s="154" t="s">
        <v>84</v>
      </c>
      <c r="AV313" s="13" t="s">
        <v>156</v>
      </c>
      <c r="AW313" s="13" t="s">
        <v>30</v>
      </c>
      <c r="AX313" s="13" t="s">
        <v>74</v>
      </c>
      <c r="AY313" s="154" t="s">
        <v>144</v>
      </c>
    </row>
    <row r="314" spans="2:65" s="14" customFormat="1">
      <c r="B314" s="160"/>
      <c r="D314" s="146" t="s">
        <v>153</v>
      </c>
      <c r="E314" s="161" t="s">
        <v>1</v>
      </c>
      <c r="F314" s="162" t="s">
        <v>157</v>
      </c>
      <c r="H314" s="163">
        <v>166.57499999999999</v>
      </c>
      <c r="I314" s="164"/>
      <c r="L314" s="160"/>
      <c r="M314" s="165"/>
      <c r="T314" s="166"/>
      <c r="AT314" s="161" t="s">
        <v>153</v>
      </c>
      <c r="AU314" s="161" t="s">
        <v>84</v>
      </c>
      <c r="AV314" s="14" t="s">
        <v>151</v>
      </c>
      <c r="AW314" s="14" t="s">
        <v>30</v>
      </c>
      <c r="AX314" s="14" t="s">
        <v>82</v>
      </c>
      <c r="AY314" s="161" t="s">
        <v>144</v>
      </c>
    </row>
    <row r="315" spans="2:65" s="1" customFormat="1" ht="24.2" customHeight="1">
      <c r="B315" s="31"/>
      <c r="C315" s="132" t="s">
        <v>328</v>
      </c>
      <c r="D315" s="132" t="s">
        <v>146</v>
      </c>
      <c r="E315" s="133" t="s">
        <v>329</v>
      </c>
      <c r="F315" s="134" t="s">
        <v>330</v>
      </c>
      <c r="G315" s="135" t="s">
        <v>149</v>
      </c>
      <c r="H315" s="136">
        <v>189</v>
      </c>
      <c r="I315" s="137">
        <v>14</v>
      </c>
      <c r="J315" s="138">
        <f>ROUND(I315*H315,2)</f>
        <v>2646</v>
      </c>
      <c r="K315" s="134" t="s">
        <v>150</v>
      </c>
      <c r="L315" s="31"/>
      <c r="M315" s="139" t="s">
        <v>1</v>
      </c>
      <c r="N315" s="140" t="s">
        <v>39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151</v>
      </c>
      <c r="AT315" s="143" t="s">
        <v>146</v>
      </c>
      <c r="AU315" s="143" t="s">
        <v>84</v>
      </c>
      <c r="AY315" s="16" t="s">
        <v>144</v>
      </c>
      <c r="BE315" s="144">
        <f>IF(N315="základní",J315,0)</f>
        <v>2646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82</v>
      </c>
      <c r="BK315" s="144">
        <f>ROUND(I315*H315,2)</f>
        <v>2646</v>
      </c>
      <c r="BL315" s="16" t="s">
        <v>151</v>
      </c>
      <c r="BM315" s="143" t="s">
        <v>331</v>
      </c>
    </row>
    <row r="316" spans="2:65" s="12" customFormat="1">
      <c r="B316" s="145"/>
      <c r="D316" s="146" t="s">
        <v>153</v>
      </c>
      <c r="E316" s="147" t="s">
        <v>1</v>
      </c>
      <c r="F316" s="148" t="s">
        <v>278</v>
      </c>
      <c r="H316" s="149">
        <v>189</v>
      </c>
      <c r="I316" s="150"/>
      <c r="L316" s="145"/>
      <c r="M316" s="151"/>
      <c r="T316" s="152"/>
      <c r="AT316" s="147" t="s">
        <v>153</v>
      </c>
      <c r="AU316" s="147" t="s">
        <v>84</v>
      </c>
      <c r="AV316" s="12" t="s">
        <v>84</v>
      </c>
      <c r="AW316" s="12" t="s">
        <v>30</v>
      </c>
      <c r="AX316" s="12" t="s">
        <v>74</v>
      </c>
      <c r="AY316" s="147" t="s">
        <v>144</v>
      </c>
    </row>
    <row r="317" spans="2:65" s="13" customFormat="1">
      <c r="B317" s="153"/>
      <c r="D317" s="146" t="s">
        <v>153</v>
      </c>
      <c r="E317" s="154" t="s">
        <v>1</v>
      </c>
      <c r="F317" s="155" t="s">
        <v>155</v>
      </c>
      <c r="H317" s="156">
        <v>189</v>
      </c>
      <c r="I317" s="157"/>
      <c r="L317" s="153"/>
      <c r="M317" s="158"/>
      <c r="T317" s="159"/>
      <c r="AT317" s="154" t="s">
        <v>153</v>
      </c>
      <c r="AU317" s="154" t="s">
        <v>84</v>
      </c>
      <c r="AV317" s="13" t="s">
        <v>156</v>
      </c>
      <c r="AW317" s="13" t="s">
        <v>30</v>
      </c>
      <c r="AX317" s="13" t="s">
        <v>74</v>
      </c>
      <c r="AY317" s="154" t="s">
        <v>144</v>
      </c>
    </row>
    <row r="318" spans="2:65" s="14" customFormat="1">
      <c r="B318" s="160"/>
      <c r="D318" s="146" t="s">
        <v>153</v>
      </c>
      <c r="E318" s="161" t="s">
        <v>1</v>
      </c>
      <c r="F318" s="162" t="s">
        <v>157</v>
      </c>
      <c r="H318" s="163">
        <v>189</v>
      </c>
      <c r="I318" s="164"/>
      <c r="L318" s="160"/>
      <c r="M318" s="165"/>
      <c r="T318" s="166"/>
      <c r="AT318" s="161" t="s">
        <v>153</v>
      </c>
      <c r="AU318" s="161" t="s">
        <v>84</v>
      </c>
      <c r="AV318" s="14" t="s">
        <v>151</v>
      </c>
      <c r="AW318" s="14" t="s">
        <v>30</v>
      </c>
      <c r="AX318" s="14" t="s">
        <v>82</v>
      </c>
      <c r="AY318" s="161" t="s">
        <v>144</v>
      </c>
    </row>
    <row r="319" spans="2:65" s="1" customFormat="1" ht="24.2" customHeight="1">
      <c r="B319" s="31"/>
      <c r="C319" s="132" t="s">
        <v>332</v>
      </c>
      <c r="D319" s="132" t="s">
        <v>146</v>
      </c>
      <c r="E319" s="133" t="s">
        <v>333</v>
      </c>
      <c r="F319" s="134" t="s">
        <v>334</v>
      </c>
      <c r="G319" s="135" t="s">
        <v>149</v>
      </c>
      <c r="H319" s="136">
        <v>189</v>
      </c>
      <c r="I319" s="137">
        <v>8</v>
      </c>
      <c r="J319" s="138">
        <f>ROUND(I319*H319,2)</f>
        <v>1512</v>
      </c>
      <c r="K319" s="134" t="s">
        <v>150</v>
      </c>
      <c r="L319" s="31"/>
      <c r="M319" s="139" t="s">
        <v>1</v>
      </c>
      <c r="N319" s="140" t="s">
        <v>39</v>
      </c>
      <c r="P319" s="141">
        <f>O319*H319</f>
        <v>0</v>
      </c>
      <c r="Q319" s="141">
        <v>0</v>
      </c>
      <c r="R319" s="141">
        <f>Q319*H319</f>
        <v>0</v>
      </c>
      <c r="S319" s="141">
        <v>0</v>
      </c>
      <c r="T319" s="142">
        <f>S319*H319</f>
        <v>0</v>
      </c>
      <c r="AR319" s="143" t="s">
        <v>151</v>
      </c>
      <c r="AT319" s="143" t="s">
        <v>146</v>
      </c>
      <c r="AU319" s="143" t="s">
        <v>84</v>
      </c>
      <c r="AY319" s="16" t="s">
        <v>144</v>
      </c>
      <c r="BE319" s="144">
        <f>IF(N319="základní",J319,0)</f>
        <v>1512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82</v>
      </c>
      <c r="BK319" s="144">
        <f>ROUND(I319*H319,2)</f>
        <v>1512</v>
      </c>
      <c r="BL319" s="16" t="s">
        <v>151</v>
      </c>
      <c r="BM319" s="143" t="s">
        <v>335</v>
      </c>
    </row>
    <row r="320" spans="2:65" s="12" customFormat="1">
      <c r="B320" s="145"/>
      <c r="D320" s="146" t="s">
        <v>153</v>
      </c>
      <c r="E320" s="147" t="s">
        <v>1</v>
      </c>
      <c r="F320" s="148" t="s">
        <v>278</v>
      </c>
      <c r="H320" s="149">
        <v>189</v>
      </c>
      <c r="I320" s="150"/>
      <c r="L320" s="145"/>
      <c r="M320" s="151"/>
      <c r="T320" s="152"/>
      <c r="AT320" s="147" t="s">
        <v>153</v>
      </c>
      <c r="AU320" s="147" t="s">
        <v>84</v>
      </c>
      <c r="AV320" s="12" t="s">
        <v>84</v>
      </c>
      <c r="AW320" s="12" t="s">
        <v>30</v>
      </c>
      <c r="AX320" s="12" t="s">
        <v>74</v>
      </c>
      <c r="AY320" s="147" t="s">
        <v>144</v>
      </c>
    </row>
    <row r="321" spans="2:65" s="13" customFormat="1">
      <c r="B321" s="153"/>
      <c r="D321" s="146" t="s">
        <v>153</v>
      </c>
      <c r="E321" s="154" t="s">
        <v>1</v>
      </c>
      <c r="F321" s="155" t="s">
        <v>155</v>
      </c>
      <c r="H321" s="156">
        <v>189</v>
      </c>
      <c r="I321" s="157"/>
      <c r="L321" s="153"/>
      <c r="M321" s="158"/>
      <c r="T321" s="159"/>
      <c r="AT321" s="154" t="s">
        <v>153</v>
      </c>
      <c r="AU321" s="154" t="s">
        <v>84</v>
      </c>
      <c r="AV321" s="13" t="s">
        <v>156</v>
      </c>
      <c r="AW321" s="13" t="s">
        <v>30</v>
      </c>
      <c r="AX321" s="13" t="s">
        <v>74</v>
      </c>
      <c r="AY321" s="154" t="s">
        <v>144</v>
      </c>
    </row>
    <row r="322" spans="2:65" s="14" customFormat="1">
      <c r="B322" s="160"/>
      <c r="D322" s="146" t="s">
        <v>153</v>
      </c>
      <c r="E322" s="161" t="s">
        <v>1</v>
      </c>
      <c r="F322" s="162" t="s">
        <v>157</v>
      </c>
      <c r="H322" s="163">
        <v>189</v>
      </c>
      <c r="I322" s="164"/>
      <c r="L322" s="160"/>
      <c r="M322" s="165"/>
      <c r="T322" s="166"/>
      <c r="AT322" s="161" t="s">
        <v>153</v>
      </c>
      <c r="AU322" s="161" t="s">
        <v>84</v>
      </c>
      <c r="AV322" s="14" t="s">
        <v>151</v>
      </c>
      <c r="AW322" s="14" t="s">
        <v>30</v>
      </c>
      <c r="AX322" s="14" t="s">
        <v>82</v>
      </c>
      <c r="AY322" s="161" t="s">
        <v>144</v>
      </c>
    </row>
    <row r="323" spans="2:65" s="1" customFormat="1" ht="33" customHeight="1">
      <c r="B323" s="31"/>
      <c r="C323" s="132" t="s">
        <v>336</v>
      </c>
      <c r="D323" s="132" t="s">
        <v>146</v>
      </c>
      <c r="E323" s="133" t="s">
        <v>337</v>
      </c>
      <c r="F323" s="134" t="s">
        <v>338</v>
      </c>
      <c r="G323" s="135" t="s">
        <v>149</v>
      </c>
      <c r="H323" s="136">
        <v>189</v>
      </c>
      <c r="I323" s="137">
        <v>324</v>
      </c>
      <c r="J323" s="138">
        <f>ROUND(I323*H323,2)</f>
        <v>61236</v>
      </c>
      <c r="K323" s="134" t="s">
        <v>150</v>
      </c>
      <c r="L323" s="31"/>
      <c r="M323" s="139" t="s">
        <v>1</v>
      </c>
      <c r="N323" s="140" t="s">
        <v>39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151</v>
      </c>
      <c r="AT323" s="143" t="s">
        <v>146</v>
      </c>
      <c r="AU323" s="143" t="s">
        <v>84</v>
      </c>
      <c r="AY323" s="16" t="s">
        <v>144</v>
      </c>
      <c r="BE323" s="144">
        <f>IF(N323="základní",J323,0)</f>
        <v>61236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82</v>
      </c>
      <c r="BK323" s="144">
        <f>ROUND(I323*H323,2)</f>
        <v>61236</v>
      </c>
      <c r="BL323" s="16" t="s">
        <v>151</v>
      </c>
      <c r="BM323" s="143" t="s">
        <v>339</v>
      </c>
    </row>
    <row r="324" spans="2:65" s="12" customFormat="1">
      <c r="B324" s="145"/>
      <c r="D324" s="146" t="s">
        <v>153</v>
      </c>
      <c r="E324" s="147" t="s">
        <v>1</v>
      </c>
      <c r="F324" s="148" t="s">
        <v>278</v>
      </c>
      <c r="H324" s="149">
        <v>189</v>
      </c>
      <c r="I324" s="150"/>
      <c r="L324" s="145"/>
      <c r="M324" s="151"/>
      <c r="T324" s="152"/>
      <c r="AT324" s="147" t="s">
        <v>153</v>
      </c>
      <c r="AU324" s="147" t="s">
        <v>84</v>
      </c>
      <c r="AV324" s="12" t="s">
        <v>84</v>
      </c>
      <c r="AW324" s="12" t="s">
        <v>30</v>
      </c>
      <c r="AX324" s="12" t="s">
        <v>74</v>
      </c>
      <c r="AY324" s="147" t="s">
        <v>144</v>
      </c>
    </row>
    <row r="325" spans="2:65" s="13" customFormat="1">
      <c r="B325" s="153"/>
      <c r="D325" s="146" t="s">
        <v>153</v>
      </c>
      <c r="E325" s="154" t="s">
        <v>1</v>
      </c>
      <c r="F325" s="155" t="s">
        <v>155</v>
      </c>
      <c r="H325" s="156">
        <v>189</v>
      </c>
      <c r="I325" s="157"/>
      <c r="L325" s="153"/>
      <c r="M325" s="158"/>
      <c r="T325" s="159"/>
      <c r="AT325" s="154" t="s">
        <v>153</v>
      </c>
      <c r="AU325" s="154" t="s">
        <v>84</v>
      </c>
      <c r="AV325" s="13" t="s">
        <v>156</v>
      </c>
      <c r="AW325" s="13" t="s">
        <v>30</v>
      </c>
      <c r="AX325" s="13" t="s">
        <v>74</v>
      </c>
      <c r="AY325" s="154" t="s">
        <v>144</v>
      </c>
    </row>
    <row r="326" spans="2:65" s="14" customFormat="1">
      <c r="B326" s="160"/>
      <c r="D326" s="146" t="s">
        <v>153</v>
      </c>
      <c r="E326" s="161" t="s">
        <v>1</v>
      </c>
      <c r="F326" s="162" t="s">
        <v>157</v>
      </c>
      <c r="H326" s="163">
        <v>189</v>
      </c>
      <c r="I326" s="164"/>
      <c r="L326" s="160"/>
      <c r="M326" s="165"/>
      <c r="T326" s="166"/>
      <c r="AT326" s="161" t="s">
        <v>153</v>
      </c>
      <c r="AU326" s="161" t="s">
        <v>84</v>
      </c>
      <c r="AV326" s="14" t="s">
        <v>151</v>
      </c>
      <c r="AW326" s="14" t="s">
        <v>30</v>
      </c>
      <c r="AX326" s="14" t="s">
        <v>82</v>
      </c>
      <c r="AY326" s="161" t="s">
        <v>144</v>
      </c>
    </row>
    <row r="327" spans="2:65" s="1" customFormat="1" ht="33" customHeight="1">
      <c r="B327" s="31"/>
      <c r="C327" s="132" t="s">
        <v>340</v>
      </c>
      <c r="D327" s="132" t="s">
        <v>146</v>
      </c>
      <c r="E327" s="133" t="s">
        <v>341</v>
      </c>
      <c r="F327" s="134" t="s">
        <v>342</v>
      </c>
      <c r="G327" s="135" t="s">
        <v>149</v>
      </c>
      <c r="H327" s="136">
        <v>267.39999999999998</v>
      </c>
      <c r="I327" s="137">
        <v>320</v>
      </c>
      <c r="J327" s="138">
        <f>ROUND(I327*H327,2)</f>
        <v>85568</v>
      </c>
      <c r="K327" s="134" t="s">
        <v>150</v>
      </c>
      <c r="L327" s="31"/>
      <c r="M327" s="139" t="s">
        <v>1</v>
      </c>
      <c r="N327" s="140" t="s">
        <v>39</v>
      </c>
      <c r="P327" s="141">
        <f>O327*H327</f>
        <v>0</v>
      </c>
      <c r="Q327" s="141">
        <v>8.9219999999999994E-2</v>
      </c>
      <c r="R327" s="141">
        <f>Q327*H327</f>
        <v>23.857427999999995</v>
      </c>
      <c r="S327" s="141">
        <v>0</v>
      </c>
      <c r="T327" s="142">
        <f>S327*H327</f>
        <v>0</v>
      </c>
      <c r="AR327" s="143" t="s">
        <v>151</v>
      </c>
      <c r="AT327" s="143" t="s">
        <v>146</v>
      </c>
      <c r="AU327" s="143" t="s">
        <v>84</v>
      </c>
      <c r="AY327" s="16" t="s">
        <v>144</v>
      </c>
      <c r="BE327" s="144">
        <f>IF(N327="základní",J327,0)</f>
        <v>85568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82</v>
      </c>
      <c r="BK327" s="144">
        <f>ROUND(I327*H327,2)</f>
        <v>85568</v>
      </c>
      <c r="BL327" s="16" t="s">
        <v>151</v>
      </c>
      <c r="BM327" s="143" t="s">
        <v>343</v>
      </c>
    </row>
    <row r="328" spans="2:65" s="12" customFormat="1" ht="22.5">
      <c r="B328" s="145"/>
      <c r="D328" s="146" t="s">
        <v>153</v>
      </c>
      <c r="E328" s="147" t="s">
        <v>1</v>
      </c>
      <c r="F328" s="148" t="s">
        <v>282</v>
      </c>
      <c r="H328" s="149">
        <v>227.2</v>
      </c>
      <c r="I328" s="150"/>
      <c r="L328" s="145"/>
      <c r="M328" s="151"/>
      <c r="T328" s="152"/>
      <c r="AT328" s="147" t="s">
        <v>153</v>
      </c>
      <c r="AU328" s="147" t="s">
        <v>84</v>
      </c>
      <c r="AV328" s="12" t="s">
        <v>84</v>
      </c>
      <c r="AW328" s="12" t="s">
        <v>30</v>
      </c>
      <c r="AX328" s="12" t="s">
        <v>74</v>
      </c>
      <c r="AY328" s="147" t="s">
        <v>144</v>
      </c>
    </row>
    <row r="329" spans="2:65" s="12" customFormat="1" ht="33.75">
      <c r="B329" s="145"/>
      <c r="D329" s="146" t="s">
        <v>153</v>
      </c>
      <c r="E329" s="147" t="s">
        <v>1</v>
      </c>
      <c r="F329" s="148" t="s">
        <v>283</v>
      </c>
      <c r="H329" s="149">
        <v>17.37</v>
      </c>
      <c r="I329" s="150"/>
      <c r="L329" s="145"/>
      <c r="M329" s="151"/>
      <c r="T329" s="152"/>
      <c r="AT329" s="147" t="s">
        <v>153</v>
      </c>
      <c r="AU329" s="147" t="s">
        <v>84</v>
      </c>
      <c r="AV329" s="12" t="s">
        <v>84</v>
      </c>
      <c r="AW329" s="12" t="s">
        <v>30</v>
      </c>
      <c r="AX329" s="12" t="s">
        <v>74</v>
      </c>
      <c r="AY329" s="147" t="s">
        <v>144</v>
      </c>
    </row>
    <row r="330" spans="2:65" s="12" customFormat="1" ht="33.75">
      <c r="B330" s="145"/>
      <c r="D330" s="146" t="s">
        <v>153</v>
      </c>
      <c r="E330" s="147" t="s">
        <v>1</v>
      </c>
      <c r="F330" s="148" t="s">
        <v>284</v>
      </c>
      <c r="H330" s="149">
        <v>14.78</v>
      </c>
      <c r="I330" s="150"/>
      <c r="L330" s="145"/>
      <c r="M330" s="151"/>
      <c r="T330" s="152"/>
      <c r="AT330" s="147" t="s">
        <v>153</v>
      </c>
      <c r="AU330" s="147" t="s">
        <v>84</v>
      </c>
      <c r="AV330" s="12" t="s">
        <v>84</v>
      </c>
      <c r="AW330" s="12" t="s">
        <v>30</v>
      </c>
      <c r="AX330" s="12" t="s">
        <v>74</v>
      </c>
      <c r="AY330" s="147" t="s">
        <v>144</v>
      </c>
    </row>
    <row r="331" spans="2:65" s="12" customFormat="1">
      <c r="B331" s="145"/>
      <c r="D331" s="146" t="s">
        <v>153</v>
      </c>
      <c r="E331" s="147" t="s">
        <v>1</v>
      </c>
      <c r="F331" s="148" t="s">
        <v>285</v>
      </c>
      <c r="H331" s="149">
        <v>8.0500000000000007</v>
      </c>
      <c r="I331" s="150"/>
      <c r="L331" s="145"/>
      <c r="M331" s="151"/>
      <c r="T331" s="152"/>
      <c r="AT331" s="147" t="s">
        <v>153</v>
      </c>
      <c r="AU331" s="147" t="s">
        <v>84</v>
      </c>
      <c r="AV331" s="12" t="s">
        <v>84</v>
      </c>
      <c r="AW331" s="12" t="s">
        <v>30</v>
      </c>
      <c r="AX331" s="12" t="s">
        <v>74</v>
      </c>
      <c r="AY331" s="147" t="s">
        <v>144</v>
      </c>
    </row>
    <row r="332" spans="2:65" s="13" customFormat="1">
      <c r="B332" s="153"/>
      <c r="D332" s="146" t="s">
        <v>153</v>
      </c>
      <c r="E332" s="154" t="s">
        <v>1</v>
      </c>
      <c r="F332" s="155" t="s">
        <v>155</v>
      </c>
      <c r="H332" s="156">
        <v>267.39999999999998</v>
      </c>
      <c r="I332" s="157"/>
      <c r="L332" s="153"/>
      <c r="M332" s="158"/>
      <c r="T332" s="159"/>
      <c r="AT332" s="154" t="s">
        <v>153</v>
      </c>
      <c r="AU332" s="154" t="s">
        <v>84</v>
      </c>
      <c r="AV332" s="13" t="s">
        <v>156</v>
      </c>
      <c r="AW332" s="13" t="s">
        <v>30</v>
      </c>
      <c r="AX332" s="13" t="s">
        <v>74</v>
      </c>
      <c r="AY332" s="154" t="s">
        <v>144</v>
      </c>
    </row>
    <row r="333" spans="2:65" s="14" customFormat="1">
      <c r="B333" s="160"/>
      <c r="D333" s="146" t="s">
        <v>153</v>
      </c>
      <c r="E333" s="161" t="s">
        <v>1</v>
      </c>
      <c r="F333" s="162" t="s">
        <v>157</v>
      </c>
      <c r="H333" s="163">
        <v>267.39999999999998</v>
      </c>
      <c r="I333" s="164"/>
      <c r="L333" s="160"/>
      <c r="M333" s="165"/>
      <c r="T333" s="166"/>
      <c r="AT333" s="161" t="s">
        <v>153</v>
      </c>
      <c r="AU333" s="161" t="s">
        <v>84</v>
      </c>
      <c r="AV333" s="14" t="s">
        <v>151</v>
      </c>
      <c r="AW333" s="14" t="s">
        <v>30</v>
      </c>
      <c r="AX333" s="14" t="s">
        <v>82</v>
      </c>
      <c r="AY333" s="161" t="s">
        <v>144</v>
      </c>
    </row>
    <row r="334" spans="2:65" s="1" customFormat="1" ht="24.2" customHeight="1">
      <c r="B334" s="31"/>
      <c r="C334" s="167" t="s">
        <v>344</v>
      </c>
      <c r="D334" s="167" t="s">
        <v>262</v>
      </c>
      <c r="E334" s="168" t="s">
        <v>345</v>
      </c>
      <c r="F334" s="169" t="s">
        <v>346</v>
      </c>
      <c r="G334" s="170" t="s">
        <v>149</v>
      </c>
      <c r="H334" s="171">
        <v>231.744</v>
      </c>
      <c r="I334" s="172">
        <v>350</v>
      </c>
      <c r="J334" s="173">
        <f>ROUND(I334*H334,2)</f>
        <v>81110.399999999994</v>
      </c>
      <c r="K334" s="169" t="s">
        <v>150</v>
      </c>
      <c r="L334" s="174"/>
      <c r="M334" s="175" t="s">
        <v>1</v>
      </c>
      <c r="N334" s="176" t="s">
        <v>39</v>
      </c>
      <c r="P334" s="141">
        <f>O334*H334</f>
        <v>0</v>
      </c>
      <c r="Q334" s="141">
        <v>0.113</v>
      </c>
      <c r="R334" s="141">
        <f>Q334*H334</f>
        <v>26.187072000000001</v>
      </c>
      <c r="S334" s="141">
        <v>0</v>
      </c>
      <c r="T334" s="142">
        <f>S334*H334</f>
        <v>0</v>
      </c>
      <c r="AR334" s="143" t="s">
        <v>185</v>
      </c>
      <c r="AT334" s="143" t="s">
        <v>262</v>
      </c>
      <c r="AU334" s="143" t="s">
        <v>84</v>
      </c>
      <c r="AY334" s="16" t="s">
        <v>144</v>
      </c>
      <c r="BE334" s="144">
        <f>IF(N334="základní",J334,0)</f>
        <v>81110.399999999994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82</v>
      </c>
      <c r="BK334" s="144">
        <f>ROUND(I334*H334,2)</f>
        <v>81110.399999999994</v>
      </c>
      <c r="BL334" s="16" t="s">
        <v>151</v>
      </c>
      <c r="BM334" s="143" t="s">
        <v>347</v>
      </c>
    </row>
    <row r="335" spans="2:65" s="12" customFormat="1" ht="22.5">
      <c r="B335" s="145"/>
      <c r="D335" s="146" t="s">
        <v>153</v>
      </c>
      <c r="E335" s="147" t="s">
        <v>1</v>
      </c>
      <c r="F335" s="148" t="s">
        <v>282</v>
      </c>
      <c r="H335" s="149">
        <v>227.2</v>
      </c>
      <c r="I335" s="150"/>
      <c r="L335" s="145"/>
      <c r="M335" s="151"/>
      <c r="T335" s="152"/>
      <c r="AT335" s="147" t="s">
        <v>153</v>
      </c>
      <c r="AU335" s="147" t="s">
        <v>84</v>
      </c>
      <c r="AV335" s="12" t="s">
        <v>84</v>
      </c>
      <c r="AW335" s="12" t="s">
        <v>30</v>
      </c>
      <c r="AX335" s="12" t="s">
        <v>74</v>
      </c>
      <c r="AY335" s="147" t="s">
        <v>144</v>
      </c>
    </row>
    <row r="336" spans="2:65" s="13" customFormat="1">
      <c r="B336" s="153"/>
      <c r="D336" s="146" t="s">
        <v>153</v>
      </c>
      <c r="E336" s="154" t="s">
        <v>1</v>
      </c>
      <c r="F336" s="155" t="s">
        <v>155</v>
      </c>
      <c r="H336" s="156">
        <v>227.2</v>
      </c>
      <c r="I336" s="157"/>
      <c r="L336" s="153"/>
      <c r="M336" s="158"/>
      <c r="T336" s="159"/>
      <c r="AT336" s="154" t="s">
        <v>153</v>
      </c>
      <c r="AU336" s="154" t="s">
        <v>84</v>
      </c>
      <c r="AV336" s="13" t="s">
        <v>156</v>
      </c>
      <c r="AW336" s="13" t="s">
        <v>30</v>
      </c>
      <c r="AX336" s="13" t="s">
        <v>74</v>
      </c>
      <c r="AY336" s="154" t="s">
        <v>144</v>
      </c>
    </row>
    <row r="337" spans="2:65" s="14" customFormat="1">
      <c r="B337" s="160"/>
      <c r="D337" s="146" t="s">
        <v>153</v>
      </c>
      <c r="E337" s="161" t="s">
        <v>1</v>
      </c>
      <c r="F337" s="162" t="s">
        <v>157</v>
      </c>
      <c r="H337" s="163">
        <v>227.2</v>
      </c>
      <c r="I337" s="164"/>
      <c r="L337" s="160"/>
      <c r="M337" s="165"/>
      <c r="T337" s="166"/>
      <c r="AT337" s="161" t="s">
        <v>153</v>
      </c>
      <c r="AU337" s="161" t="s">
        <v>84</v>
      </c>
      <c r="AV337" s="14" t="s">
        <v>151</v>
      </c>
      <c r="AW337" s="14" t="s">
        <v>30</v>
      </c>
      <c r="AX337" s="14" t="s">
        <v>82</v>
      </c>
      <c r="AY337" s="161" t="s">
        <v>144</v>
      </c>
    </row>
    <row r="338" spans="2:65" s="12" customFormat="1">
      <c r="B338" s="145"/>
      <c r="D338" s="146" t="s">
        <v>153</v>
      </c>
      <c r="F338" s="148" t="s">
        <v>348</v>
      </c>
      <c r="H338" s="149">
        <v>231.744</v>
      </c>
      <c r="I338" s="150"/>
      <c r="L338" s="145"/>
      <c r="M338" s="151"/>
      <c r="T338" s="152"/>
      <c r="AT338" s="147" t="s">
        <v>153</v>
      </c>
      <c r="AU338" s="147" t="s">
        <v>84</v>
      </c>
      <c r="AV338" s="12" t="s">
        <v>84</v>
      </c>
      <c r="AW338" s="12" t="s">
        <v>4</v>
      </c>
      <c r="AX338" s="12" t="s">
        <v>82</v>
      </c>
      <c r="AY338" s="147" t="s">
        <v>144</v>
      </c>
    </row>
    <row r="339" spans="2:65" s="1" customFormat="1" ht="24.2" customHeight="1">
      <c r="B339" s="31"/>
      <c r="C339" s="167" t="s">
        <v>349</v>
      </c>
      <c r="D339" s="167" t="s">
        <v>262</v>
      </c>
      <c r="E339" s="168" t="s">
        <v>350</v>
      </c>
      <c r="F339" s="169" t="s">
        <v>351</v>
      </c>
      <c r="G339" s="170" t="s">
        <v>149</v>
      </c>
      <c r="H339" s="171">
        <v>17.716999999999999</v>
      </c>
      <c r="I339" s="172">
        <v>520</v>
      </c>
      <c r="J339" s="173">
        <f>ROUND(I339*H339,2)</f>
        <v>9212.84</v>
      </c>
      <c r="K339" s="169" t="s">
        <v>150</v>
      </c>
      <c r="L339" s="174"/>
      <c r="M339" s="175" t="s">
        <v>1</v>
      </c>
      <c r="N339" s="176" t="s">
        <v>39</v>
      </c>
      <c r="P339" s="141">
        <f>O339*H339</f>
        <v>0</v>
      </c>
      <c r="Q339" s="141">
        <v>0.13100000000000001</v>
      </c>
      <c r="R339" s="141">
        <f>Q339*H339</f>
        <v>2.3209269999999997</v>
      </c>
      <c r="S339" s="141">
        <v>0</v>
      </c>
      <c r="T339" s="142">
        <f>S339*H339</f>
        <v>0</v>
      </c>
      <c r="AR339" s="143" t="s">
        <v>185</v>
      </c>
      <c r="AT339" s="143" t="s">
        <v>262</v>
      </c>
      <c r="AU339" s="143" t="s">
        <v>84</v>
      </c>
      <c r="AY339" s="16" t="s">
        <v>144</v>
      </c>
      <c r="BE339" s="144">
        <f>IF(N339="základní",J339,0)</f>
        <v>9212.84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6" t="s">
        <v>82</v>
      </c>
      <c r="BK339" s="144">
        <f>ROUND(I339*H339,2)</f>
        <v>9212.84</v>
      </c>
      <c r="BL339" s="16" t="s">
        <v>151</v>
      </c>
      <c r="BM339" s="143" t="s">
        <v>352</v>
      </c>
    </row>
    <row r="340" spans="2:65" s="12" customFormat="1" ht="33.75">
      <c r="B340" s="145"/>
      <c r="D340" s="146" t="s">
        <v>153</v>
      </c>
      <c r="E340" s="147" t="s">
        <v>1</v>
      </c>
      <c r="F340" s="148" t="s">
        <v>283</v>
      </c>
      <c r="H340" s="149">
        <v>17.37</v>
      </c>
      <c r="I340" s="150"/>
      <c r="L340" s="145"/>
      <c r="M340" s="151"/>
      <c r="T340" s="152"/>
      <c r="AT340" s="147" t="s">
        <v>153</v>
      </c>
      <c r="AU340" s="147" t="s">
        <v>84</v>
      </c>
      <c r="AV340" s="12" t="s">
        <v>84</v>
      </c>
      <c r="AW340" s="12" t="s">
        <v>30</v>
      </c>
      <c r="AX340" s="12" t="s">
        <v>74</v>
      </c>
      <c r="AY340" s="147" t="s">
        <v>144</v>
      </c>
    </row>
    <row r="341" spans="2:65" s="13" customFormat="1">
      <c r="B341" s="153"/>
      <c r="D341" s="146" t="s">
        <v>153</v>
      </c>
      <c r="E341" s="154" t="s">
        <v>1</v>
      </c>
      <c r="F341" s="155" t="s">
        <v>155</v>
      </c>
      <c r="H341" s="156">
        <v>17.37</v>
      </c>
      <c r="I341" s="157"/>
      <c r="L341" s="153"/>
      <c r="M341" s="158"/>
      <c r="T341" s="159"/>
      <c r="AT341" s="154" t="s">
        <v>153</v>
      </c>
      <c r="AU341" s="154" t="s">
        <v>84</v>
      </c>
      <c r="AV341" s="13" t="s">
        <v>156</v>
      </c>
      <c r="AW341" s="13" t="s">
        <v>30</v>
      </c>
      <c r="AX341" s="13" t="s">
        <v>74</v>
      </c>
      <c r="AY341" s="154" t="s">
        <v>144</v>
      </c>
    </row>
    <row r="342" spans="2:65" s="14" customFormat="1">
      <c r="B342" s="160"/>
      <c r="D342" s="146" t="s">
        <v>153</v>
      </c>
      <c r="E342" s="161" t="s">
        <v>1</v>
      </c>
      <c r="F342" s="162" t="s">
        <v>157</v>
      </c>
      <c r="H342" s="163">
        <v>17.37</v>
      </c>
      <c r="I342" s="164"/>
      <c r="L342" s="160"/>
      <c r="M342" s="165"/>
      <c r="T342" s="166"/>
      <c r="AT342" s="161" t="s">
        <v>153</v>
      </c>
      <c r="AU342" s="161" t="s">
        <v>84</v>
      </c>
      <c r="AV342" s="14" t="s">
        <v>151</v>
      </c>
      <c r="AW342" s="14" t="s">
        <v>30</v>
      </c>
      <c r="AX342" s="14" t="s">
        <v>82</v>
      </c>
      <c r="AY342" s="161" t="s">
        <v>144</v>
      </c>
    </row>
    <row r="343" spans="2:65" s="12" customFormat="1">
      <c r="B343" s="145"/>
      <c r="D343" s="146" t="s">
        <v>153</v>
      </c>
      <c r="F343" s="148" t="s">
        <v>353</v>
      </c>
      <c r="H343" s="149">
        <v>17.716999999999999</v>
      </c>
      <c r="I343" s="150"/>
      <c r="L343" s="145"/>
      <c r="M343" s="151"/>
      <c r="T343" s="152"/>
      <c r="AT343" s="147" t="s">
        <v>153</v>
      </c>
      <c r="AU343" s="147" t="s">
        <v>84</v>
      </c>
      <c r="AV343" s="12" t="s">
        <v>84</v>
      </c>
      <c r="AW343" s="12" t="s">
        <v>4</v>
      </c>
      <c r="AX343" s="12" t="s">
        <v>82</v>
      </c>
      <c r="AY343" s="147" t="s">
        <v>144</v>
      </c>
    </row>
    <row r="344" spans="2:65" s="1" customFormat="1" ht="24.2" customHeight="1">
      <c r="B344" s="31"/>
      <c r="C344" s="167" t="s">
        <v>354</v>
      </c>
      <c r="D344" s="167" t="s">
        <v>262</v>
      </c>
      <c r="E344" s="168" t="s">
        <v>355</v>
      </c>
      <c r="F344" s="169" t="s">
        <v>356</v>
      </c>
      <c r="G344" s="170" t="s">
        <v>149</v>
      </c>
      <c r="H344" s="171">
        <v>15.076000000000001</v>
      </c>
      <c r="I344" s="172">
        <v>572</v>
      </c>
      <c r="J344" s="173">
        <f>ROUND(I344*H344,2)</f>
        <v>8623.4699999999993</v>
      </c>
      <c r="K344" s="169" t="s">
        <v>150</v>
      </c>
      <c r="L344" s="174"/>
      <c r="M344" s="175" t="s">
        <v>1</v>
      </c>
      <c r="N344" s="176" t="s">
        <v>39</v>
      </c>
      <c r="P344" s="141">
        <f>O344*H344</f>
        <v>0</v>
      </c>
      <c r="Q344" s="141">
        <v>0.115</v>
      </c>
      <c r="R344" s="141">
        <f>Q344*H344</f>
        <v>1.7337400000000001</v>
      </c>
      <c r="S344" s="141">
        <v>0</v>
      </c>
      <c r="T344" s="142">
        <f>S344*H344</f>
        <v>0</v>
      </c>
      <c r="AR344" s="143" t="s">
        <v>185</v>
      </c>
      <c r="AT344" s="143" t="s">
        <v>262</v>
      </c>
      <c r="AU344" s="143" t="s">
        <v>84</v>
      </c>
      <c r="AY344" s="16" t="s">
        <v>144</v>
      </c>
      <c r="BE344" s="144">
        <f>IF(N344="základní",J344,0)</f>
        <v>8623.4699999999993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6" t="s">
        <v>82</v>
      </c>
      <c r="BK344" s="144">
        <f>ROUND(I344*H344,2)</f>
        <v>8623.4699999999993</v>
      </c>
      <c r="BL344" s="16" t="s">
        <v>151</v>
      </c>
      <c r="BM344" s="143" t="s">
        <v>357</v>
      </c>
    </row>
    <row r="345" spans="2:65" s="12" customFormat="1" ht="33.75">
      <c r="B345" s="145"/>
      <c r="D345" s="146" t="s">
        <v>153</v>
      </c>
      <c r="E345" s="147" t="s">
        <v>1</v>
      </c>
      <c r="F345" s="148" t="s">
        <v>284</v>
      </c>
      <c r="H345" s="149">
        <v>14.78</v>
      </c>
      <c r="I345" s="150"/>
      <c r="L345" s="145"/>
      <c r="M345" s="151"/>
      <c r="T345" s="152"/>
      <c r="AT345" s="147" t="s">
        <v>153</v>
      </c>
      <c r="AU345" s="147" t="s">
        <v>84</v>
      </c>
      <c r="AV345" s="12" t="s">
        <v>84</v>
      </c>
      <c r="AW345" s="12" t="s">
        <v>30</v>
      </c>
      <c r="AX345" s="12" t="s">
        <v>74</v>
      </c>
      <c r="AY345" s="147" t="s">
        <v>144</v>
      </c>
    </row>
    <row r="346" spans="2:65" s="13" customFormat="1">
      <c r="B346" s="153"/>
      <c r="D346" s="146" t="s">
        <v>153</v>
      </c>
      <c r="E346" s="154" t="s">
        <v>1</v>
      </c>
      <c r="F346" s="155" t="s">
        <v>155</v>
      </c>
      <c r="H346" s="156">
        <v>14.78</v>
      </c>
      <c r="I346" s="157"/>
      <c r="L346" s="153"/>
      <c r="M346" s="158"/>
      <c r="T346" s="159"/>
      <c r="AT346" s="154" t="s">
        <v>153</v>
      </c>
      <c r="AU346" s="154" t="s">
        <v>84</v>
      </c>
      <c r="AV346" s="13" t="s">
        <v>156</v>
      </c>
      <c r="AW346" s="13" t="s">
        <v>30</v>
      </c>
      <c r="AX346" s="13" t="s">
        <v>74</v>
      </c>
      <c r="AY346" s="154" t="s">
        <v>144</v>
      </c>
    </row>
    <row r="347" spans="2:65" s="14" customFormat="1">
      <c r="B347" s="160"/>
      <c r="D347" s="146" t="s">
        <v>153</v>
      </c>
      <c r="E347" s="161" t="s">
        <v>1</v>
      </c>
      <c r="F347" s="162" t="s">
        <v>157</v>
      </c>
      <c r="H347" s="163">
        <v>14.78</v>
      </c>
      <c r="I347" s="164"/>
      <c r="L347" s="160"/>
      <c r="M347" s="165"/>
      <c r="T347" s="166"/>
      <c r="AT347" s="161" t="s">
        <v>153</v>
      </c>
      <c r="AU347" s="161" t="s">
        <v>84</v>
      </c>
      <c r="AV347" s="14" t="s">
        <v>151</v>
      </c>
      <c r="AW347" s="14" t="s">
        <v>30</v>
      </c>
      <c r="AX347" s="14" t="s">
        <v>82</v>
      </c>
      <c r="AY347" s="161" t="s">
        <v>144</v>
      </c>
    </row>
    <row r="348" spans="2:65" s="12" customFormat="1">
      <c r="B348" s="145"/>
      <c r="D348" s="146" t="s">
        <v>153</v>
      </c>
      <c r="F348" s="148" t="s">
        <v>358</v>
      </c>
      <c r="H348" s="149">
        <v>15.076000000000001</v>
      </c>
      <c r="I348" s="150"/>
      <c r="L348" s="145"/>
      <c r="M348" s="151"/>
      <c r="T348" s="152"/>
      <c r="AT348" s="147" t="s">
        <v>153</v>
      </c>
      <c r="AU348" s="147" t="s">
        <v>84</v>
      </c>
      <c r="AV348" s="12" t="s">
        <v>84</v>
      </c>
      <c r="AW348" s="12" t="s">
        <v>4</v>
      </c>
      <c r="AX348" s="12" t="s">
        <v>82</v>
      </c>
      <c r="AY348" s="147" t="s">
        <v>144</v>
      </c>
    </row>
    <row r="349" spans="2:65" s="1" customFormat="1" ht="24.2" customHeight="1">
      <c r="B349" s="31"/>
      <c r="C349" s="167" t="s">
        <v>359</v>
      </c>
      <c r="D349" s="167" t="s">
        <v>262</v>
      </c>
      <c r="E349" s="168" t="s">
        <v>360</v>
      </c>
      <c r="F349" s="169" t="s">
        <v>361</v>
      </c>
      <c r="G349" s="170" t="s">
        <v>149</v>
      </c>
      <c r="H349" s="171">
        <v>8.2110000000000003</v>
      </c>
      <c r="I349" s="172">
        <v>682</v>
      </c>
      <c r="J349" s="173">
        <f>ROUND(I349*H349,2)</f>
        <v>5599.9</v>
      </c>
      <c r="K349" s="169" t="s">
        <v>1</v>
      </c>
      <c r="L349" s="174"/>
      <c r="M349" s="175" t="s">
        <v>1</v>
      </c>
      <c r="N349" s="176" t="s">
        <v>39</v>
      </c>
      <c r="P349" s="141">
        <f>O349*H349</f>
        <v>0</v>
      </c>
      <c r="Q349" s="141">
        <v>0.115</v>
      </c>
      <c r="R349" s="141">
        <f>Q349*H349</f>
        <v>0.94426500000000002</v>
      </c>
      <c r="S349" s="141">
        <v>0</v>
      </c>
      <c r="T349" s="142">
        <f>S349*H349</f>
        <v>0</v>
      </c>
      <c r="AR349" s="143" t="s">
        <v>185</v>
      </c>
      <c r="AT349" s="143" t="s">
        <v>262</v>
      </c>
      <c r="AU349" s="143" t="s">
        <v>84</v>
      </c>
      <c r="AY349" s="16" t="s">
        <v>144</v>
      </c>
      <c r="BE349" s="144">
        <f>IF(N349="základní",J349,0)</f>
        <v>5599.9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6" t="s">
        <v>82</v>
      </c>
      <c r="BK349" s="144">
        <f>ROUND(I349*H349,2)</f>
        <v>5599.9</v>
      </c>
      <c r="BL349" s="16" t="s">
        <v>151</v>
      </c>
      <c r="BM349" s="143" t="s">
        <v>362</v>
      </c>
    </row>
    <row r="350" spans="2:65" s="12" customFormat="1">
      <c r="B350" s="145"/>
      <c r="D350" s="146" t="s">
        <v>153</v>
      </c>
      <c r="E350" s="147" t="s">
        <v>1</v>
      </c>
      <c r="F350" s="148" t="s">
        <v>285</v>
      </c>
      <c r="H350" s="149">
        <v>8.0500000000000007</v>
      </c>
      <c r="I350" s="150"/>
      <c r="L350" s="145"/>
      <c r="M350" s="151"/>
      <c r="T350" s="152"/>
      <c r="AT350" s="147" t="s">
        <v>153</v>
      </c>
      <c r="AU350" s="147" t="s">
        <v>84</v>
      </c>
      <c r="AV350" s="12" t="s">
        <v>84</v>
      </c>
      <c r="AW350" s="12" t="s">
        <v>30</v>
      </c>
      <c r="AX350" s="12" t="s">
        <v>74</v>
      </c>
      <c r="AY350" s="147" t="s">
        <v>144</v>
      </c>
    </row>
    <row r="351" spans="2:65" s="13" customFormat="1">
      <c r="B351" s="153"/>
      <c r="D351" s="146" t="s">
        <v>153</v>
      </c>
      <c r="E351" s="154" t="s">
        <v>1</v>
      </c>
      <c r="F351" s="155" t="s">
        <v>155</v>
      </c>
      <c r="H351" s="156">
        <v>8.0500000000000007</v>
      </c>
      <c r="I351" s="157"/>
      <c r="L351" s="153"/>
      <c r="M351" s="158"/>
      <c r="T351" s="159"/>
      <c r="AT351" s="154" t="s">
        <v>153</v>
      </c>
      <c r="AU351" s="154" t="s">
        <v>84</v>
      </c>
      <c r="AV351" s="13" t="s">
        <v>156</v>
      </c>
      <c r="AW351" s="13" t="s">
        <v>30</v>
      </c>
      <c r="AX351" s="13" t="s">
        <v>74</v>
      </c>
      <c r="AY351" s="154" t="s">
        <v>144</v>
      </c>
    </row>
    <row r="352" spans="2:65" s="14" customFormat="1">
      <c r="B352" s="160"/>
      <c r="D352" s="146" t="s">
        <v>153</v>
      </c>
      <c r="E352" s="161" t="s">
        <v>1</v>
      </c>
      <c r="F352" s="162" t="s">
        <v>157</v>
      </c>
      <c r="H352" s="163">
        <v>8.0500000000000007</v>
      </c>
      <c r="I352" s="164"/>
      <c r="L352" s="160"/>
      <c r="M352" s="165"/>
      <c r="T352" s="166"/>
      <c r="AT352" s="161" t="s">
        <v>153</v>
      </c>
      <c r="AU352" s="161" t="s">
        <v>84</v>
      </c>
      <c r="AV352" s="14" t="s">
        <v>151</v>
      </c>
      <c r="AW352" s="14" t="s">
        <v>30</v>
      </c>
      <c r="AX352" s="14" t="s">
        <v>82</v>
      </c>
      <c r="AY352" s="161" t="s">
        <v>144</v>
      </c>
    </row>
    <row r="353" spans="2:65" s="12" customFormat="1">
      <c r="B353" s="145"/>
      <c r="D353" s="146" t="s">
        <v>153</v>
      </c>
      <c r="F353" s="148" t="s">
        <v>363</v>
      </c>
      <c r="H353" s="149">
        <v>8.2110000000000003</v>
      </c>
      <c r="I353" s="150"/>
      <c r="L353" s="145"/>
      <c r="M353" s="151"/>
      <c r="T353" s="152"/>
      <c r="AT353" s="147" t="s">
        <v>153</v>
      </c>
      <c r="AU353" s="147" t="s">
        <v>84</v>
      </c>
      <c r="AV353" s="12" t="s">
        <v>84</v>
      </c>
      <c r="AW353" s="12" t="s">
        <v>4</v>
      </c>
      <c r="AX353" s="12" t="s">
        <v>82</v>
      </c>
      <c r="AY353" s="147" t="s">
        <v>144</v>
      </c>
    </row>
    <row r="354" spans="2:65" s="1" customFormat="1" ht="33" customHeight="1">
      <c r="B354" s="31"/>
      <c r="C354" s="132" t="s">
        <v>364</v>
      </c>
      <c r="D354" s="132" t="s">
        <v>146</v>
      </c>
      <c r="E354" s="133" t="s">
        <v>365</v>
      </c>
      <c r="F354" s="134" t="s">
        <v>366</v>
      </c>
      <c r="G354" s="135" t="s">
        <v>149</v>
      </c>
      <c r="H354" s="136">
        <v>166.57499999999999</v>
      </c>
      <c r="I354" s="137">
        <v>380</v>
      </c>
      <c r="J354" s="138">
        <f>ROUND(I354*H354,2)</f>
        <v>63298.5</v>
      </c>
      <c r="K354" s="134" t="s">
        <v>150</v>
      </c>
      <c r="L354" s="31"/>
      <c r="M354" s="139" t="s">
        <v>1</v>
      </c>
      <c r="N354" s="140" t="s">
        <v>39</v>
      </c>
      <c r="P354" s="141">
        <f>O354*H354</f>
        <v>0</v>
      </c>
      <c r="Q354" s="141">
        <v>0.11162</v>
      </c>
      <c r="R354" s="141">
        <f>Q354*H354</f>
        <v>18.5931015</v>
      </c>
      <c r="S354" s="141">
        <v>0</v>
      </c>
      <c r="T354" s="142">
        <f>S354*H354</f>
        <v>0</v>
      </c>
      <c r="AR354" s="143" t="s">
        <v>151</v>
      </c>
      <c r="AT354" s="143" t="s">
        <v>146</v>
      </c>
      <c r="AU354" s="143" t="s">
        <v>84</v>
      </c>
      <c r="AY354" s="16" t="s">
        <v>144</v>
      </c>
      <c r="BE354" s="144">
        <f>IF(N354="základní",J354,0)</f>
        <v>63298.5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82</v>
      </c>
      <c r="BK354" s="144">
        <f>ROUND(I354*H354,2)</f>
        <v>63298.5</v>
      </c>
      <c r="BL354" s="16" t="s">
        <v>151</v>
      </c>
      <c r="BM354" s="143" t="s">
        <v>367</v>
      </c>
    </row>
    <row r="355" spans="2:65" s="12" customFormat="1">
      <c r="B355" s="145"/>
      <c r="D355" s="146" t="s">
        <v>153</v>
      </c>
      <c r="E355" s="147" t="s">
        <v>1</v>
      </c>
      <c r="F355" s="148" t="s">
        <v>279</v>
      </c>
      <c r="H355" s="149">
        <v>132.22499999999999</v>
      </c>
      <c r="I355" s="150"/>
      <c r="L355" s="145"/>
      <c r="M355" s="151"/>
      <c r="T355" s="152"/>
      <c r="AT355" s="147" t="s">
        <v>153</v>
      </c>
      <c r="AU355" s="147" t="s">
        <v>84</v>
      </c>
      <c r="AV355" s="12" t="s">
        <v>84</v>
      </c>
      <c r="AW355" s="12" t="s">
        <v>30</v>
      </c>
      <c r="AX355" s="12" t="s">
        <v>74</v>
      </c>
      <c r="AY355" s="147" t="s">
        <v>144</v>
      </c>
    </row>
    <row r="356" spans="2:65" s="12" customFormat="1">
      <c r="B356" s="145"/>
      <c r="D356" s="146" t="s">
        <v>153</v>
      </c>
      <c r="E356" s="147" t="s">
        <v>1</v>
      </c>
      <c r="F356" s="148" t="s">
        <v>280</v>
      </c>
      <c r="H356" s="149">
        <v>22.4</v>
      </c>
      <c r="I356" s="150"/>
      <c r="L356" s="145"/>
      <c r="M356" s="151"/>
      <c r="T356" s="152"/>
      <c r="AT356" s="147" t="s">
        <v>153</v>
      </c>
      <c r="AU356" s="147" t="s">
        <v>84</v>
      </c>
      <c r="AV356" s="12" t="s">
        <v>84</v>
      </c>
      <c r="AW356" s="12" t="s">
        <v>30</v>
      </c>
      <c r="AX356" s="12" t="s">
        <v>74</v>
      </c>
      <c r="AY356" s="147" t="s">
        <v>144</v>
      </c>
    </row>
    <row r="357" spans="2:65" s="12" customFormat="1">
      <c r="B357" s="145"/>
      <c r="D357" s="146" t="s">
        <v>153</v>
      </c>
      <c r="E357" s="147" t="s">
        <v>1</v>
      </c>
      <c r="F357" s="148" t="s">
        <v>281</v>
      </c>
      <c r="H357" s="149">
        <v>11.95</v>
      </c>
      <c r="I357" s="150"/>
      <c r="L357" s="145"/>
      <c r="M357" s="151"/>
      <c r="T357" s="152"/>
      <c r="AT357" s="147" t="s">
        <v>153</v>
      </c>
      <c r="AU357" s="147" t="s">
        <v>84</v>
      </c>
      <c r="AV357" s="12" t="s">
        <v>84</v>
      </c>
      <c r="AW357" s="12" t="s">
        <v>30</v>
      </c>
      <c r="AX357" s="12" t="s">
        <v>74</v>
      </c>
      <c r="AY357" s="147" t="s">
        <v>144</v>
      </c>
    </row>
    <row r="358" spans="2:65" s="13" customFormat="1">
      <c r="B358" s="153"/>
      <c r="D358" s="146" t="s">
        <v>153</v>
      </c>
      <c r="E358" s="154" t="s">
        <v>1</v>
      </c>
      <c r="F358" s="155" t="s">
        <v>155</v>
      </c>
      <c r="H358" s="156">
        <v>166.57499999999999</v>
      </c>
      <c r="I358" s="157"/>
      <c r="L358" s="153"/>
      <c r="M358" s="158"/>
      <c r="T358" s="159"/>
      <c r="AT358" s="154" t="s">
        <v>153</v>
      </c>
      <c r="AU358" s="154" t="s">
        <v>84</v>
      </c>
      <c r="AV358" s="13" t="s">
        <v>156</v>
      </c>
      <c r="AW358" s="13" t="s">
        <v>30</v>
      </c>
      <c r="AX358" s="13" t="s">
        <v>74</v>
      </c>
      <c r="AY358" s="154" t="s">
        <v>144</v>
      </c>
    </row>
    <row r="359" spans="2:65" s="14" customFormat="1">
      <c r="B359" s="160"/>
      <c r="D359" s="146" t="s">
        <v>153</v>
      </c>
      <c r="E359" s="161" t="s">
        <v>1</v>
      </c>
      <c r="F359" s="162" t="s">
        <v>157</v>
      </c>
      <c r="H359" s="163">
        <v>166.57499999999999</v>
      </c>
      <c r="I359" s="164"/>
      <c r="L359" s="160"/>
      <c r="M359" s="165"/>
      <c r="T359" s="166"/>
      <c r="AT359" s="161" t="s">
        <v>153</v>
      </c>
      <c r="AU359" s="161" t="s">
        <v>84</v>
      </c>
      <c r="AV359" s="14" t="s">
        <v>151</v>
      </c>
      <c r="AW359" s="14" t="s">
        <v>30</v>
      </c>
      <c r="AX359" s="14" t="s">
        <v>82</v>
      </c>
      <c r="AY359" s="161" t="s">
        <v>144</v>
      </c>
    </row>
    <row r="360" spans="2:65" s="1" customFormat="1" ht="24.2" customHeight="1">
      <c r="B360" s="31"/>
      <c r="C360" s="167" t="s">
        <v>368</v>
      </c>
      <c r="D360" s="167" t="s">
        <v>262</v>
      </c>
      <c r="E360" s="168" t="s">
        <v>369</v>
      </c>
      <c r="F360" s="169" t="s">
        <v>370</v>
      </c>
      <c r="G360" s="170" t="s">
        <v>149</v>
      </c>
      <c r="H360" s="171">
        <v>134.87</v>
      </c>
      <c r="I360" s="172">
        <v>450</v>
      </c>
      <c r="J360" s="173">
        <f>ROUND(I360*H360,2)</f>
        <v>60691.5</v>
      </c>
      <c r="K360" s="169" t="s">
        <v>150</v>
      </c>
      <c r="L360" s="174"/>
      <c r="M360" s="175" t="s">
        <v>1</v>
      </c>
      <c r="N360" s="176" t="s">
        <v>39</v>
      </c>
      <c r="P360" s="141">
        <f>O360*H360</f>
        <v>0</v>
      </c>
      <c r="Q360" s="141">
        <v>0.152</v>
      </c>
      <c r="R360" s="141">
        <f>Q360*H360</f>
        <v>20.500240000000002</v>
      </c>
      <c r="S360" s="141">
        <v>0</v>
      </c>
      <c r="T360" s="142">
        <f>S360*H360</f>
        <v>0</v>
      </c>
      <c r="AR360" s="143" t="s">
        <v>185</v>
      </c>
      <c r="AT360" s="143" t="s">
        <v>262</v>
      </c>
      <c r="AU360" s="143" t="s">
        <v>84</v>
      </c>
      <c r="AY360" s="16" t="s">
        <v>144</v>
      </c>
      <c r="BE360" s="144">
        <f>IF(N360="základní",J360,0)</f>
        <v>60691.5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6" t="s">
        <v>82</v>
      </c>
      <c r="BK360" s="144">
        <f>ROUND(I360*H360,2)</f>
        <v>60691.5</v>
      </c>
      <c r="BL360" s="16" t="s">
        <v>151</v>
      </c>
      <c r="BM360" s="143" t="s">
        <v>371</v>
      </c>
    </row>
    <row r="361" spans="2:65" s="12" customFormat="1">
      <c r="B361" s="145"/>
      <c r="D361" s="146" t="s">
        <v>153</v>
      </c>
      <c r="E361" s="147" t="s">
        <v>1</v>
      </c>
      <c r="F361" s="148" t="s">
        <v>279</v>
      </c>
      <c r="H361" s="149">
        <v>132.22499999999999</v>
      </c>
      <c r="I361" s="150"/>
      <c r="L361" s="145"/>
      <c r="M361" s="151"/>
      <c r="T361" s="152"/>
      <c r="AT361" s="147" t="s">
        <v>153</v>
      </c>
      <c r="AU361" s="147" t="s">
        <v>84</v>
      </c>
      <c r="AV361" s="12" t="s">
        <v>84</v>
      </c>
      <c r="AW361" s="12" t="s">
        <v>30</v>
      </c>
      <c r="AX361" s="12" t="s">
        <v>74</v>
      </c>
      <c r="AY361" s="147" t="s">
        <v>144</v>
      </c>
    </row>
    <row r="362" spans="2:65" s="13" customFormat="1">
      <c r="B362" s="153"/>
      <c r="D362" s="146" t="s">
        <v>153</v>
      </c>
      <c r="E362" s="154" t="s">
        <v>1</v>
      </c>
      <c r="F362" s="155" t="s">
        <v>155</v>
      </c>
      <c r="H362" s="156">
        <v>132.22499999999999</v>
      </c>
      <c r="I362" s="157"/>
      <c r="L362" s="153"/>
      <c r="M362" s="158"/>
      <c r="T362" s="159"/>
      <c r="AT362" s="154" t="s">
        <v>153</v>
      </c>
      <c r="AU362" s="154" t="s">
        <v>84</v>
      </c>
      <c r="AV362" s="13" t="s">
        <v>156</v>
      </c>
      <c r="AW362" s="13" t="s">
        <v>30</v>
      </c>
      <c r="AX362" s="13" t="s">
        <v>74</v>
      </c>
      <c r="AY362" s="154" t="s">
        <v>144</v>
      </c>
    </row>
    <row r="363" spans="2:65" s="14" customFormat="1">
      <c r="B363" s="160"/>
      <c r="D363" s="146" t="s">
        <v>153</v>
      </c>
      <c r="E363" s="161" t="s">
        <v>1</v>
      </c>
      <c r="F363" s="162" t="s">
        <v>157</v>
      </c>
      <c r="H363" s="163">
        <v>132.22499999999999</v>
      </c>
      <c r="I363" s="164"/>
      <c r="L363" s="160"/>
      <c r="M363" s="165"/>
      <c r="T363" s="166"/>
      <c r="AT363" s="161" t="s">
        <v>153</v>
      </c>
      <c r="AU363" s="161" t="s">
        <v>84</v>
      </c>
      <c r="AV363" s="14" t="s">
        <v>151</v>
      </c>
      <c r="AW363" s="14" t="s">
        <v>30</v>
      </c>
      <c r="AX363" s="14" t="s">
        <v>82</v>
      </c>
      <c r="AY363" s="161" t="s">
        <v>144</v>
      </c>
    </row>
    <row r="364" spans="2:65" s="12" customFormat="1">
      <c r="B364" s="145"/>
      <c r="D364" s="146" t="s">
        <v>153</v>
      </c>
      <c r="F364" s="148" t="s">
        <v>372</v>
      </c>
      <c r="H364" s="149">
        <v>134.87</v>
      </c>
      <c r="I364" s="150"/>
      <c r="L364" s="145"/>
      <c r="M364" s="151"/>
      <c r="T364" s="152"/>
      <c r="AT364" s="147" t="s">
        <v>153</v>
      </c>
      <c r="AU364" s="147" t="s">
        <v>84</v>
      </c>
      <c r="AV364" s="12" t="s">
        <v>84</v>
      </c>
      <c r="AW364" s="12" t="s">
        <v>4</v>
      </c>
      <c r="AX364" s="12" t="s">
        <v>82</v>
      </c>
      <c r="AY364" s="147" t="s">
        <v>144</v>
      </c>
    </row>
    <row r="365" spans="2:65" s="1" customFormat="1" ht="24.2" customHeight="1">
      <c r="B365" s="31"/>
      <c r="C365" s="167" t="s">
        <v>373</v>
      </c>
      <c r="D365" s="167" t="s">
        <v>262</v>
      </c>
      <c r="E365" s="168" t="s">
        <v>374</v>
      </c>
      <c r="F365" s="169" t="s">
        <v>375</v>
      </c>
      <c r="G365" s="170" t="s">
        <v>149</v>
      </c>
      <c r="H365" s="171">
        <v>22.847999999999999</v>
      </c>
      <c r="I365" s="172">
        <v>550</v>
      </c>
      <c r="J365" s="173">
        <f>ROUND(I365*H365,2)</f>
        <v>12566.4</v>
      </c>
      <c r="K365" s="169" t="s">
        <v>150</v>
      </c>
      <c r="L365" s="174"/>
      <c r="M365" s="175" t="s">
        <v>1</v>
      </c>
      <c r="N365" s="176" t="s">
        <v>39</v>
      </c>
      <c r="P365" s="141">
        <f>O365*H365</f>
        <v>0</v>
      </c>
      <c r="Q365" s="141">
        <v>0.17499999999999999</v>
      </c>
      <c r="R365" s="141">
        <f>Q365*H365</f>
        <v>3.9983999999999997</v>
      </c>
      <c r="S365" s="141">
        <v>0</v>
      </c>
      <c r="T365" s="142">
        <f>S365*H365</f>
        <v>0</v>
      </c>
      <c r="AR365" s="143" t="s">
        <v>185</v>
      </c>
      <c r="AT365" s="143" t="s">
        <v>262</v>
      </c>
      <c r="AU365" s="143" t="s">
        <v>84</v>
      </c>
      <c r="AY365" s="16" t="s">
        <v>144</v>
      </c>
      <c r="BE365" s="144">
        <f>IF(N365="základní",J365,0)</f>
        <v>12566.4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82</v>
      </c>
      <c r="BK365" s="144">
        <f>ROUND(I365*H365,2)</f>
        <v>12566.4</v>
      </c>
      <c r="BL365" s="16" t="s">
        <v>151</v>
      </c>
      <c r="BM365" s="143" t="s">
        <v>376</v>
      </c>
    </row>
    <row r="366" spans="2:65" s="12" customFormat="1">
      <c r="B366" s="145"/>
      <c r="D366" s="146" t="s">
        <v>153</v>
      </c>
      <c r="E366" s="147" t="s">
        <v>1</v>
      </c>
      <c r="F366" s="148" t="s">
        <v>280</v>
      </c>
      <c r="H366" s="149">
        <v>22.4</v>
      </c>
      <c r="I366" s="150"/>
      <c r="L366" s="145"/>
      <c r="M366" s="151"/>
      <c r="T366" s="152"/>
      <c r="AT366" s="147" t="s">
        <v>153</v>
      </c>
      <c r="AU366" s="147" t="s">
        <v>84</v>
      </c>
      <c r="AV366" s="12" t="s">
        <v>84</v>
      </c>
      <c r="AW366" s="12" t="s">
        <v>30</v>
      </c>
      <c r="AX366" s="12" t="s">
        <v>74</v>
      </c>
      <c r="AY366" s="147" t="s">
        <v>144</v>
      </c>
    </row>
    <row r="367" spans="2:65" s="13" customFormat="1">
      <c r="B367" s="153"/>
      <c r="D367" s="146" t="s">
        <v>153</v>
      </c>
      <c r="E367" s="154" t="s">
        <v>1</v>
      </c>
      <c r="F367" s="155" t="s">
        <v>155</v>
      </c>
      <c r="H367" s="156">
        <v>22.4</v>
      </c>
      <c r="I367" s="157"/>
      <c r="L367" s="153"/>
      <c r="M367" s="158"/>
      <c r="T367" s="159"/>
      <c r="AT367" s="154" t="s">
        <v>153</v>
      </c>
      <c r="AU367" s="154" t="s">
        <v>84</v>
      </c>
      <c r="AV367" s="13" t="s">
        <v>156</v>
      </c>
      <c r="AW367" s="13" t="s">
        <v>30</v>
      </c>
      <c r="AX367" s="13" t="s">
        <v>74</v>
      </c>
      <c r="AY367" s="154" t="s">
        <v>144</v>
      </c>
    </row>
    <row r="368" spans="2:65" s="14" customFormat="1">
      <c r="B368" s="160"/>
      <c r="D368" s="146" t="s">
        <v>153</v>
      </c>
      <c r="E368" s="161" t="s">
        <v>1</v>
      </c>
      <c r="F368" s="162" t="s">
        <v>157</v>
      </c>
      <c r="H368" s="163">
        <v>22.4</v>
      </c>
      <c r="I368" s="164"/>
      <c r="L368" s="160"/>
      <c r="M368" s="165"/>
      <c r="T368" s="166"/>
      <c r="AT368" s="161" t="s">
        <v>153</v>
      </c>
      <c r="AU368" s="161" t="s">
        <v>84</v>
      </c>
      <c r="AV368" s="14" t="s">
        <v>151</v>
      </c>
      <c r="AW368" s="14" t="s">
        <v>30</v>
      </c>
      <c r="AX368" s="14" t="s">
        <v>82</v>
      </c>
      <c r="AY368" s="161" t="s">
        <v>144</v>
      </c>
    </row>
    <row r="369" spans="2:65" s="12" customFormat="1">
      <c r="B369" s="145"/>
      <c r="D369" s="146" t="s">
        <v>153</v>
      </c>
      <c r="F369" s="148" t="s">
        <v>377</v>
      </c>
      <c r="H369" s="149">
        <v>22.847999999999999</v>
      </c>
      <c r="I369" s="150"/>
      <c r="L369" s="145"/>
      <c r="M369" s="151"/>
      <c r="T369" s="152"/>
      <c r="AT369" s="147" t="s">
        <v>153</v>
      </c>
      <c r="AU369" s="147" t="s">
        <v>84</v>
      </c>
      <c r="AV369" s="12" t="s">
        <v>84</v>
      </c>
      <c r="AW369" s="12" t="s">
        <v>4</v>
      </c>
      <c r="AX369" s="12" t="s">
        <v>82</v>
      </c>
      <c r="AY369" s="147" t="s">
        <v>144</v>
      </c>
    </row>
    <row r="370" spans="2:65" s="1" customFormat="1" ht="24.2" customHeight="1">
      <c r="B370" s="31"/>
      <c r="C370" s="167" t="s">
        <v>378</v>
      </c>
      <c r="D370" s="167" t="s">
        <v>262</v>
      </c>
      <c r="E370" s="168" t="s">
        <v>379</v>
      </c>
      <c r="F370" s="169" t="s">
        <v>380</v>
      </c>
      <c r="G370" s="170" t="s">
        <v>149</v>
      </c>
      <c r="H370" s="171">
        <v>12.189</v>
      </c>
      <c r="I370" s="172">
        <v>896</v>
      </c>
      <c r="J370" s="173">
        <f>ROUND(I370*H370,2)</f>
        <v>10921.34</v>
      </c>
      <c r="K370" s="169" t="s">
        <v>150</v>
      </c>
      <c r="L370" s="174"/>
      <c r="M370" s="175" t="s">
        <v>1</v>
      </c>
      <c r="N370" s="176" t="s">
        <v>39</v>
      </c>
      <c r="P370" s="141">
        <f>O370*H370</f>
        <v>0</v>
      </c>
      <c r="Q370" s="141">
        <v>0.21</v>
      </c>
      <c r="R370" s="141">
        <f>Q370*H370</f>
        <v>2.5596899999999998</v>
      </c>
      <c r="S370" s="141">
        <v>0</v>
      </c>
      <c r="T370" s="142">
        <f>S370*H370</f>
        <v>0</v>
      </c>
      <c r="AR370" s="143" t="s">
        <v>185</v>
      </c>
      <c r="AT370" s="143" t="s">
        <v>262</v>
      </c>
      <c r="AU370" s="143" t="s">
        <v>84</v>
      </c>
      <c r="AY370" s="16" t="s">
        <v>144</v>
      </c>
      <c r="BE370" s="144">
        <f>IF(N370="základní",J370,0)</f>
        <v>10921.34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6" t="s">
        <v>82</v>
      </c>
      <c r="BK370" s="144">
        <f>ROUND(I370*H370,2)</f>
        <v>10921.34</v>
      </c>
      <c r="BL370" s="16" t="s">
        <v>151</v>
      </c>
      <c r="BM370" s="143" t="s">
        <v>381</v>
      </c>
    </row>
    <row r="371" spans="2:65" s="12" customFormat="1">
      <c r="B371" s="145"/>
      <c r="D371" s="146" t="s">
        <v>153</v>
      </c>
      <c r="E371" s="147" t="s">
        <v>1</v>
      </c>
      <c r="F371" s="148" t="s">
        <v>281</v>
      </c>
      <c r="H371" s="149">
        <v>11.95</v>
      </c>
      <c r="I371" s="150"/>
      <c r="L371" s="145"/>
      <c r="M371" s="151"/>
      <c r="T371" s="152"/>
      <c r="AT371" s="147" t="s">
        <v>153</v>
      </c>
      <c r="AU371" s="147" t="s">
        <v>84</v>
      </c>
      <c r="AV371" s="12" t="s">
        <v>84</v>
      </c>
      <c r="AW371" s="12" t="s">
        <v>30</v>
      </c>
      <c r="AX371" s="12" t="s">
        <v>74</v>
      </c>
      <c r="AY371" s="147" t="s">
        <v>144</v>
      </c>
    </row>
    <row r="372" spans="2:65" s="13" customFormat="1">
      <c r="B372" s="153"/>
      <c r="D372" s="146" t="s">
        <v>153</v>
      </c>
      <c r="E372" s="154" t="s">
        <v>1</v>
      </c>
      <c r="F372" s="155" t="s">
        <v>155</v>
      </c>
      <c r="H372" s="156">
        <v>11.95</v>
      </c>
      <c r="I372" s="157"/>
      <c r="L372" s="153"/>
      <c r="M372" s="158"/>
      <c r="T372" s="159"/>
      <c r="AT372" s="154" t="s">
        <v>153</v>
      </c>
      <c r="AU372" s="154" t="s">
        <v>84</v>
      </c>
      <c r="AV372" s="13" t="s">
        <v>156</v>
      </c>
      <c r="AW372" s="13" t="s">
        <v>30</v>
      </c>
      <c r="AX372" s="13" t="s">
        <v>74</v>
      </c>
      <c r="AY372" s="154" t="s">
        <v>144</v>
      </c>
    </row>
    <row r="373" spans="2:65" s="14" customFormat="1">
      <c r="B373" s="160"/>
      <c r="D373" s="146" t="s">
        <v>153</v>
      </c>
      <c r="E373" s="161" t="s">
        <v>1</v>
      </c>
      <c r="F373" s="162" t="s">
        <v>157</v>
      </c>
      <c r="H373" s="163">
        <v>11.95</v>
      </c>
      <c r="I373" s="164"/>
      <c r="L373" s="160"/>
      <c r="M373" s="165"/>
      <c r="T373" s="166"/>
      <c r="AT373" s="161" t="s">
        <v>153</v>
      </c>
      <c r="AU373" s="161" t="s">
        <v>84</v>
      </c>
      <c r="AV373" s="14" t="s">
        <v>151</v>
      </c>
      <c r="AW373" s="14" t="s">
        <v>30</v>
      </c>
      <c r="AX373" s="14" t="s">
        <v>82</v>
      </c>
      <c r="AY373" s="161" t="s">
        <v>144</v>
      </c>
    </row>
    <row r="374" spans="2:65" s="12" customFormat="1">
      <c r="B374" s="145"/>
      <c r="D374" s="146" t="s">
        <v>153</v>
      </c>
      <c r="F374" s="148" t="s">
        <v>382</v>
      </c>
      <c r="H374" s="149">
        <v>12.189</v>
      </c>
      <c r="I374" s="150"/>
      <c r="L374" s="145"/>
      <c r="M374" s="151"/>
      <c r="T374" s="152"/>
      <c r="AT374" s="147" t="s">
        <v>153</v>
      </c>
      <c r="AU374" s="147" t="s">
        <v>84</v>
      </c>
      <c r="AV374" s="12" t="s">
        <v>84</v>
      </c>
      <c r="AW374" s="12" t="s">
        <v>4</v>
      </c>
      <c r="AX374" s="12" t="s">
        <v>82</v>
      </c>
      <c r="AY374" s="147" t="s">
        <v>144</v>
      </c>
    </row>
    <row r="375" spans="2:65" s="11" customFormat="1" ht="22.9" customHeight="1">
      <c r="B375" s="120"/>
      <c r="D375" s="121" t="s">
        <v>73</v>
      </c>
      <c r="E375" s="130" t="s">
        <v>176</v>
      </c>
      <c r="F375" s="130" t="s">
        <v>383</v>
      </c>
      <c r="I375" s="123"/>
      <c r="J375" s="131">
        <f>BK375</f>
        <v>4950</v>
      </c>
      <c r="L375" s="120"/>
      <c r="M375" s="125"/>
      <c r="P375" s="126">
        <f>SUM(P376:P379)</f>
        <v>0</v>
      </c>
      <c r="R375" s="126">
        <f>SUM(R376:R379)</f>
        <v>3.6372600000000004</v>
      </c>
      <c r="T375" s="127">
        <f>SUM(T376:T379)</f>
        <v>0</v>
      </c>
      <c r="AR375" s="121" t="s">
        <v>82</v>
      </c>
      <c r="AT375" s="128" t="s">
        <v>73</v>
      </c>
      <c r="AU375" s="128" t="s">
        <v>82</v>
      </c>
      <c r="AY375" s="121" t="s">
        <v>144</v>
      </c>
      <c r="BK375" s="129">
        <f>SUM(BK376:BK379)</f>
        <v>4950</v>
      </c>
    </row>
    <row r="376" spans="2:65" s="1" customFormat="1" ht="21.75" customHeight="1">
      <c r="B376" s="31"/>
      <c r="C376" s="132" t="s">
        <v>384</v>
      </c>
      <c r="D376" s="132" t="s">
        <v>146</v>
      </c>
      <c r="E376" s="133" t="s">
        <v>385</v>
      </c>
      <c r="F376" s="134" t="s">
        <v>386</v>
      </c>
      <c r="G376" s="135" t="s">
        <v>149</v>
      </c>
      <c r="H376" s="136">
        <v>19.8</v>
      </c>
      <c r="I376" s="137">
        <v>250</v>
      </c>
      <c r="J376" s="138">
        <f>ROUND(I376*H376,2)</f>
        <v>4950</v>
      </c>
      <c r="K376" s="134" t="s">
        <v>150</v>
      </c>
      <c r="L376" s="31"/>
      <c r="M376" s="139" t="s">
        <v>1</v>
      </c>
      <c r="N376" s="140" t="s">
        <v>39</v>
      </c>
      <c r="P376" s="141">
        <f>O376*H376</f>
        <v>0</v>
      </c>
      <c r="Q376" s="141">
        <v>0.1837</v>
      </c>
      <c r="R376" s="141">
        <f>Q376*H376</f>
        <v>3.6372600000000004</v>
      </c>
      <c r="S376" s="141">
        <v>0</v>
      </c>
      <c r="T376" s="142">
        <f>S376*H376</f>
        <v>0</v>
      </c>
      <c r="AR376" s="143" t="s">
        <v>151</v>
      </c>
      <c r="AT376" s="143" t="s">
        <v>146</v>
      </c>
      <c r="AU376" s="143" t="s">
        <v>84</v>
      </c>
      <c r="AY376" s="16" t="s">
        <v>144</v>
      </c>
      <c r="BE376" s="144">
        <f>IF(N376="základní",J376,0)</f>
        <v>4950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6" t="s">
        <v>82</v>
      </c>
      <c r="BK376" s="144">
        <f>ROUND(I376*H376,2)</f>
        <v>4950</v>
      </c>
      <c r="BL376" s="16" t="s">
        <v>151</v>
      </c>
      <c r="BM376" s="143" t="s">
        <v>387</v>
      </c>
    </row>
    <row r="377" spans="2:65" s="12" customFormat="1">
      <c r="B377" s="145"/>
      <c r="D377" s="146" t="s">
        <v>153</v>
      </c>
      <c r="E377" s="147" t="s">
        <v>1</v>
      </c>
      <c r="F377" s="148" t="s">
        <v>286</v>
      </c>
      <c r="H377" s="149">
        <v>19.8</v>
      </c>
      <c r="I377" s="150"/>
      <c r="L377" s="145"/>
      <c r="M377" s="151"/>
      <c r="T377" s="152"/>
      <c r="AT377" s="147" t="s">
        <v>153</v>
      </c>
      <c r="AU377" s="147" t="s">
        <v>84</v>
      </c>
      <c r="AV377" s="12" t="s">
        <v>84</v>
      </c>
      <c r="AW377" s="12" t="s">
        <v>30</v>
      </c>
      <c r="AX377" s="12" t="s">
        <v>74</v>
      </c>
      <c r="AY377" s="147" t="s">
        <v>144</v>
      </c>
    </row>
    <row r="378" spans="2:65" s="13" customFormat="1">
      <c r="B378" s="153"/>
      <c r="D378" s="146" t="s">
        <v>153</v>
      </c>
      <c r="E378" s="154" t="s">
        <v>1</v>
      </c>
      <c r="F378" s="155" t="s">
        <v>155</v>
      </c>
      <c r="H378" s="156">
        <v>19.8</v>
      </c>
      <c r="I378" s="157"/>
      <c r="L378" s="153"/>
      <c r="M378" s="158"/>
      <c r="T378" s="159"/>
      <c r="AT378" s="154" t="s">
        <v>153</v>
      </c>
      <c r="AU378" s="154" t="s">
        <v>84</v>
      </c>
      <c r="AV378" s="13" t="s">
        <v>156</v>
      </c>
      <c r="AW378" s="13" t="s">
        <v>30</v>
      </c>
      <c r="AX378" s="13" t="s">
        <v>74</v>
      </c>
      <c r="AY378" s="154" t="s">
        <v>144</v>
      </c>
    </row>
    <row r="379" spans="2:65" s="14" customFormat="1">
      <c r="B379" s="160"/>
      <c r="D379" s="146" t="s">
        <v>153</v>
      </c>
      <c r="E379" s="161" t="s">
        <v>1</v>
      </c>
      <c r="F379" s="162" t="s">
        <v>157</v>
      </c>
      <c r="H379" s="163">
        <v>19.8</v>
      </c>
      <c r="I379" s="164"/>
      <c r="L379" s="160"/>
      <c r="M379" s="165"/>
      <c r="T379" s="166"/>
      <c r="AT379" s="161" t="s">
        <v>153</v>
      </c>
      <c r="AU379" s="161" t="s">
        <v>84</v>
      </c>
      <c r="AV379" s="14" t="s">
        <v>151</v>
      </c>
      <c r="AW379" s="14" t="s">
        <v>30</v>
      </c>
      <c r="AX379" s="14" t="s">
        <v>82</v>
      </c>
      <c r="AY379" s="161" t="s">
        <v>144</v>
      </c>
    </row>
    <row r="380" spans="2:65" s="11" customFormat="1" ht="22.9" customHeight="1">
      <c r="B380" s="120"/>
      <c r="D380" s="121" t="s">
        <v>73</v>
      </c>
      <c r="E380" s="130" t="s">
        <v>185</v>
      </c>
      <c r="F380" s="130" t="s">
        <v>388</v>
      </c>
      <c r="I380" s="123"/>
      <c r="J380" s="131">
        <f>BK380</f>
        <v>2264</v>
      </c>
      <c r="L380" s="120"/>
      <c r="M380" s="125"/>
      <c r="P380" s="126">
        <f>P381</f>
        <v>0</v>
      </c>
      <c r="R380" s="126">
        <f>R381</f>
        <v>0</v>
      </c>
      <c r="T380" s="127">
        <f>T381</f>
        <v>0.4</v>
      </c>
      <c r="AR380" s="121" t="s">
        <v>82</v>
      </c>
      <c r="AT380" s="128" t="s">
        <v>73</v>
      </c>
      <c r="AU380" s="128" t="s">
        <v>82</v>
      </c>
      <c r="AY380" s="121" t="s">
        <v>144</v>
      </c>
      <c r="BK380" s="129">
        <f>BK381</f>
        <v>2264</v>
      </c>
    </row>
    <row r="381" spans="2:65" s="1" customFormat="1" ht="24.2" customHeight="1">
      <c r="B381" s="31"/>
      <c r="C381" s="132" t="s">
        <v>389</v>
      </c>
      <c r="D381" s="132" t="s">
        <v>146</v>
      </c>
      <c r="E381" s="133" t="s">
        <v>390</v>
      </c>
      <c r="F381" s="134" t="s">
        <v>391</v>
      </c>
      <c r="G381" s="135" t="s">
        <v>392</v>
      </c>
      <c r="H381" s="136">
        <v>4</v>
      </c>
      <c r="I381" s="137">
        <v>566</v>
      </c>
      <c r="J381" s="138">
        <f>ROUND(I381*H381,2)</f>
        <v>2264</v>
      </c>
      <c r="K381" s="134" t="s">
        <v>150</v>
      </c>
      <c r="L381" s="31"/>
      <c r="M381" s="139" t="s">
        <v>1</v>
      </c>
      <c r="N381" s="140" t="s">
        <v>39</v>
      </c>
      <c r="P381" s="141">
        <f>O381*H381</f>
        <v>0</v>
      </c>
      <c r="Q381" s="141">
        <v>0</v>
      </c>
      <c r="R381" s="141">
        <f>Q381*H381</f>
        <v>0</v>
      </c>
      <c r="S381" s="141">
        <v>0.1</v>
      </c>
      <c r="T381" s="142">
        <f>S381*H381</f>
        <v>0.4</v>
      </c>
      <c r="AR381" s="143" t="s">
        <v>151</v>
      </c>
      <c r="AT381" s="143" t="s">
        <v>146</v>
      </c>
      <c r="AU381" s="143" t="s">
        <v>84</v>
      </c>
      <c r="AY381" s="16" t="s">
        <v>144</v>
      </c>
      <c r="BE381" s="144">
        <f>IF(N381="základní",J381,0)</f>
        <v>2264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6" t="s">
        <v>82</v>
      </c>
      <c r="BK381" s="144">
        <f>ROUND(I381*H381,2)</f>
        <v>2264</v>
      </c>
      <c r="BL381" s="16" t="s">
        <v>151</v>
      </c>
      <c r="BM381" s="143" t="s">
        <v>393</v>
      </c>
    </row>
    <row r="382" spans="2:65" s="11" customFormat="1" ht="22.9" customHeight="1">
      <c r="B382" s="120"/>
      <c r="D382" s="121" t="s">
        <v>73</v>
      </c>
      <c r="E382" s="130" t="s">
        <v>191</v>
      </c>
      <c r="F382" s="130" t="s">
        <v>394</v>
      </c>
      <c r="I382" s="123"/>
      <c r="J382" s="131">
        <f>BK382</f>
        <v>514783.86</v>
      </c>
      <c r="L382" s="120"/>
      <c r="M382" s="125"/>
      <c r="P382" s="126">
        <f>SUM(P383:P500)</f>
        <v>0</v>
      </c>
      <c r="R382" s="126">
        <f>SUM(R383:R500)</f>
        <v>111.91178839999999</v>
      </c>
      <c r="T382" s="127">
        <f>SUM(T383:T500)</f>
        <v>7.8919999999999995</v>
      </c>
      <c r="AR382" s="121" t="s">
        <v>82</v>
      </c>
      <c r="AT382" s="128" t="s">
        <v>73</v>
      </c>
      <c r="AU382" s="128" t="s">
        <v>82</v>
      </c>
      <c r="AY382" s="121" t="s">
        <v>144</v>
      </c>
      <c r="BK382" s="129">
        <f>SUM(BK383:BK500)</f>
        <v>514783.86</v>
      </c>
    </row>
    <row r="383" spans="2:65" s="1" customFormat="1" ht="24.2" customHeight="1">
      <c r="B383" s="31"/>
      <c r="C383" s="132" t="s">
        <v>395</v>
      </c>
      <c r="D383" s="132" t="s">
        <v>146</v>
      </c>
      <c r="E383" s="133" t="s">
        <v>396</v>
      </c>
      <c r="F383" s="134" t="s">
        <v>397</v>
      </c>
      <c r="G383" s="135" t="s">
        <v>392</v>
      </c>
      <c r="H383" s="136">
        <v>2</v>
      </c>
      <c r="I383" s="137">
        <v>450</v>
      </c>
      <c r="J383" s="138">
        <f>ROUND(I383*H383,2)</f>
        <v>900</v>
      </c>
      <c r="K383" s="134" t="s">
        <v>150</v>
      </c>
      <c r="L383" s="31"/>
      <c r="M383" s="139" t="s">
        <v>1</v>
      </c>
      <c r="N383" s="140" t="s">
        <v>39</v>
      </c>
      <c r="P383" s="141">
        <f>O383*H383</f>
        <v>0</v>
      </c>
      <c r="Q383" s="141">
        <v>0.10940999999999999</v>
      </c>
      <c r="R383" s="141">
        <f>Q383*H383</f>
        <v>0.21881999999999999</v>
      </c>
      <c r="S383" s="141">
        <v>0</v>
      </c>
      <c r="T383" s="142">
        <f>S383*H383</f>
        <v>0</v>
      </c>
      <c r="AR383" s="143" t="s">
        <v>151</v>
      </c>
      <c r="AT383" s="143" t="s">
        <v>146</v>
      </c>
      <c r="AU383" s="143" t="s">
        <v>84</v>
      </c>
      <c r="AY383" s="16" t="s">
        <v>144</v>
      </c>
      <c r="BE383" s="144">
        <f>IF(N383="základní",J383,0)</f>
        <v>900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6" t="s">
        <v>82</v>
      </c>
      <c r="BK383" s="144">
        <f>ROUND(I383*H383,2)</f>
        <v>900</v>
      </c>
      <c r="BL383" s="16" t="s">
        <v>151</v>
      </c>
      <c r="BM383" s="143" t="s">
        <v>398</v>
      </c>
    </row>
    <row r="384" spans="2:65" s="12" customFormat="1">
      <c r="B384" s="145"/>
      <c r="D384" s="146" t="s">
        <v>153</v>
      </c>
      <c r="E384" s="147" t="s">
        <v>1</v>
      </c>
      <c r="F384" s="148" t="s">
        <v>399</v>
      </c>
      <c r="H384" s="149">
        <v>2</v>
      </c>
      <c r="I384" s="150"/>
      <c r="L384" s="145"/>
      <c r="M384" s="151"/>
      <c r="T384" s="152"/>
      <c r="AT384" s="147" t="s">
        <v>153</v>
      </c>
      <c r="AU384" s="147" t="s">
        <v>84</v>
      </c>
      <c r="AV384" s="12" t="s">
        <v>84</v>
      </c>
      <c r="AW384" s="12" t="s">
        <v>30</v>
      </c>
      <c r="AX384" s="12" t="s">
        <v>74</v>
      </c>
      <c r="AY384" s="147" t="s">
        <v>144</v>
      </c>
    </row>
    <row r="385" spans="2:65" s="13" customFormat="1">
      <c r="B385" s="153"/>
      <c r="D385" s="146" t="s">
        <v>153</v>
      </c>
      <c r="E385" s="154" t="s">
        <v>1</v>
      </c>
      <c r="F385" s="155" t="s">
        <v>155</v>
      </c>
      <c r="H385" s="156">
        <v>2</v>
      </c>
      <c r="I385" s="157"/>
      <c r="L385" s="153"/>
      <c r="M385" s="158"/>
      <c r="T385" s="159"/>
      <c r="AT385" s="154" t="s">
        <v>153</v>
      </c>
      <c r="AU385" s="154" t="s">
        <v>84</v>
      </c>
      <c r="AV385" s="13" t="s">
        <v>156</v>
      </c>
      <c r="AW385" s="13" t="s">
        <v>30</v>
      </c>
      <c r="AX385" s="13" t="s">
        <v>74</v>
      </c>
      <c r="AY385" s="154" t="s">
        <v>144</v>
      </c>
    </row>
    <row r="386" spans="2:65" s="14" customFormat="1">
      <c r="B386" s="160"/>
      <c r="D386" s="146" t="s">
        <v>153</v>
      </c>
      <c r="E386" s="161" t="s">
        <v>1</v>
      </c>
      <c r="F386" s="162" t="s">
        <v>157</v>
      </c>
      <c r="H386" s="163">
        <v>2</v>
      </c>
      <c r="I386" s="164"/>
      <c r="L386" s="160"/>
      <c r="M386" s="165"/>
      <c r="T386" s="166"/>
      <c r="AT386" s="161" t="s">
        <v>153</v>
      </c>
      <c r="AU386" s="161" t="s">
        <v>84</v>
      </c>
      <c r="AV386" s="14" t="s">
        <v>151</v>
      </c>
      <c r="AW386" s="14" t="s">
        <v>30</v>
      </c>
      <c r="AX386" s="14" t="s">
        <v>82</v>
      </c>
      <c r="AY386" s="161" t="s">
        <v>144</v>
      </c>
    </row>
    <row r="387" spans="2:65" s="1" customFormat="1" ht="24.2" customHeight="1">
      <c r="B387" s="31"/>
      <c r="C387" s="132" t="s">
        <v>400</v>
      </c>
      <c r="D387" s="132" t="s">
        <v>146</v>
      </c>
      <c r="E387" s="133" t="s">
        <v>401</v>
      </c>
      <c r="F387" s="134" t="s">
        <v>402</v>
      </c>
      <c r="G387" s="135" t="s">
        <v>188</v>
      </c>
      <c r="H387" s="136">
        <v>107.3</v>
      </c>
      <c r="I387" s="137">
        <v>20</v>
      </c>
      <c r="J387" s="138">
        <f>ROUND(I387*H387,2)</f>
        <v>2146</v>
      </c>
      <c r="K387" s="134" t="s">
        <v>150</v>
      </c>
      <c r="L387" s="31"/>
      <c r="M387" s="139" t="s">
        <v>1</v>
      </c>
      <c r="N387" s="140" t="s">
        <v>39</v>
      </c>
      <c r="P387" s="141">
        <f>O387*H387</f>
        <v>0</v>
      </c>
      <c r="Q387" s="141">
        <v>1E-4</v>
      </c>
      <c r="R387" s="141">
        <f>Q387*H387</f>
        <v>1.073E-2</v>
      </c>
      <c r="S387" s="141">
        <v>0</v>
      </c>
      <c r="T387" s="142">
        <f>S387*H387</f>
        <v>0</v>
      </c>
      <c r="AR387" s="143" t="s">
        <v>151</v>
      </c>
      <c r="AT387" s="143" t="s">
        <v>146</v>
      </c>
      <c r="AU387" s="143" t="s">
        <v>84</v>
      </c>
      <c r="AY387" s="16" t="s">
        <v>144</v>
      </c>
      <c r="BE387" s="144">
        <f>IF(N387="základní",J387,0)</f>
        <v>2146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6" t="s">
        <v>82</v>
      </c>
      <c r="BK387" s="144">
        <f>ROUND(I387*H387,2)</f>
        <v>2146</v>
      </c>
      <c r="BL387" s="16" t="s">
        <v>151</v>
      </c>
      <c r="BM387" s="143" t="s">
        <v>403</v>
      </c>
    </row>
    <row r="388" spans="2:65" s="12" customFormat="1">
      <c r="B388" s="145"/>
      <c r="D388" s="146" t="s">
        <v>153</v>
      </c>
      <c r="E388" s="147" t="s">
        <v>1</v>
      </c>
      <c r="F388" s="148" t="s">
        <v>404</v>
      </c>
      <c r="H388" s="149">
        <v>74.8</v>
      </c>
      <c r="I388" s="150"/>
      <c r="L388" s="145"/>
      <c r="M388" s="151"/>
      <c r="T388" s="152"/>
      <c r="AT388" s="147" t="s">
        <v>153</v>
      </c>
      <c r="AU388" s="147" t="s">
        <v>84</v>
      </c>
      <c r="AV388" s="12" t="s">
        <v>84</v>
      </c>
      <c r="AW388" s="12" t="s">
        <v>30</v>
      </c>
      <c r="AX388" s="12" t="s">
        <v>74</v>
      </c>
      <c r="AY388" s="147" t="s">
        <v>144</v>
      </c>
    </row>
    <row r="389" spans="2:65" s="12" customFormat="1">
      <c r="B389" s="145"/>
      <c r="D389" s="146" t="s">
        <v>153</v>
      </c>
      <c r="E389" s="147" t="s">
        <v>1</v>
      </c>
      <c r="F389" s="148" t="s">
        <v>405</v>
      </c>
      <c r="H389" s="149">
        <v>32.5</v>
      </c>
      <c r="I389" s="150"/>
      <c r="L389" s="145"/>
      <c r="M389" s="151"/>
      <c r="T389" s="152"/>
      <c r="AT389" s="147" t="s">
        <v>153</v>
      </c>
      <c r="AU389" s="147" t="s">
        <v>84</v>
      </c>
      <c r="AV389" s="12" t="s">
        <v>84</v>
      </c>
      <c r="AW389" s="12" t="s">
        <v>30</v>
      </c>
      <c r="AX389" s="12" t="s">
        <v>74</v>
      </c>
      <c r="AY389" s="147" t="s">
        <v>144</v>
      </c>
    </row>
    <row r="390" spans="2:65" s="13" customFormat="1">
      <c r="B390" s="153"/>
      <c r="D390" s="146" t="s">
        <v>153</v>
      </c>
      <c r="E390" s="154" t="s">
        <v>1</v>
      </c>
      <c r="F390" s="155" t="s">
        <v>155</v>
      </c>
      <c r="H390" s="156">
        <v>107.3</v>
      </c>
      <c r="I390" s="157"/>
      <c r="L390" s="153"/>
      <c r="M390" s="158"/>
      <c r="T390" s="159"/>
      <c r="AT390" s="154" t="s">
        <v>153</v>
      </c>
      <c r="AU390" s="154" t="s">
        <v>84</v>
      </c>
      <c r="AV390" s="13" t="s">
        <v>156</v>
      </c>
      <c r="AW390" s="13" t="s">
        <v>30</v>
      </c>
      <c r="AX390" s="13" t="s">
        <v>74</v>
      </c>
      <c r="AY390" s="154" t="s">
        <v>144</v>
      </c>
    </row>
    <row r="391" spans="2:65" s="14" customFormat="1">
      <c r="B391" s="160"/>
      <c r="D391" s="146" t="s">
        <v>153</v>
      </c>
      <c r="E391" s="161" t="s">
        <v>1</v>
      </c>
      <c r="F391" s="162" t="s">
        <v>157</v>
      </c>
      <c r="H391" s="163">
        <v>107.3</v>
      </c>
      <c r="I391" s="164"/>
      <c r="L391" s="160"/>
      <c r="M391" s="165"/>
      <c r="T391" s="166"/>
      <c r="AT391" s="161" t="s">
        <v>153</v>
      </c>
      <c r="AU391" s="161" t="s">
        <v>84</v>
      </c>
      <c r="AV391" s="14" t="s">
        <v>151</v>
      </c>
      <c r="AW391" s="14" t="s">
        <v>30</v>
      </c>
      <c r="AX391" s="14" t="s">
        <v>82</v>
      </c>
      <c r="AY391" s="161" t="s">
        <v>144</v>
      </c>
    </row>
    <row r="392" spans="2:65" s="1" customFormat="1" ht="24.2" customHeight="1">
      <c r="B392" s="31"/>
      <c r="C392" s="132" t="s">
        <v>406</v>
      </c>
      <c r="D392" s="132" t="s">
        <v>146</v>
      </c>
      <c r="E392" s="133" t="s">
        <v>407</v>
      </c>
      <c r="F392" s="134" t="s">
        <v>408</v>
      </c>
      <c r="G392" s="135" t="s">
        <v>188</v>
      </c>
      <c r="H392" s="136">
        <v>10.199999999999999</v>
      </c>
      <c r="I392" s="137">
        <v>20</v>
      </c>
      <c r="J392" s="138">
        <f>ROUND(I392*H392,2)</f>
        <v>204</v>
      </c>
      <c r="K392" s="134" t="s">
        <v>150</v>
      </c>
      <c r="L392" s="31"/>
      <c r="M392" s="139" t="s">
        <v>1</v>
      </c>
      <c r="N392" s="140" t="s">
        <v>39</v>
      </c>
      <c r="P392" s="141">
        <f>O392*H392</f>
        <v>0</v>
      </c>
      <c r="Q392" s="141">
        <v>1E-4</v>
      </c>
      <c r="R392" s="141">
        <f>Q392*H392</f>
        <v>1.0200000000000001E-3</v>
      </c>
      <c r="S392" s="141">
        <v>0</v>
      </c>
      <c r="T392" s="142">
        <f>S392*H392</f>
        <v>0</v>
      </c>
      <c r="AR392" s="143" t="s">
        <v>151</v>
      </c>
      <c r="AT392" s="143" t="s">
        <v>146</v>
      </c>
      <c r="AU392" s="143" t="s">
        <v>84</v>
      </c>
      <c r="AY392" s="16" t="s">
        <v>144</v>
      </c>
      <c r="BE392" s="144">
        <f>IF(N392="základní",J392,0)</f>
        <v>204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6" t="s">
        <v>82</v>
      </c>
      <c r="BK392" s="144">
        <f>ROUND(I392*H392,2)</f>
        <v>204</v>
      </c>
      <c r="BL392" s="16" t="s">
        <v>151</v>
      </c>
      <c r="BM392" s="143" t="s">
        <v>409</v>
      </c>
    </row>
    <row r="393" spans="2:65" s="12" customFormat="1">
      <c r="B393" s="145"/>
      <c r="D393" s="146" t="s">
        <v>153</v>
      </c>
      <c r="E393" s="147" t="s">
        <v>1</v>
      </c>
      <c r="F393" s="148" t="s">
        <v>410</v>
      </c>
      <c r="H393" s="149">
        <v>10.199999999999999</v>
      </c>
      <c r="I393" s="150"/>
      <c r="L393" s="145"/>
      <c r="M393" s="151"/>
      <c r="T393" s="152"/>
      <c r="AT393" s="147" t="s">
        <v>153</v>
      </c>
      <c r="AU393" s="147" t="s">
        <v>84</v>
      </c>
      <c r="AV393" s="12" t="s">
        <v>84</v>
      </c>
      <c r="AW393" s="12" t="s">
        <v>30</v>
      </c>
      <c r="AX393" s="12" t="s">
        <v>74</v>
      </c>
      <c r="AY393" s="147" t="s">
        <v>144</v>
      </c>
    </row>
    <row r="394" spans="2:65" s="13" customFormat="1">
      <c r="B394" s="153"/>
      <c r="D394" s="146" t="s">
        <v>153</v>
      </c>
      <c r="E394" s="154" t="s">
        <v>1</v>
      </c>
      <c r="F394" s="155" t="s">
        <v>155</v>
      </c>
      <c r="H394" s="156">
        <v>10.199999999999999</v>
      </c>
      <c r="I394" s="157"/>
      <c r="L394" s="153"/>
      <c r="M394" s="158"/>
      <c r="T394" s="159"/>
      <c r="AT394" s="154" t="s">
        <v>153</v>
      </c>
      <c r="AU394" s="154" t="s">
        <v>84</v>
      </c>
      <c r="AV394" s="13" t="s">
        <v>156</v>
      </c>
      <c r="AW394" s="13" t="s">
        <v>30</v>
      </c>
      <c r="AX394" s="13" t="s">
        <v>74</v>
      </c>
      <c r="AY394" s="154" t="s">
        <v>144</v>
      </c>
    </row>
    <row r="395" spans="2:65" s="14" customFormat="1">
      <c r="B395" s="160"/>
      <c r="D395" s="146" t="s">
        <v>153</v>
      </c>
      <c r="E395" s="161" t="s">
        <v>1</v>
      </c>
      <c r="F395" s="162" t="s">
        <v>157</v>
      </c>
      <c r="H395" s="163">
        <v>10.199999999999999</v>
      </c>
      <c r="I395" s="164"/>
      <c r="L395" s="160"/>
      <c r="M395" s="165"/>
      <c r="T395" s="166"/>
      <c r="AT395" s="161" t="s">
        <v>153</v>
      </c>
      <c r="AU395" s="161" t="s">
        <v>84</v>
      </c>
      <c r="AV395" s="14" t="s">
        <v>151</v>
      </c>
      <c r="AW395" s="14" t="s">
        <v>30</v>
      </c>
      <c r="AX395" s="14" t="s">
        <v>82</v>
      </c>
      <c r="AY395" s="161" t="s">
        <v>144</v>
      </c>
    </row>
    <row r="396" spans="2:65" s="1" customFormat="1" ht="24.2" customHeight="1">
      <c r="B396" s="31"/>
      <c r="C396" s="132" t="s">
        <v>411</v>
      </c>
      <c r="D396" s="132" t="s">
        <v>146</v>
      </c>
      <c r="E396" s="133" t="s">
        <v>412</v>
      </c>
      <c r="F396" s="134" t="s">
        <v>413</v>
      </c>
      <c r="G396" s="135" t="s">
        <v>149</v>
      </c>
      <c r="H396" s="136">
        <v>7.4</v>
      </c>
      <c r="I396" s="137">
        <v>190</v>
      </c>
      <c r="J396" s="138">
        <f>ROUND(I396*H396,2)</f>
        <v>1406</v>
      </c>
      <c r="K396" s="134" t="s">
        <v>150</v>
      </c>
      <c r="L396" s="31"/>
      <c r="M396" s="139" t="s">
        <v>1</v>
      </c>
      <c r="N396" s="140" t="s">
        <v>39</v>
      </c>
      <c r="P396" s="141">
        <f>O396*H396</f>
        <v>0</v>
      </c>
      <c r="Q396" s="141">
        <v>1.1999999999999999E-3</v>
      </c>
      <c r="R396" s="141">
        <f>Q396*H396</f>
        <v>8.879999999999999E-3</v>
      </c>
      <c r="S396" s="141">
        <v>0</v>
      </c>
      <c r="T396" s="142">
        <f>S396*H396</f>
        <v>0</v>
      </c>
      <c r="AR396" s="143" t="s">
        <v>151</v>
      </c>
      <c r="AT396" s="143" t="s">
        <v>146</v>
      </c>
      <c r="AU396" s="143" t="s">
        <v>84</v>
      </c>
      <c r="AY396" s="16" t="s">
        <v>144</v>
      </c>
      <c r="BE396" s="144">
        <f>IF(N396="základní",J396,0)</f>
        <v>1406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6" t="s">
        <v>82</v>
      </c>
      <c r="BK396" s="144">
        <f>ROUND(I396*H396,2)</f>
        <v>1406</v>
      </c>
      <c r="BL396" s="16" t="s">
        <v>151</v>
      </c>
      <c r="BM396" s="143" t="s">
        <v>414</v>
      </c>
    </row>
    <row r="397" spans="2:65" s="12" customFormat="1">
      <c r="B397" s="145"/>
      <c r="D397" s="146" t="s">
        <v>153</v>
      </c>
      <c r="E397" s="147" t="s">
        <v>1</v>
      </c>
      <c r="F397" s="148" t="s">
        <v>415</v>
      </c>
      <c r="H397" s="149">
        <v>7.4</v>
      </c>
      <c r="I397" s="150"/>
      <c r="L397" s="145"/>
      <c r="M397" s="151"/>
      <c r="T397" s="152"/>
      <c r="AT397" s="147" t="s">
        <v>153</v>
      </c>
      <c r="AU397" s="147" t="s">
        <v>84</v>
      </c>
      <c r="AV397" s="12" t="s">
        <v>84</v>
      </c>
      <c r="AW397" s="12" t="s">
        <v>30</v>
      </c>
      <c r="AX397" s="12" t="s">
        <v>74</v>
      </c>
      <c r="AY397" s="147" t="s">
        <v>144</v>
      </c>
    </row>
    <row r="398" spans="2:65" s="13" customFormat="1">
      <c r="B398" s="153"/>
      <c r="D398" s="146" t="s">
        <v>153</v>
      </c>
      <c r="E398" s="154" t="s">
        <v>1</v>
      </c>
      <c r="F398" s="155" t="s">
        <v>155</v>
      </c>
      <c r="H398" s="156">
        <v>7.4</v>
      </c>
      <c r="I398" s="157"/>
      <c r="L398" s="153"/>
      <c r="M398" s="158"/>
      <c r="T398" s="159"/>
      <c r="AT398" s="154" t="s">
        <v>153</v>
      </c>
      <c r="AU398" s="154" t="s">
        <v>84</v>
      </c>
      <c r="AV398" s="13" t="s">
        <v>156</v>
      </c>
      <c r="AW398" s="13" t="s">
        <v>30</v>
      </c>
      <c r="AX398" s="13" t="s">
        <v>74</v>
      </c>
      <c r="AY398" s="154" t="s">
        <v>144</v>
      </c>
    </row>
    <row r="399" spans="2:65" s="14" customFormat="1">
      <c r="B399" s="160"/>
      <c r="D399" s="146" t="s">
        <v>153</v>
      </c>
      <c r="E399" s="161" t="s">
        <v>1</v>
      </c>
      <c r="F399" s="162" t="s">
        <v>157</v>
      </c>
      <c r="H399" s="163">
        <v>7.4</v>
      </c>
      <c r="I399" s="164"/>
      <c r="L399" s="160"/>
      <c r="M399" s="165"/>
      <c r="T399" s="166"/>
      <c r="AT399" s="161" t="s">
        <v>153</v>
      </c>
      <c r="AU399" s="161" t="s">
        <v>84</v>
      </c>
      <c r="AV399" s="14" t="s">
        <v>151</v>
      </c>
      <c r="AW399" s="14" t="s">
        <v>30</v>
      </c>
      <c r="AX399" s="14" t="s">
        <v>82</v>
      </c>
      <c r="AY399" s="161" t="s">
        <v>144</v>
      </c>
    </row>
    <row r="400" spans="2:65" s="1" customFormat="1" ht="24.2" customHeight="1">
      <c r="B400" s="31"/>
      <c r="C400" s="132" t="s">
        <v>416</v>
      </c>
      <c r="D400" s="132" t="s">
        <v>146</v>
      </c>
      <c r="E400" s="133" t="s">
        <v>417</v>
      </c>
      <c r="F400" s="134" t="s">
        <v>418</v>
      </c>
      <c r="G400" s="135" t="s">
        <v>188</v>
      </c>
      <c r="H400" s="136">
        <v>107.3</v>
      </c>
      <c r="I400" s="137">
        <v>45</v>
      </c>
      <c r="J400" s="138">
        <f>ROUND(I400*H400,2)</f>
        <v>4828.5</v>
      </c>
      <c r="K400" s="134" t="s">
        <v>150</v>
      </c>
      <c r="L400" s="31"/>
      <c r="M400" s="139" t="s">
        <v>1</v>
      </c>
      <c r="N400" s="140" t="s">
        <v>39</v>
      </c>
      <c r="P400" s="141">
        <f>O400*H400</f>
        <v>0</v>
      </c>
      <c r="Q400" s="141">
        <v>2.0000000000000001E-4</v>
      </c>
      <c r="R400" s="141">
        <f>Q400*H400</f>
        <v>2.146E-2</v>
      </c>
      <c r="S400" s="141">
        <v>0</v>
      </c>
      <c r="T400" s="142">
        <f>S400*H400</f>
        <v>0</v>
      </c>
      <c r="AR400" s="143" t="s">
        <v>151</v>
      </c>
      <c r="AT400" s="143" t="s">
        <v>146</v>
      </c>
      <c r="AU400" s="143" t="s">
        <v>84</v>
      </c>
      <c r="AY400" s="16" t="s">
        <v>144</v>
      </c>
      <c r="BE400" s="144">
        <f>IF(N400="základní",J400,0)</f>
        <v>4828.5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6" t="s">
        <v>82</v>
      </c>
      <c r="BK400" s="144">
        <f>ROUND(I400*H400,2)</f>
        <v>4828.5</v>
      </c>
      <c r="BL400" s="16" t="s">
        <v>151</v>
      </c>
      <c r="BM400" s="143" t="s">
        <v>419</v>
      </c>
    </row>
    <row r="401" spans="2:65" s="12" customFormat="1">
      <c r="B401" s="145"/>
      <c r="D401" s="146" t="s">
        <v>153</v>
      </c>
      <c r="E401" s="147" t="s">
        <v>1</v>
      </c>
      <c r="F401" s="148" t="s">
        <v>404</v>
      </c>
      <c r="H401" s="149">
        <v>74.8</v>
      </c>
      <c r="I401" s="150"/>
      <c r="L401" s="145"/>
      <c r="M401" s="151"/>
      <c r="T401" s="152"/>
      <c r="AT401" s="147" t="s">
        <v>153</v>
      </c>
      <c r="AU401" s="147" t="s">
        <v>84</v>
      </c>
      <c r="AV401" s="12" t="s">
        <v>84</v>
      </c>
      <c r="AW401" s="12" t="s">
        <v>30</v>
      </c>
      <c r="AX401" s="12" t="s">
        <v>74</v>
      </c>
      <c r="AY401" s="147" t="s">
        <v>144</v>
      </c>
    </row>
    <row r="402" spans="2:65" s="12" customFormat="1">
      <c r="B402" s="145"/>
      <c r="D402" s="146" t="s">
        <v>153</v>
      </c>
      <c r="E402" s="147" t="s">
        <v>1</v>
      </c>
      <c r="F402" s="148" t="s">
        <v>405</v>
      </c>
      <c r="H402" s="149">
        <v>32.5</v>
      </c>
      <c r="I402" s="150"/>
      <c r="L402" s="145"/>
      <c r="M402" s="151"/>
      <c r="T402" s="152"/>
      <c r="AT402" s="147" t="s">
        <v>153</v>
      </c>
      <c r="AU402" s="147" t="s">
        <v>84</v>
      </c>
      <c r="AV402" s="12" t="s">
        <v>84</v>
      </c>
      <c r="AW402" s="12" t="s">
        <v>30</v>
      </c>
      <c r="AX402" s="12" t="s">
        <v>74</v>
      </c>
      <c r="AY402" s="147" t="s">
        <v>144</v>
      </c>
    </row>
    <row r="403" spans="2:65" s="13" customFormat="1">
      <c r="B403" s="153"/>
      <c r="D403" s="146" t="s">
        <v>153</v>
      </c>
      <c r="E403" s="154" t="s">
        <v>1</v>
      </c>
      <c r="F403" s="155" t="s">
        <v>155</v>
      </c>
      <c r="H403" s="156">
        <v>107.3</v>
      </c>
      <c r="I403" s="157"/>
      <c r="L403" s="153"/>
      <c r="M403" s="158"/>
      <c r="T403" s="159"/>
      <c r="AT403" s="154" t="s">
        <v>153</v>
      </c>
      <c r="AU403" s="154" t="s">
        <v>84</v>
      </c>
      <c r="AV403" s="13" t="s">
        <v>156</v>
      </c>
      <c r="AW403" s="13" t="s">
        <v>30</v>
      </c>
      <c r="AX403" s="13" t="s">
        <v>74</v>
      </c>
      <c r="AY403" s="154" t="s">
        <v>144</v>
      </c>
    </row>
    <row r="404" spans="2:65" s="14" customFormat="1">
      <c r="B404" s="160"/>
      <c r="D404" s="146" t="s">
        <v>153</v>
      </c>
      <c r="E404" s="161" t="s">
        <v>1</v>
      </c>
      <c r="F404" s="162" t="s">
        <v>157</v>
      </c>
      <c r="H404" s="163">
        <v>107.3</v>
      </c>
      <c r="I404" s="164"/>
      <c r="L404" s="160"/>
      <c r="M404" s="165"/>
      <c r="T404" s="166"/>
      <c r="AT404" s="161" t="s">
        <v>153</v>
      </c>
      <c r="AU404" s="161" t="s">
        <v>84</v>
      </c>
      <c r="AV404" s="14" t="s">
        <v>151</v>
      </c>
      <c r="AW404" s="14" t="s">
        <v>30</v>
      </c>
      <c r="AX404" s="14" t="s">
        <v>82</v>
      </c>
      <c r="AY404" s="161" t="s">
        <v>144</v>
      </c>
    </row>
    <row r="405" spans="2:65" s="1" customFormat="1" ht="24.2" customHeight="1">
      <c r="B405" s="31"/>
      <c r="C405" s="132" t="s">
        <v>91</v>
      </c>
      <c r="D405" s="132" t="s">
        <v>146</v>
      </c>
      <c r="E405" s="133" t="s">
        <v>420</v>
      </c>
      <c r="F405" s="134" t="s">
        <v>421</v>
      </c>
      <c r="G405" s="135" t="s">
        <v>188</v>
      </c>
      <c r="H405" s="136">
        <v>10.199999999999999</v>
      </c>
      <c r="I405" s="137">
        <v>90</v>
      </c>
      <c r="J405" s="138">
        <f>ROUND(I405*H405,2)</f>
        <v>918</v>
      </c>
      <c r="K405" s="134" t="s">
        <v>150</v>
      </c>
      <c r="L405" s="31"/>
      <c r="M405" s="139" t="s">
        <v>1</v>
      </c>
      <c r="N405" s="140" t="s">
        <v>39</v>
      </c>
      <c r="P405" s="141">
        <f>O405*H405</f>
        <v>0</v>
      </c>
      <c r="Q405" s="141">
        <v>4.0000000000000002E-4</v>
      </c>
      <c r="R405" s="141">
        <f>Q405*H405</f>
        <v>4.0800000000000003E-3</v>
      </c>
      <c r="S405" s="141">
        <v>0</v>
      </c>
      <c r="T405" s="142">
        <f>S405*H405</f>
        <v>0</v>
      </c>
      <c r="AR405" s="143" t="s">
        <v>151</v>
      </c>
      <c r="AT405" s="143" t="s">
        <v>146</v>
      </c>
      <c r="AU405" s="143" t="s">
        <v>84</v>
      </c>
      <c r="AY405" s="16" t="s">
        <v>144</v>
      </c>
      <c r="BE405" s="144">
        <f>IF(N405="základní",J405,0)</f>
        <v>918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6" t="s">
        <v>82</v>
      </c>
      <c r="BK405" s="144">
        <f>ROUND(I405*H405,2)</f>
        <v>918</v>
      </c>
      <c r="BL405" s="16" t="s">
        <v>151</v>
      </c>
      <c r="BM405" s="143" t="s">
        <v>422</v>
      </c>
    </row>
    <row r="406" spans="2:65" s="12" customFormat="1">
      <c r="B406" s="145"/>
      <c r="D406" s="146" t="s">
        <v>153</v>
      </c>
      <c r="E406" s="147" t="s">
        <v>1</v>
      </c>
      <c r="F406" s="148" t="s">
        <v>410</v>
      </c>
      <c r="H406" s="149">
        <v>10.199999999999999</v>
      </c>
      <c r="I406" s="150"/>
      <c r="L406" s="145"/>
      <c r="M406" s="151"/>
      <c r="T406" s="152"/>
      <c r="AT406" s="147" t="s">
        <v>153</v>
      </c>
      <c r="AU406" s="147" t="s">
        <v>84</v>
      </c>
      <c r="AV406" s="12" t="s">
        <v>84</v>
      </c>
      <c r="AW406" s="12" t="s">
        <v>30</v>
      </c>
      <c r="AX406" s="12" t="s">
        <v>74</v>
      </c>
      <c r="AY406" s="147" t="s">
        <v>144</v>
      </c>
    </row>
    <row r="407" spans="2:65" s="13" customFormat="1">
      <c r="B407" s="153"/>
      <c r="D407" s="146" t="s">
        <v>153</v>
      </c>
      <c r="E407" s="154" t="s">
        <v>1</v>
      </c>
      <c r="F407" s="155" t="s">
        <v>155</v>
      </c>
      <c r="H407" s="156">
        <v>10.199999999999999</v>
      </c>
      <c r="I407" s="157"/>
      <c r="L407" s="153"/>
      <c r="M407" s="158"/>
      <c r="T407" s="159"/>
      <c r="AT407" s="154" t="s">
        <v>153</v>
      </c>
      <c r="AU407" s="154" t="s">
        <v>84</v>
      </c>
      <c r="AV407" s="13" t="s">
        <v>156</v>
      </c>
      <c r="AW407" s="13" t="s">
        <v>30</v>
      </c>
      <c r="AX407" s="13" t="s">
        <v>74</v>
      </c>
      <c r="AY407" s="154" t="s">
        <v>144</v>
      </c>
    </row>
    <row r="408" spans="2:65" s="14" customFormat="1">
      <c r="B408" s="160"/>
      <c r="D408" s="146" t="s">
        <v>153</v>
      </c>
      <c r="E408" s="161" t="s">
        <v>1</v>
      </c>
      <c r="F408" s="162" t="s">
        <v>157</v>
      </c>
      <c r="H408" s="163">
        <v>10.199999999999999</v>
      </c>
      <c r="I408" s="164"/>
      <c r="L408" s="160"/>
      <c r="M408" s="165"/>
      <c r="T408" s="166"/>
      <c r="AT408" s="161" t="s">
        <v>153</v>
      </c>
      <c r="AU408" s="161" t="s">
        <v>84</v>
      </c>
      <c r="AV408" s="14" t="s">
        <v>151</v>
      </c>
      <c r="AW408" s="14" t="s">
        <v>30</v>
      </c>
      <c r="AX408" s="14" t="s">
        <v>82</v>
      </c>
      <c r="AY408" s="161" t="s">
        <v>144</v>
      </c>
    </row>
    <row r="409" spans="2:65" s="1" customFormat="1" ht="24.2" customHeight="1">
      <c r="B409" s="31"/>
      <c r="C409" s="132" t="s">
        <v>423</v>
      </c>
      <c r="D409" s="132" t="s">
        <v>146</v>
      </c>
      <c r="E409" s="133" t="s">
        <v>424</v>
      </c>
      <c r="F409" s="134" t="s">
        <v>425</v>
      </c>
      <c r="G409" s="135" t="s">
        <v>149</v>
      </c>
      <c r="H409" s="136">
        <v>7.4</v>
      </c>
      <c r="I409" s="137">
        <v>420</v>
      </c>
      <c r="J409" s="138">
        <f>ROUND(I409*H409,2)</f>
        <v>3108</v>
      </c>
      <c r="K409" s="134" t="s">
        <v>150</v>
      </c>
      <c r="L409" s="31"/>
      <c r="M409" s="139" t="s">
        <v>1</v>
      </c>
      <c r="N409" s="140" t="s">
        <v>39</v>
      </c>
      <c r="P409" s="141">
        <f>O409*H409</f>
        <v>0</v>
      </c>
      <c r="Q409" s="141">
        <v>1.6000000000000001E-3</v>
      </c>
      <c r="R409" s="141">
        <f>Q409*H409</f>
        <v>1.1840000000000002E-2</v>
      </c>
      <c r="S409" s="141">
        <v>0</v>
      </c>
      <c r="T409" s="142">
        <f>S409*H409</f>
        <v>0</v>
      </c>
      <c r="AR409" s="143" t="s">
        <v>151</v>
      </c>
      <c r="AT409" s="143" t="s">
        <v>146</v>
      </c>
      <c r="AU409" s="143" t="s">
        <v>84</v>
      </c>
      <c r="AY409" s="16" t="s">
        <v>144</v>
      </c>
      <c r="BE409" s="144">
        <f>IF(N409="základní",J409,0)</f>
        <v>3108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6" t="s">
        <v>82</v>
      </c>
      <c r="BK409" s="144">
        <f>ROUND(I409*H409,2)</f>
        <v>3108</v>
      </c>
      <c r="BL409" s="16" t="s">
        <v>151</v>
      </c>
      <c r="BM409" s="143" t="s">
        <v>426</v>
      </c>
    </row>
    <row r="410" spans="2:65" s="12" customFormat="1">
      <c r="B410" s="145"/>
      <c r="D410" s="146" t="s">
        <v>153</v>
      </c>
      <c r="E410" s="147" t="s">
        <v>1</v>
      </c>
      <c r="F410" s="148" t="s">
        <v>415</v>
      </c>
      <c r="H410" s="149">
        <v>7.4</v>
      </c>
      <c r="I410" s="150"/>
      <c r="L410" s="145"/>
      <c r="M410" s="151"/>
      <c r="T410" s="152"/>
      <c r="AT410" s="147" t="s">
        <v>153</v>
      </c>
      <c r="AU410" s="147" t="s">
        <v>84</v>
      </c>
      <c r="AV410" s="12" t="s">
        <v>84</v>
      </c>
      <c r="AW410" s="12" t="s">
        <v>30</v>
      </c>
      <c r="AX410" s="12" t="s">
        <v>74</v>
      </c>
      <c r="AY410" s="147" t="s">
        <v>144</v>
      </c>
    </row>
    <row r="411" spans="2:65" s="13" customFormat="1">
      <c r="B411" s="153"/>
      <c r="D411" s="146" t="s">
        <v>153</v>
      </c>
      <c r="E411" s="154" t="s">
        <v>1</v>
      </c>
      <c r="F411" s="155" t="s">
        <v>155</v>
      </c>
      <c r="H411" s="156">
        <v>7.4</v>
      </c>
      <c r="I411" s="157"/>
      <c r="L411" s="153"/>
      <c r="M411" s="158"/>
      <c r="T411" s="159"/>
      <c r="AT411" s="154" t="s">
        <v>153</v>
      </c>
      <c r="AU411" s="154" t="s">
        <v>84</v>
      </c>
      <c r="AV411" s="13" t="s">
        <v>156</v>
      </c>
      <c r="AW411" s="13" t="s">
        <v>30</v>
      </c>
      <c r="AX411" s="13" t="s">
        <v>74</v>
      </c>
      <c r="AY411" s="154" t="s">
        <v>144</v>
      </c>
    </row>
    <row r="412" spans="2:65" s="14" customFormat="1">
      <c r="B412" s="160"/>
      <c r="D412" s="146" t="s">
        <v>153</v>
      </c>
      <c r="E412" s="161" t="s">
        <v>1</v>
      </c>
      <c r="F412" s="162" t="s">
        <v>157</v>
      </c>
      <c r="H412" s="163">
        <v>7.4</v>
      </c>
      <c r="I412" s="164"/>
      <c r="L412" s="160"/>
      <c r="M412" s="165"/>
      <c r="T412" s="166"/>
      <c r="AT412" s="161" t="s">
        <v>153</v>
      </c>
      <c r="AU412" s="161" t="s">
        <v>84</v>
      </c>
      <c r="AV412" s="14" t="s">
        <v>151</v>
      </c>
      <c r="AW412" s="14" t="s">
        <v>30</v>
      </c>
      <c r="AX412" s="14" t="s">
        <v>82</v>
      </c>
      <c r="AY412" s="161" t="s">
        <v>144</v>
      </c>
    </row>
    <row r="413" spans="2:65" s="1" customFormat="1" ht="16.5" customHeight="1">
      <c r="B413" s="31"/>
      <c r="C413" s="132" t="s">
        <v>427</v>
      </c>
      <c r="D413" s="132" t="s">
        <v>146</v>
      </c>
      <c r="E413" s="133" t="s">
        <v>428</v>
      </c>
      <c r="F413" s="134" t="s">
        <v>429</v>
      </c>
      <c r="G413" s="135" t="s">
        <v>188</v>
      </c>
      <c r="H413" s="136">
        <v>117.5</v>
      </c>
      <c r="I413" s="137">
        <v>20</v>
      </c>
      <c r="J413" s="138">
        <f>ROUND(I413*H413,2)</f>
        <v>2350</v>
      </c>
      <c r="K413" s="134" t="s">
        <v>150</v>
      </c>
      <c r="L413" s="31"/>
      <c r="M413" s="139" t="s">
        <v>1</v>
      </c>
      <c r="N413" s="140" t="s">
        <v>39</v>
      </c>
      <c r="P413" s="141">
        <f>O413*H413</f>
        <v>0</v>
      </c>
      <c r="Q413" s="141">
        <v>0</v>
      </c>
      <c r="R413" s="141">
        <f>Q413*H413</f>
        <v>0</v>
      </c>
      <c r="S413" s="141">
        <v>0</v>
      </c>
      <c r="T413" s="142">
        <f>S413*H413</f>
        <v>0</v>
      </c>
      <c r="AR413" s="143" t="s">
        <v>151</v>
      </c>
      <c r="AT413" s="143" t="s">
        <v>146</v>
      </c>
      <c r="AU413" s="143" t="s">
        <v>84</v>
      </c>
      <c r="AY413" s="16" t="s">
        <v>144</v>
      </c>
      <c r="BE413" s="144">
        <f>IF(N413="základní",J413,0)</f>
        <v>2350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6" t="s">
        <v>82</v>
      </c>
      <c r="BK413" s="144">
        <f>ROUND(I413*H413,2)</f>
        <v>2350</v>
      </c>
      <c r="BL413" s="16" t="s">
        <v>151</v>
      </c>
      <c r="BM413" s="143" t="s">
        <v>430</v>
      </c>
    </row>
    <row r="414" spans="2:65" s="12" customFormat="1">
      <c r="B414" s="145"/>
      <c r="D414" s="146" t="s">
        <v>153</v>
      </c>
      <c r="E414" s="147" t="s">
        <v>1</v>
      </c>
      <c r="F414" s="148" t="s">
        <v>404</v>
      </c>
      <c r="H414" s="149">
        <v>74.8</v>
      </c>
      <c r="I414" s="150"/>
      <c r="L414" s="145"/>
      <c r="M414" s="151"/>
      <c r="T414" s="152"/>
      <c r="AT414" s="147" t="s">
        <v>153</v>
      </c>
      <c r="AU414" s="147" t="s">
        <v>84</v>
      </c>
      <c r="AV414" s="12" t="s">
        <v>84</v>
      </c>
      <c r="AW414" s="12" t="s">
        <v>30</v>
      </c>
      <c r="AX414" s="12" t="s">
        <v>74</v>
      </c>
      <c r="AY414" s="147" t="s">
        <v>144</v>
      </c>
    </row>
    <row r="415" spans="2:65" s="12" customFormat="1">
      <c r="B415" s="145"/>
      <c r="D415" s="146" t="s">
        <v>153</v>
      </c>
      <c r="E415" s="147" t="s">
        <v>1</v>
      </c>
      <c r="F415" s="148" t="s">
        <v>405</v>
      </c>
      <c r="H415" s="149">
        <v>32.5</v>
      </c>
      <c r="I415" s="150"/>
      <c r="L415" s="145"/>
      <c r="M415" s="151"/>
      <c r="T415" s="152"/>
      <c r="AT415" s="147" t="s">
        <v>153</v>
      </c>
      <c r="AU415" s="147" t="s">
        <v>84</v>
      </c>
      <c r="AV415" s="12" t="s">
        <v>84</v>
      </c>
      <c r="AW415" s="12" t="s">
        <v>30</v>
      </c>
      <c r="AX415" s="12" t="s">
        <v>74</v>
      </c>
      <c r="AY415" s="147" t="s">
        <v>144</v>
      </c>
    </row>
    <row r="416" spans="2:65" s="12" customFormat="1">
      <c r="B416" s="145"/>
      <c r="D416" s="146" t="s">
        <v>153</v>
      </c>
      <c r="E416" s="147" t="s">
        <v>1</v>
      </c>
      <c r="F416" s="148" t="s">
        <v>410</v>
      </c>
      <c r="H416" s="149">
        <v>10.199999999999999</v>
      </c>
      <c r="I416" s="150"/>
      <c r="L416" s="145"/>
      <c r="M416" s="151"/>
      <c r="T416" s="152"/>
      <c r="AT416" s="147" t="s">
        <v>153</v>
      </c>
      <c r="AU416" s="147" t="s">
        <v>84</v>
      </c>
      <c r="AV416" s="12" t="s">
        <v>84</v>
      </c>
      <c r="AW416" s="12" t="s">
        <v>30</v>
      </c>
      <c r="AX416" s="12" t="s">
        <v>74</v>
      </c>
      <c r="AY416" s="147" t="s">
        <v>144</v>
      </c>
    </row>
    <row r="417" spans="2:65" s="13" customFormat="1">
      <c r="B417" s="153"/>
      <c r="D417" s="146" t="s">
        <v>153</v>
      </c>
      <c r="E417" s="154" t="s">
        <v>1</v>
      </c>
      <c r="F417" s="155" t="s">
        <v>155</v>
      </c>
      <c r="H417" s="156">
        <v>117.5</v>
      </c>
      <c r="I417" s="157"/>
      <c r="L417" s="153"/>
      <c r="M417" s="158"/>
      <c r="T417" s="159"/>
      <c r="AT417" s="154" t="s">
        <v>153</v>
      </c>
      <c r="AU417" s="154" t="s">
        <v>84</v>
      </c>
      <c r="AV417" s="13" t="s">
        <v>156</v>
      </c>
      <c r="AW417" s="13" t="s">
        <v>30</v>
      </c>
      <c r="AX417" s="13" t="s">
        <v>74</v>
      </c>
      <c r="AY417" s="154" t="s">
        <v>144</v>
      </c>
    </row>
    <row r="418" spans="2:65" s="14" customFormat="1">
      <c r="B418" s="160"/>
      <c r="D418" s="146" t="s">
        <v>153</v>
      </c>
      <c r="E418" s="161" t="s">
        <v>1</v>
      </c>
      <c r="F418" s="162" t="s">
        <v>157</v>
      </c>
      <c r="H418" s="163">
        <v>117.5</v>
      </c>
      <c r="I418" s="164"/>
      <c r="L418" s="160"/>
      <c r="M418" s="165"/>
      <c r="T418" s="166"/>
      <c r="AT418" s="161" t="s">
        <v>153</v>
      </c>
      <c r="AU418" s="161" t="s">
        <v>84</v>
      </c>
      <c r="AV418" s="14" t="s">
        <v>151</v>
      </c>
      <c r="AW418" s="14" t="s">
        <v>30</v>
      </c>
      <c r="AX418" s="14" t="s">
        <v>82</v>
      </c>
      <c r="AY418" s="161" t="s">
        <v>144</v>
      </c>
    </row>
    <row r="419" spans="2:65" s="1" customFormat="1" ht="16.5" customHeight="1">
      <c r="B419" s="31"/>
      <c r="C419" s="132" t="s">
        <v>431</v>
      </c>
      <c r="D419" s="132" t="s">
        <v>146</v>
      </c>
      <c r="E419" s="133" t="s">
        <v>432</v>
      </c>
      <c r="F419" s="134" t="s">
        <v>433</v>
      </c>
      <c r="G419" s="135" t="s">
        <v>149</v>
      </c>
      <c r="H419" s="136">
        <v>7.4</v>
      </c>
      <c r="I419" s="137">
        <v>20</v>
      </c>
      <c r="J419" s="138">
        <f>ROUND(I419*H419,2)</f>
        <v>148</v>
      </c>
      <c r="K419" s="134" t="s">
        <v>150</v>
      </c>
      <c r="L419" s="31"/>
      <c r="M419" s="139" t="s">
        <v>1</v>
      </c>
      <c r="N419" s="140" t="s">
        <v>39</v>
      </c>
      <c r="P419" s="141">
        <f>O419*H419</f>
        <v>0</v>
      </c>
      <c r="Q419" s="141">
        <v>1.0000000000000001E-5</v>
      </c>
      <c r="R419" s="141">
        <f>Q419*H419</f>
        <v>7.400000000000001E-5</v>
      </c>
      <c r="S419" s="141">
        <v>0</v>
      </c>
      <c r="T419" s="142">
        <f>S419*H419</f>
        <v>0</v>
      </c>
      <c r="AR419" s="143" t="s">
        <v>151</v>
      </c>
      <c r="AT419" s="143" t="s">
        <v>146</v>
      </c>
      <c r="AU419" s="143" t="s">
        <v>84</v>
      </c>
      <c r="AY419" s="16" t="s">
        <v>144</v>
      </c>
      <c r="BE419" s="144">
        <f>IF(N419="základní",J419,0)</f>
        <v>148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6" t="s">
        <v>82</v>
      </c>
      <c r="BK419" s="144">
        <f>ROUND(I419*H419,2)</f>
        <v>148</v>
      </c>
      <c r="BL419" s="16" t="s">
        <v>151</v>
      </c>
      <c r="BM419" s="143" t="s">
        <v>434</v>
      </c>
    </row>
    <row r="420" spans="2:65" s="12" customFormat="1">
      <c r="B420" s="145"/>
      <c r="D420" s="146" t="s">
        <v>153</v>
      </c>
      <c r="E420" s="147" t="s">
        <v>1</v>
      </c>
      <c r="F420" s="148" t="s">
        <v>415</v>
      </c>
      <c r="H420" s="149">
        <v>7.4</v>
      </c>
      <c r="I420" s="150"/>
      <c r="L420" s="145"/>
      <c r="M420" s="151"/>
      <c r="T420" s="152"/>
      <c r="AT420" s="147" t="s">
        <v>153</v>
      </c>
      <c r="AU420" s="147" t="s">
        <v>84</v>
      </c>
      <c r="AV420" s="12" t="s">
        <v>84</v>
      </c>
      <c r="AW420" s="12" t="s">
        <v>30</v>
      </c>
      <c r="AX420" s="12" t="s">
        <v>74</v>
      </c>
      <c r="AY420" s="147" t="s">
        <v>144</v>
      </c>
    </row>
    <row r="421" spans="2:65" s="13" customFormat="1">
      <c r="B421" s="153"/>
      <c r="D421" s="146" t="s">
        <v>153</v>
      </c>
      <c r="E421" s="154" t="s">
        <v>1</v>
      </c>
      <c r="F421" s="155" t="s">
        <v>155</v>
      </c>
      <c r="H421" s="156">
        <v>7.4</v>
      </c>
      <c r="I421" s="157"/>
      <c r="L421" s="153"/>
      <c r="M421" s="158"/>
      <c r="T421" s="159"/>
      <c r="AT421" s="154" t="s">
        <v>153</v>
      </c>
      <c r="AU421" s="154" t="s">
        <v>84</v>
      </c>
      <c r="AV421" s="13" t="s">
        <v>156</v>
      </c>
      <c r="AW421" s="13" t="s">
        <v>30</v>
      </c>
      <c r="AX421" s="13" t="s">
        <v>74</v>
      </c>
      <c r="AY421" s="154" t="s">
        <v>144</v>
      </c>
    </row>
    <row r="422" spans="2:65" s="14" customFormat="1">
      <c r="B422" s="160"/>
      <c r="D422" s="146" t="s">
        <v>153</v>
      </c>
      <c r="E422" s="161" t="s">
        <v>1</v>
      </c>
      <c r="F422" s="162" t="s">
        <v>157</v>
      </c>
      <c r="H422" s="163">
        <v>7.4</v>
      </c>
      <c r="I422" s="164"/>
      <c r="L422" s="160"/>
      <c r="M422" s="165"/>
      <c r="T422" s="166"/>
      <c r="AT422" s="161" t="s">
        <v>153</v>
      </c>
      <c r="AU422" s="161" t="s">
        <v>84</v>
      </c>
      <c r="AV422" s="14" t="s">
        <v>151</v>
      </c>
      <c r="AW422" s="14" t="s">
        <v>30</v>
      </c>
      <c r="AX422" s="14" t="s">
        <v>82</v>
      </c>
      <c r="AY422" s="161" t="s">
        <v>144</v>
      </c>
    </row>
    <row r="423" spans="2:65" s="1" customFormat="1" ht="33" customHeight="1">
      <c r="B423" s="31"/>
      <c r="C423" s="132" t="s">
        <v>435</v>
      </c>
      <c r="D423" s="132" t="s">
        <v>146</v>
      </c>
      <c r="E423" s="133" t="s">
        <v>436</v>
      </c>
      <c r="F423" s="134" t="s">
        <v>437</v>
      </c>
      <c r="G423" s="135" t="s">
        <v>188</v>
      </c>
      <c r="H423" s="136">
        <v>228.25</v>
      </c>
      <c r="I423" s="137">
        <v>370</v>
      </c>
      <c r="J423" s="138">
        <f>ROUND(I423*H423,2)</f>
        <v>84452.5</v>
      </c>
      <c r="K423" s="134" t="s">
        <v>150</v>
      </c>
      <c r="L423" s="31"/>
      <c r="M423" s="139" t="s">
        <v>1</v>
      </c>
      <c r="N423" s="140" t="s">
        <v>39</v>
      </c>
      <c r="P423" s="141">
        <f>O423*H423</f>
        <v>0</v>
      </c>
      <c r="Q423" s="141">
        <v>0.15540000000000001</v>
      </c>
      <c r="R423" s="141">
        <f>Q423*H423</f>
        <v>35.470050000000001</v>
      </c>
      <c r="S423" s="141">
        <v>0</v>
      </c>
      <c r="T423" s="142">
        <f>S423*H423</f>
        <v>0</v>
      </c>
      <c r="AR423" s="143" t="s">
        <v>151</v>
      </c>
      <c r="AT423" s="143" t="s">
        <v>146</v>
      </c>
      <c r="AU423" s="143" t="s">
        <v>84</v>
      </c>
      <c r="AY423" s="16" t="s">
        <v>144</v>
      </c>
      <c r="BE423" s="144">
        <f>IF(N423="základní",J423,0)</f>
        <v>84452.5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6" t="s">
        <v>82</v>
      </c>
      <c r="BK423" s="144">
        <f>ROUND(I423*H423,2)</f>
        <v>84452.5</v>
      </c>
      <c r="BL423" s="16" t="s">
        <v>151</v>
      </c>
      <c r="BM423" s="143" t="s">
        <v>438</v>
      </c>
    </row>
    <row r="424" spans="2:65" s="12" customFormat="1" ht="22.5">
      <c r="B424" s="145"/>
      <c r="D424" s="146" t="s">
        <v>153</v>
      </c>
      <c r="E424" s="147" t="s">
        <v>1</v>
      </c>
      <c r="F424" s="148" t="s">
        <v>439</v>
      </c>
      <c r="H424" s="149">
        <v>124.95</v>
      </c>
      <c r="I424" s="150"/>
      <c r="L424" s="145"/>
      <c r="M424" s="151"/>
      <c r="T424" s="152"/>
      <c r="AT424" s="147" t="s">
        <v>153</v>
      </c>
      <c r="AU424" s="147" t="s">
        <v>84</v>
      </c>
      <c r="AV424" s="12" t="s">
        <v>84</v>
      </c>
      <c r="AW424" s="12" t="s">
        <v>30</v>
      </c>
      <c r="AX424" s="12" t="s">
        <v>74</v>
      </c>
      <c r="AY424" s="147" t="s">
        <v>144</v>
      </c>
    </row>
    <row r="425" spans="2:65" s="12" customFormat="1">
      <c r="B425" s="145"/>
      <c r="D425" s="146" t="s">
        <v>153</v>
      </c>
      <c r="E425" s="147" t="s">
        <v>1</v>
      </c>
      <c r="F425" s="148" t="s">
        <v>440</v>
      </c>
      <c r="H425" s="149">
        <v>23</v>
      </c>
      <c r="I425" s="150"/>
      <c r="L425" s="145"/>
      <c r="M425" s="151"/>
      <c r="T425" s="152"/>
      <c r="AT425" s="147" t="s">
        <v>153</v>
      </c>
      <c r="AU425" s="147" t="s">
        <v>84</v>
      </c>
      <c r="AV425" s="12" t="s">
        <v>84</v>
      </c>
      <c r="AW425" s="12" t="s">
        <v>30</v>
      </c>
      <c r="AX425" s="12" t="s">
        <v>74</v>
      </c>
      <c r="AY425" s="147" t="s">
        <v>144</v>
      </c>
    </row>
    <row r="426" spans="2:65" s="12" customFormat="1" ht="22.5">
      <c r="B426" s="145"/>
      <c r="D426" s="146" t="s">
        <v>153</v>
      </c>
      <c r="E426" s="147" t="s">
        <v>1</v>
      </c>
      <c r="F426" s="148" t="s">
        <v>441</v>
      </c>
      <c r="H426" s="149">
        <v>80.3</v>
      </c>
      <c r="I426" s="150"/>
      <c r="L426" s="145"/>
      <c r="M426" s="151"/>
      <c r="T426" s="152"/>
      <c r="AT426" s="147" t="s">
        <v>153</v>
      </c>
      <c r="AU426" s="147" t="s">
        <v>84</v>
      </c>
      <c r="AV426" s="12" t="s">
        <v>84</v>
      </c>
      <c r="AW426" s="12" t="s">
        <v>30</v>
      </c>
      <c r="AX426" s="12" t="s">
        <v>74</v>
      </c>
      <c r="AY426" s="147" t="s">
        <v>144</v>
      </c>
    </row>
    <row r="427" spans="2:65" s="13" customFormat="1">
      <c r="B427" s="153"/>
      <c r="D427" s="146" t="s">
        <v>153</v>
      </c>
      <c r="E427" s="154" t="s">
        <v>1</v>
      </c>
      <c r="F427" s="155" t="s">
        <v>155</v>
      </c>
      <c r="H427" s="156">
        <v>228.25</v>
      </c>
      <c r="I427" s="157"/>
      <c r="L427" s="153"/>
      <c r="M427" s="158"/>
      <c r="T427" s="159"/>
      <c r="AT427" s="154" t="s">
        <v>153</v>
      </c>
      <c r="AU427" s="154" t="s">
        <v>84</v>
      </c>
      <c r="AV427" s="13" t="s">
        <v>156</v>
      </c>
      <c r="AW427" s="13" t="s">
        <v>30</v>
      </c>
      <c r="AX427" s="13" t="s">
        <v>74</v>
      </c>
      <c r="AY427" s="154" t="s">
        <v>144</v>
      </c>
    </row>
    <row r="428" spans="2:65" s="14" customFormat="1">
      <c r="B428" s="160"/>
      <c r="D428" s="146" t="s">
        <v>153</v>
      </c>
      <c r="E428" s="161" t="s">
        <v>1</v>
      </c>
      <c r="F428" s="162" t="s">
        <v>157</v>
      </c>
      <c r="H428" s="163">
        <v>228.25</v>
      </c>
      <c r="I428" s="164"/>
      <c r="L428" s="160"/>
      <c r="M428" s="165"/>
      <c r="T428" s="166"/>
      <c r="AT428" s="161" t="s">
        <v>153</v>
      </c>
      <c r="AU428" s="161" t="s">
        <v>84</v>
      </c>
      <c r="AV428" s="14" t="s">
        <v>151</v>
      </c>
      <c r="AW428" s="14" t="s">
        <v>30</v>
      </c>
      <c r="AX428" s="14" t="s">
        <v>82</v>
      </c>
      <c r="AY428" s="161" t="s">
        <v>144</v>
      </c>
    </row>
    <row r="429" spans="2:65" s="1" customFormat="1" ht="16.5" customHeight="1">
      <c r="B429" s="31"/>
      <c r="C429" s="167" t="s">
        <v>442</v>
      </c>
      <c r="D429" s="167" t="s">
        <v>262</v>
      </c>
      <c r="E429" s="168" t="s">
        <v>443</v>
      </c>
      <c r="F429" s="169" t="s">
        <v>444</v>
      </c>
      <c r="G429" s="170" t="s">
        <v>188</v>
      </c>
      <c r="H429" s="171">
        <v>127.449</v>
      </c>
      <c r="I429" s="172">
        <v>220</v>
      </c>
      <c r="J429" s="173">
        <f>ROUND(I429*H429,2)</f>
        <v>28038.78</v>
      </c>
      <c r="K429" s="169" t="s">
        <v>150</v>
      </c>
      <c r="L429" s="174"/>
      <c r="M429" s="175" t="s">
        <v>1</v>
      </c>
      <c r="N429" s="176" t="s">
        <v>39</v>
      </c>
      <c r="P429" s="141">
        <f>O429*H429</f>
        <v>0</v>
      </c>
      <c r="Q429" s="141">
        <v>0.08</v>
      </c>
      <c r="R429" s="141">
        <f>Q429*H429</f>
        <v>10.195919999999999</v>
      </c>
      <c r="S429" s="141">
        <v>0</v>
      </c>
      <c r="T429" s="142">
        <f>S429*H429</f>
        <v>0</v>
      </c>
      <c r="AR429" s="143" t="s">
        <v>185</v>
      </c>
      <c r="AT429" s="143" t="s">
        <v>262</v>
      </c>
      <c r="AU429" s="143" t="s">
        <v>84</v>
      </c>
      <c r="AY429" s="16" t="s">
        <v>144</v>
      </c>
      <c r="BE429" s="144">
        <f>IF(N429="základní",J429,0)</f>
        <v>28038.78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6" t="s">
        <v>82</v>
      </c>
      <c r="BK429" s="144">
        <f>ROUND(I429*H429,2)</f>
        <v>28038.78</v>
      </c>
      <c r="BL429" s="16" t="s">
        <v>151</v>
      </c>
      <c r="BM429" s="143" t="s">
        <v>445</v>
      </c>
    </row>
    <row r="430" spans="2:65" s="12" customFormat="1" ht="22.5">
      <c r="B430" s="145"/>
      <c r="D430" s="146" t="s">
        <v>153</v>
      </c>
      <c r="E430" s="147" t="s">
        <v>1</v>
      </c>
      <c r="F430" s="148" t="s">
        <v>439</v>
      </c>
      <c r="H430" s="149">
        <v>124.95</v>
      </c>
      <c r="I430" s="150"/>
      <c r="L430" s="145"/>
      <c r="M430" s="151"/>
      <c r="T430" s="152"/>
      <c r="AT430" s="147" t="s">
        <v>153</v>
      </c>
      <c r="AU430" s="147" t="s">
        <v>84</v>
      </c>
      <c r="AV430" s="12" t="s">
        <v>84</v>
      </c>
      <c r="AW430" s="12" t="s">
        <v>30</v>
      </c>
      <c r="AX430" s="12" t="s">
        <v>74</v>
      </c>
      <c r="AY430" s="147" t="s">
        <v>144</v>
      </c>
    </row>
    <row r="431" spans="2:65" s="13" customFormat="1">
      <c r="B431" s="153"/>
      <c r="D431" s="146" t="s">
        <v>153</v>
      </c>
      <c r="E431" s="154" t="s">
        <v>1</v>
      </c>
      <c r="F431" s="155" t="s">
        <v>155</v>
      </c>
      <c r="H431" s="156">
        <v>124.95</v>
      </c>
      <c r="I431" s="157"/>
      <c r="L431" s="153"/>
      <c r="M431" s="158"/>
      <c r="T431" s="159"/>
      <c r="AT431" s="154" t="s">
        <v>153</v>
      </c>
      <c r="AU431" s="154" t="s">
        <v>84</v>
      </c>
      <c r="AV431" s="13" t="s">
        <v>156</v>
      </c>
      <c r="AW431" s="13" t="s">
        <v>30</v>
      </c>
      <c r="AX431" s="13" t="s">
        <v>74</v>
      </c>
      <c r="AY431" s="154" t="s">
        <v>144</v>
      </c>
    </row>
    <row r="432" spans="2:65" s="14" customFormat="1">
      <c r="B432" s="160"/>
      <c r="D432" s="146" t="s">
        <v>153</v>
      </c>
      <c r="E432" s="161" t="s">
        <v>1</v>
      </c>
      <c r="F432" s="162" t="s">
        <v>157</v>
      </c>
      <c r="H432" s="163">
        <v>124.95</v>
      </c>
      <c r="I432" s="164"/>
      <c r="L432" s="160"/>
      <c r="M432" s="165"/>
      <c r="T432" s="166"/>
      <c r="AT432" s="161" t="s">
        <v>153</v>
      </c>
      <c r="AU432" s="161" t="s">
        <v>84</v>
      </c>
      <c r="AV432" s="14" t="s">
        <v>151</v>
      </c>
      <c r="AW432" s="14" t="s">
        <v>30</v>
      </c>
      <c r="AX432" s="14" t="s">
        <v>82</v>
      </c>
      <c r="AY432" s="161" t="s">
        <v>144</v>
      </c>
    </row>
    <row r="433" spans="2:65" s="12" customFormat="1">
      <c r="B433" s="145"/>
      <c r="D433" s="146" t="s">
        <v>153</v>
      </c>
      <c r="F433" s="148" t="s">
        <v>446</v>
      </c>
      <c r="H433" s="149">
        <v>127.449</v>
      </c>
      <c r="I433" s="150"/>
      <c r="L433" s="145"/>
      <c r="M433" s="151"/>
      <c r="T433" s="152"/>
      <c r="AT433" s="147" t="s">
        <v>153</v>
      </c>
      <c r="AU433" s="147" t="s">
        <v>84</v>
      </c>
      <c r="AV433" s="12" t="s">
        <v>84</v>
      </c>
      <c r="AW433" s="12" t="s">
        <v>4</v>
      </c>
      <c r="AX433" s="12" t="s">
        <v>82</v>
      </c>
      <c r="AY433" s="147" t="s">
        <v>144</v>
      </c>
    </row>
    <row r="434" spans="2:65" s="1" customFormat="1" ht="24.2" customHeight="1">
      <c r="B434" s="31"/>
      <c r="C434" s="167" t="s">
        <v>447</v>
      </c>
      <c r="D434" s="167" t="s">
        <v>262</v>
      </c>
      <c r="E434" s="168" t="s">
        <v>448</v>
      </c>
      <c r="F434" s="169" t="s">
        <v>449</v>
      </c>
      <c r="G434" s="170" t="s">
        <v>188</v>
      </c>
      <c r="H434" s="171">
        <v>81.906000000000006</v>
      </c>
      <c r="I434" s="172">
        <v>184</v>
      </c>
      <c r="J434" s="173">
        <f>ROUND(I434*H434,2)</f>
        <v>15070.7</v>
      </c>
      <c r="K434" s="169" t="s">
        <v>150</v>
      </c>
      <c r="L434" s="174"/>
      <c r="M434" s="175" t="s">
        <v>1</v>
      </c>
      <c r="N434" s="176" t="s">
        <v>39</v>
      </c>
      <c r="P434" s="141">
        <f>O434*H434</f>
        <v>0</v>
      </c>
      <c r="Q434" s="141">
        <v>4.8300000000000003E-2</v>
      </c>
      <c r="R434" s="141">
        <f>Q434*H434</f>
        <v>3.9560598000000007</v>
      </c>
      <c r="S434" s="141">
        <v>0</v>
      </c>
      <c r="T434" s="142">
        <f>S434*H434</f>
        <v>0</v>
      </c>
      <c r="AR434" s="143" t="s">
        <v>185</v>
      </c>
      <c r="AT434" s="143" t="s">
        <v>262</v>
      </c>
      <c r="AU434" s="143" t="s">
        <v>84</v>
      </c>
      <c r="AY434" s="16" t="s">
        <v>144</v>
      </c>
      <c r="BE434" s="144">
        <f>IF(N434="základní",J434,0)</f>
        <v>15070.7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6" t="s">
        <v>82</v>
      </c>
      <c r="BK434" s="144">
        <f>ROUND(I434*H434,2)</f>
        <v>15070.7</v>
      </c>
      <c r="BL434" s="16" t="s">
        <v>151</v>
      </c>
      <c r="BM434" s="143" t="s">
        <v>450</v>
      </c>
    </row>
    <row r="435" spans="2:65" s="12" customFormat="1" ht="22.5">
      <c r="B435" s="145"/>
      <c r="D435" s="146" t="s">
        <v>153</v>
      </c>
      <c r="E435" s="147" t="s">
        <v>1</v>
      </c>
      <c r="F435" s="148" t="s">
        <v>441</v>
      </c>
      <c r="H435" s="149">
        <v>80.3</v>
      </c>
      <c r="I435" s="150"/>
      <c r="L435" s="145"/>
      <c r="M435" s="151"/>
      <c r="T435" s="152"/>
      <c r="AT435" s="147" t="s">
        <v>153</v>
      </c>
      <c r="AU435" s="147" t="s">
        <v>84</v>
      </c>
      <c r="AV435" s="12" t="s">
        <v>84</v>
      </c>
      <c r="AW435" s="12" t="s">
        <v>30</v>
      </c>
      <c r="AX435" s="12" t="s">
        <v>74</v>
      </c>
      <c r="AY435" s="147" t="s">
        <v>144</v>
      </c>
    </row>
    <row r="436" spans="2:65" s="13" customFormat="1">
      <c r="B436" s="153"/>
      <c r="D436" s="146" t="s">
        <v>153</v>
      </c>
      <c r="E436" s="154" t="s">
        <v>1</v>
      </c>
      <c r="F436" s="155" t="s">
        <v>155</v>
      </c>
      <c r="H436" s="156">
        <v>80.3</v>
      </c>
      <c r="I436" s="157"/>
      <c r="L436" s="153"/>
      <c r="M436" s="158"/>
      <c r="T436" s="159"/>
      <c r="AT436" s="154" t="s">
        <v>153</v>
      </c>
      <c r="AU436" s="154" t="s">
        <v>84</v>
      </c>
      <c r="AV436" s="13" t="s">
        <v>156</v>
      </c>
      <c r="AW436" s="13" t="s">
        <v>30</v>
      </c>
      <c r="AX436" s="13" t="s">
        <v>74</v>
      </c>
      <c r="AY436" s="154" t="s">
        <v>144</v>
      </c>
    </row>
    <row r="437" spans="2:65" s="14" customFormat="1">
      <c r="B437" s="160"/>
      <c r="D437" s="146" t="s">
        <v>153</v>
      </c>
      <c r="E437" s="161" t="s">
        <v>1</v>
      </c>
      <c r="F437" s="162" t="s">
        <v>157</v>
      </c>
      <c r="H437" s="163">
        <v>80.3</v>
      </c>
      <c r="I437" s="164"/>
      <c r="L437" s="160"/>
      <c r="M437" s="165"/>
      <c r="T437" s="166"/>
      <c r="AT437" s="161" t="s">
        <v>153</v>
      </c>
      <c r="AU437" s="161" t="s">
        <v>84</v>
      </c>
      <c r="AV437" s="14" t="s">
        <v>151</v>
      </c>
      <c r="AW437" s="14" t="s">
        <v>30</v>
      </c>
      <c r="AX437" s="14" t="s">
        <v>82</v>
      </c>
      <c r="AY437" s="161" t="s">
        <v>144</v>
      </c>
    </row>
    <row r="438" spans="2:65" s="12" customFormat="1">
      <c r="B438" s="145"/>
      <c r="D438" s="146" t="s">
        <v>153</v>
      </c>
      <c r="F438" s="148" t="s">
        <v>451</v>
      </c>
      <c r="H438" s="149">
        <v>81.906000000000006</v>
      </c>
      <c r="I438" s="150"/>
      <c r="L438" s="145"/>
      <c r="M438" s="151"/>
      <c r="T438" s="152"/>
      <c r="AT438" s="147" t="s">
        <v>153</v>
      </c>
      <c r="AU438" s="147" t="s">
        <v>84</v>
      </c>
      <c r="AV438" s="12" t="s">
        <v>84</v>
      </c>
      <c r="AW438" s="12" t="s">
        <v>4</v>
      </c>
      <c r="AX438" s="12" t="s">
        <v>82</v>
      </c>
      <c r="AY438" s="147" t="s">
        <v>144</v>
      </c>
    </row>
    <row r="439" spans="2:65" s="1" customFormat="1" ht="24.2" customHeight="1">
      <c r="B439" s="31"/>
      <c r="C439" s="167" t="s">
        <v>452</v>
      </c>
      <c r="D439" s="167" t="s">
        <v>262</v>
      </c>
      <c r="E439" s="168" t="s">
        <v>453</v>
      </c>
      <c r="F439" s="169" t="s">
        <v>454</v>
      </c>
      <c r="G439" s="170" t="s">
        <v>188</v>
      </c>
      <c r="H439" s="171">
        <v>23.46</v>
      </c>
      <c r="I439" s="172">
        <v>550</v>
      </c>
      <c r="J439" s="173">
        <f>ROUND(I439*H439,2)</f>
        <v>12903</v>
      </c>
      <c r="K439" s="169" t="s">
        <v>150</v>
      </c>
      <c r="L439" s="174"/>
      <c r="M439" s="175" t="s">
        <v>1</v>
      </c>
      <c r="N439" s="176" t="s">
        <v>39</v>
      </c>
      <c r="P439" s="141">
        <f>O439*H439</f>
        <v>0</v>
      </c>
      <c r="Q439" s="141">
        <v>6.5670000000000006E-2</v>
      </c>
      <c r="R439" s="141">
        <f>Q439*H439</f>
        <v>1.5406182000000002</v>
      </c>
      <c r="S439" s="141">
        <v>0</v>
      </c>
      <c r="T439" s="142">
        <f>S439*H439</f>
        <v>0</v>
      </c>
      <c r="AR439" s="143" t="s">
        <v>185</v>
      </c>
      <c r="AT439" s="143" t="s">
        <v>262</v>
      </c>
      <c r="AU439" s="143" t="s">
        <v>84</v>
      </c>
      <c r="AY439" s="16" t="s">
        <v>144</v>
      </c>
      <c r="BE439" s="144">
        <f>IF(N439="základní",J439,0)</f>
        <v>12903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82</v>
      </c>
      <c r="BK439" s="144">
        <f>ROUND(I439*H439,2)</f>
        <v>12903</v>
      </c>
      <c r="BL439" s="16" t="s">
        <v>151</v>
      </c>
      <c r="BM439" s="143" t="s">
        <v>455</v>
      </c>
    </row>
    <row r="440" spans="2:65" s="12" customFormat="1">
      <c r="B440" s="145"/>
      <c r="D440" s="146" t="s">
        <v>153</v>
      </c>
      <c r="E440" s="147" t="s">
        <v>1</v>
      </c>
      <c r="F440" s="148" t="s">
        <v>440</v>
      </c>
      <c r="H440" s="149">
        <v>23</v>
      </c>
      <c r="I440" s="150"/>
      <c r="L440" s="145"/>
      <c r="M440" s="151"/>
      <c r="T440" s="152"/>
      <c r="AT440" s="147" t="s">
        <v>153</v>
      </c>
      <c r="AU440" s="147" t="s">
        <v>84</v>
      </c>
      <c r="AV440" s="12" t="s">
        <v>84</v>
      </c>
      <c r="AW440" s="12" t="s">
        <v>30</v>
      </c>
      <c r="AX440" s="12" t="s">
        <v>74</v>
      </c>
      <c r="AY440" s="147" t="s">
        <v>144</v>
      </c>
    </row>
    <row r="441" spans="2:65" s="13" customFormat="1">
      <c r="B441" s="153"/>
      <c r="D441" s="146" t="s">
        <v>153</v>
      </c>
      <c r="E441" s="154" t="s">
        <v>1</v>
      </c>
      <c r="F441" s="155" t="s">
        <v>155</v>
      </c>
      <c r="H441" s="156">
        <v>23</v>
      </c>
      <c r="I441" s="157"/>
      <c r="L441" s="153"/>
      <c r="M441" s="158"/>
      <c r="T441" s="159"/>
      <c r="AT441" s="154" t="s">
        <v>153</v>
      </c>
      <c r="AU441" s="154" t="s">
        <v>84</v>
      </c>
      <c r="AV441" s="13" t="s">
        <v>156</v>
      </c>
      <c r="AW441" s="13" t="s">
        <v>30</v>
      </c>
      <c r="AX441" s="13" t="s">
        <v>74</v>
      </c>
      <c r="AY441" s="154" t="s">
        <v>144</v>
      </c>
    </row>
    <row r="442" spans="2:65" s="14" customFormat="1">
      <c r="B442" s="160"/>
      <c r="D442" s="146" t="s">
        <v>153</v>
      </c>
      <c r="E442" s="161" t="s">
        <v>1</v>
      </c>
      <c r="F442" s="162" t="s">
        <v>157</v>
      </c>
      <c r="H442" s="163">
        <v>23</v>
      </c>
      <c r="I442" s="164"/>
      <c r="L442" s="160"/>
      <c r="M442" s="165"/>
      <c r="T442" s="166"/>
      <c r="AT442" s="161" t="s">
        <v>153</v>
      </c>
      <c r="AU442" s="161" t="s">
        <v>84</v>
      </c>
      <c r="AV442" s="14" t="s">
        <v>151</v>
      </c>
      <c r="AW442" s="14" t="s">
        <v>30</v>
      </c>
      <c r="AX442" s="14" t="s">
        <v>82</v>
      </c>
      <c r="AY442" s="161" t="s">
        <v>144</v>
      </c>
    </row>
    <row r="443" spans="2:65" s="12" customFormat="1">
      <c r="B443" s="145"/>
      <c r="D443" s="146" t="s">
        <v>153</v>
      </c>
      <c r="F443" s="148" t="s">
        <v>456</v>
      </c>
      <c r="H443" s="149">
        <v>23.46</v>
      </c>
      <c r="I443" s="150"/>
      <c r="L443" s="145"/>
      <c r="M443" s="151"/>
      <c r="T443" s="152"/>
      <c r="AT443" s="147" t="s">
        <v>153</v>
      </c>
      <c r="AU443" s="147" t="s">
        <v>84</v>
      </c>
      <c r="AV443" s="12" t="s">
        <v>84</v>
      </c>
      <c r="AW443" s="12" t="s">
        <v>4</v>
      </c>
      <c r="AX443" s="12" t="s">
        <v>82</v>
      </c>
      <c r="AY443" s="147" t="s">
        <v>144</v>
      </c>
    </row>
    <row r="444" spans="2:65" s="1" customFormat="1" ht="33" customHeight="1">
      <c r="B444" s="31"/>
      <c r="C444" s="132" t="s">
        <v>457</v>
      </c>
      <c r="D444" s="132" t="s">
        <v>146</v>
      </c>
      <c r="E444" s="133" t="s">
        <v>458</v>
      </c>
      <c r="F444" s="134" t="s">
        <v>459</v>
      </c>
      <c r="G444" s="135" t="s">
        <v>188</v>
      </c>
      <c r="H444" s="136">
        <v>233.9</v>
      </c>
      <c r="I444" s="137">
        <v>335</v>
      </c>
      <c r="J444" s="138">
        <f>ROUND(I444*H444,2)</f>
        <v>78356.5</v>
      </c>
      <c r="K444" s="134" t="s">
        <v>150</v>
      </c>
      <c r="L444" s="31"/>
      <c r="M444" s="139" t="s">
        <v>1</v>
      </c>
      <c r="N444" s="140" t="s">
        <v>39</v>
      </c>
      <c r="P444" s="141">
        <f>O444*H444</f>
        <v>0</v>
      </c>
      <c r="Q444" s="141">
        <v>0.1295</v>
      </c>
      <c r="R444" s="141">
        <f>Q444*H444</f>
        <v>30.290050000000001</v>
      </c>
      <c r="S444" s="141">
        <v>0</v>
      </c>
      <c r="T444" s="142">
        <f>S444*H444</f>
        <v>0</v>
      </c>
      <c r="AR444" s="143" t="s">
        <v>151</v>
      </c>
      <c r="AT444" s="143" t="s">
        <v>146</v>
      </c>
      <c r="AU444" s="143" t="s">
        <v>84</v>
      </c>
      <c r="AY444" s="16" t="s">
        <v>144</v>
      </c>
      <c r="BE444" s="144">
        <f>IF(N444="základní",J444,0)</f>
        <v>78356.5</v>
      </c>
      <c r="BF444" s="144">
        <f>IF(N444="snížená",J444,0)</f>
        <v>0</v>
      </c>
      <c r="BG444" s="144">
        <f>IF(N444="zákl. přenesená",J444,0)</f>
        <v>0</v>
      </c>
      <c r="BH444" s="144">
        <f>IF(N444="sníž. přenesená",J444,0)</f>
        <v>0</v>
      </c>
      <c r="BI444" s="144">
        <f>IF(N444="nulová",J444,0)</f>
        <v>0</v>
      </c>
      <c r="BJ444" s="16" t="s">
        <v>82</v>
      </c>
      <c r="BK444" s="144">
        <f>ROUND(I444*H444,2)</f>
        <v>78356.5</v>
      </c>
      <c r="BL444" s="16" t="s">
        <v>151</v>
      </c>
      <c r="BM444" s="143" t="s">
        <v>460</v>
      </c>
    </row>
    <row r="445" spans="2:65" s="12" customFormat="1" ht="22.5">
      <c r="B445" s="145"/>
      <c r="D445" s="146" t="s">
        <v>153</v>
      </c>
      <c r="E445" s="147" t="s">
        <v>1</v>
      </c>
      <c r="F445" s="148" t="s">
        <v>461</v>
      </c>
      <c r="H445" s="149">
        <v>62.5</v>
      </c>
      <c r="I445" s="150"/>
      <c r="L445" s="145"/>
      <c r="M445" s="151"/>
      <c r="T445" s="152"/>
      <c r="AT445" s="147" t="s">
        <v>153</v>
      </c>
      <c r="AU445" s="147" t="s">
        <v>84</v>
      </c>
      <c r="AV445" s="12" t="s">
        <v>84</v>
      </c>
      <c r="AW445" s="12" t="s">
        <v>30</v>
      </c>
      <c r="AX445" s="12" t="s">
        <v>74</v>
      </c>
      <c r="AY445" s="147" t="s">
        <v>144</v>
      </c>
    </row>
    <row r="446" spans="2:65" s="12" customFormat="1" ht="33.75">
      <c r="B446" s="145"/>
      <c r="D446" s="146" t="s">
        <v>153</v>
      </c>
      <c r="E446" s="147" t="s">
        <v>1</v>
      </c>
      <c r="F446" s="148" t="s">
        <v>462</v>
      </c>
      <c r="H446" s="149">
        <v>171.4</v>
      </c>
      <c r="I446" s="150"/>
      <c r="L446" s="145"/>
      <c r="M446" s="151"/>
      <c r="T446" s="152"/>
      <c r="AT446" s="147" t="s">
        <v>153</v>
      </c>
      <c r="AU446" s="147" t="s">
        <v>84</v>
      </c>
      <c r="AV446" s="12" t="s">
        <v>84</v>
      </c>
      <c r="AW446" s="12" t="s">
        <v>30</v>
      </c>
      <c r="AX446" s="12" t="s">
        <v>74</v>
      </c>
      <c r="AY446" s="147" t="s">
        <v>144</v>
      </c>
    </row>
    <row r="447" spans="2:65" s="13" customFormat="1">
      <c r="B447" s="153"/>
      <c r="D447" s="146" t="s">
        <v>153</v>
      </c>
      <c r="E447" s="154" t="s">
        <v>1</v>
      </c>
      <c r="F447" s="155" t="s">
        <v>155</v>
      </c>
      <c r="H447" s="156">
        <v>233.9</v>
      </c>
      <c r="I447" s="157"/>
      <c r="L447" s="153"/>
      <c r="M447" s="158"/>
      <c r="T447" s="159"/>
      <c r="AT447" s="154" t="s">
        <v>153</v>
      </c>
      <c r="AU447" s="154" t="s">
        <v>84</v>
      </c>
      <c r="AV447" s="13" t="s">
        <v>156</v>
      </c>
      <c r="AW447" s="13" t="s">
        <v>30</v>
      </c>
      <c r="AX447" s="13" t="s">
        <v>74</v>
      </c>
      <c r="AY447" s="154" t="s">
        <v>144</v>
      </c>
    </row>
    <row r="448" spans="2:65" s="14" customFormat="1">
      <c r="B448" s="160"/>
      <c r="D448" s="146" t="s">
        <v>153</v>
      </c>
      <c r="E448" s="161" t="s">
        <v>1</v>
      </c>
      <c r="F448" s="162" t="s">
        <v>157</v>
      </c>
      <c r="H448" s="163">
        <v>233.9</v>
      </c>
      <c r="I448" s="164"/>
      <c r="L448" s="160"/>
      <c r="M448" s="165"/>
      <c r="T448" s="166"/>
      <c r="AT448" s="161" t="s">
        <v>153</v>
      </c>
      <c r="AU448" s="161" t="s">
        <v>84</v>
      </c>
      <c r="AV448" s="14" t="s">
        <v>151</v>
      </c>
      <c r="AW448" s="14" t="s">
        <v>30</v>
      </c>
      <c r="AX448" s="14" t="s">
        <v>82</v>
      </c>
      <c r="AY448" s="161" t="s">
        <v>144</v>
      </c>
    </row>
    <row r="449" spans="2:65" s="1" customFormat="1" ht="16.5" customHeight="1">
      <c r="B449" s="31"/>
      <c r="C449" s="167" t="s">
        <v>463</v>
      </c>
      <c r="D449" s="167" t="s">
        <v>262</v>
      </c>
      <c r="E449" s="168" t="s">
        <v>464</v>
      </c>
      <c r="F449" s="169" t="s">
        <v>465</v>
      </c>
      <c r="G449" s="170" t="s">
        <v>188</v>
      </c>
      <c r="H449" s="171">
        <v>63.75</v>
      </c>
      <c r="I449" s="172">
        <v>162</v>
      </c>
      <c r="J449" s="173">
        <f>ROUND(I449*H449,2)</f>
        <v>10327.5</v>
      </c>
      <c r="K449" s="169" t="s">
        <v>150</v>
      </c>
      <c r="L449" s="174"/>
      <c r="M449" s="175" t="s">
        <v>1</v>
      </c>
      <c r="N449" s="176" t="s">
        <v>39</v>
      </c>
      <c r="P449" s="141">
        <f>O449*H449</f>
        <v>0</v>
      </c>
      <c r="Q449" s="141">
        <v>4.4999999999999998E-2</v>
      </c>
      <c r="R449" s="141">
        <f>Q449*H449</f>
        <v>2.8687499999999999</v>
      </c>
      <c r="S449" s="141">
        <v>0</v>
      </c>
      <c r="T449" s="142">
        <f>S449*H449</f>
        <v>0</v>
      </c>
      <c r="AR449" s="143" t="s">
        <v>185</v>
      </c>
      <c r="AT449" s="143" t="s">
        <v>262</v>
      </c>
      <c r="AU449" s="143" t="s">
        <v>84</v>
      </c>
      <c r="AY449" s="16" t="s">
        <v>144</v>
      </c>
      <c r="BE449" s="144">
        <f>IF(N449="základní",J449,0)</f>
        <v>10327.5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6" t="s">
        <v>82</v>
      </c>
      <c r="BK449" s="144">
        <f>ROUND(I449*H449,2)</f>
        <v>10327.5</v>
      </c>
      <c r="BL449" s="16" t="s">
        <v>151</v>
      </c>
      <c r="BM449" s="143" t="s">
        <v>466</v>
      </c>
    </row>
    <row r="450" spans="2:65" s="12" customFormat="1" ht="22.5">
      <c r="B450" s="145"/>
      <c r="D450" s="146" t="s">
        <v>153</v>
      </c>
      <c r="E450" s="147" t="s">
        <v>1</v>
      </c>
      <c r="F450" s="148" t="s">
        <v>461</v>
      </c>
      <c r="H450" s="149">
        <v>62.5</v>
      </c>
      <c r="I450" s="150"/>
      <c r="L450" s="145"/>
      <c r="M450" s="151"/>
      <c r="T450" s="152"/>
      <c r="AT450" s="147" t="s">
        <v>153</v>
      </c>
      <c r="AU450" s="147" t="s">
        <v>84</v>
      </c>
      <c r="AV450" s="12" t="s">
        <v>84</v>
      </c>
      <c r="AW450" s="12" t="s">
        <v>30</v>
      </c>
      <c r="AX450" s="12" t="s">
        <v>74</v>
      </c>
      <c r="AY450" s="147" t="s">
        <v>144</v>
      </c>
    </row>
    <row r="451" spans="2:65" s="13" customFormat="1">
      <c r="B451" s="153"/>
      <c r="D451" s="146" t="s">
        <v>153</v>
      </c>
      <c r="E451" s="154" t="s">
        <v>1</v>
      </c>
      <c r="F451" s="155" t="s">
        <v>155</v>
      </c>
      <c r="H451" s="156">
        <v>62.5</v>
      </c>
      <c r="I451" s="157"/>
      <c r="L451" s="153"/>
      <c r="M451" s="158"/>
      <c r="T451" s="159"/>
      <c r="AT451" s="154" t="s">
        <v>153</v>
      </c>
      <c r="AU451" s="154" t="s">
        <v>84</v>
      </c>
      <c r="AV451" s="13" t="s">
        <v>156</v>
      </c>
      <c r="AW451" s="13" t="s">
        <v>30</v>
      </c>
      <c r="AX451" s="13" t="s">
        <v>74</v>
      </c>
      <c r="AY451" s="154" t="s">
        <v>144</v>
      </c>
    </row>
    <row r="452" spans="2:65" s="14" customFormat="1">
      <c r="B452" s="160"/>
      <c r="D452" s="146" t="s">
        <v>153</v>
      </c>
      <c r="E452" s="161" t="s">
        <v>1</v>
      </c>
      <c r="F452" s="162" t="s">
        <v>157</v>
      </c>
      <c r="H452" s="163">
        <v>62.5</v>
      </c>
      <c r="I452" s="164"/>
      <c r="L452" s="160"/>
      <c r="M452" s="165"/>
      <c r="T452" s="166"/>
      <c r="AT452" s="161" t="s">
        <v>153</v>
      </c>
      <c r="AU452" s="161" t="s">
        <v>84</v>
      </c>
      <c r="AV452" s="14" t="s">
        <v>151</v>
      </c>
      <c r="AW452" s="14" t="s">
        <v>30</v>
      </c>
      <c r="AX452" s="14" t="s">
        <v>82</v>
      </c>
      <c r="AY452" s="161" t="s">
        <v>144</v>
      </c>
    </row>
    <row r="453" spans="2:65" s="12" customFormat="1">
      <c r="B453" s="145"/>
      <c r="D453" s="146" t="s">
        <v>153</v>
      </c>
      <c r="F453" s="148" t="s">
        <v>467</v>
      </c>
      <c r="H453" s="149">
        <v>63.75</v>
      </c>
      <c r="I453" s="150"/>
      <c r="L453" s="145"/>
      <c r="M453" s="151"/>
      <c r="T453" s="152"/>
      <c r="AT453" s="147" t="s">
        <v>153</v>
      </c>
      <c r="AU453" s="147" t="s">
        <v>84</v>
      </c>
      <c r="AV453" s="12" t="s">
        <v>84</v>
      </c>
      <c r="AW453" s="12" t="s">
        <v>4</v>
      </c>
      <c r="AX453" s="12" t="s">
        <v>82</v>
      </c>
      <c r="AY453" s="147" t="s">
        <v>144</v>
      </c>
    </row>
    <row r="454" spans="2:65" s="1" customFormat="1" ht="21.75" customHeight="1">
      <c r="B454" s="31"/>
      <c r="C454" s="167" t="s">
        <v>468</v>
      </c>
      <c r="D454" s="167" t="s">
        <v>262</v>
      </c>
      <c r="E454" s="168" t="s">
        <v>469</v>
      </c>
      <c r="F454" s="169" t="s">
        <v>470</v>
      </c>
      <c r="G454" s="170" t="s">
        <v>188</v>
      </c>
      <c r="H454" s="171">
        <v>174.828</v>
      </c>
      <c r="I454" s="172">
        <v>103</v>
      </c>
      <c r="J454" s="173">
        <f>ROUND(I454*H454,2)</f>
        <v>18007.28</v>
      </c>
      <c r="K454" s="169" t="s">
        <v>150</v>
      </c>
      <c r="L454" s="174"/>
      <c r="M454" s="175" t="s">
        <v>1</v>
      </c>
      <c r="N454" s="176" t="s">
        <v>39</v>
      </c>
      <c r="P454" s="141">
        <f>O454*H454</f>
        <v>0</v>
      </c>
      <c r="Q454" s="141">
        <v>2.63E-2</v>
      </c>
      <c r="R454" s="141">
        <f>Q454*H454</f>
        <v>4.5979764000000003</v>
      </c>
      <c r="S454" s="141">
        <v>0</v>
      </c>
      <c r="T454" s="142">
        <f>S454*H454</f>
        <v>0</v>
      </c>
      <c r="AR454" s="143" t="s">
        <v>185</v>
      </c>
      <c r="AT454" s="143" t="s">
        <v>262</v>
      </c>
      <c r="AU454" s="143" t="s">
        <v>84</v>
      </c>
      <c r="AY454" s="16" t="s">
        <v>144</v>
      </c>
      <c r="BE454" s="144">
        <f>IF(N454="základní",J454,0)</f>
        <v>18007.28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6" t="s">
        <v>82</v>
      </c>
      <c r="BK454" s="144">
        <f>ROUND(I454*H454,2)</f>
        <v>18007.28</v>
      </c>
      <c r="BL454" s="16" t="s">
        <v>151</v>
      </c>
      <c r="BM454" s="143" t="s">
        <v>471</v>
      </c>
    </row>
    <row r="455" spans="2:65" s="12" customFormat="1" ht="33.75">
      <c r="B455" s="145"/>
      <c r="D455" s="146" t="s">
        <v>153</v>
      </c>
      <c r="E455" s="147" t="s">
        <v>1</v>
      </c>
      <c r="F455" s="148" t="s">
        <v>462</v>
      </c>
      <c r="H455" s="149">
        <v>171.4</v>
      </c>
      <c r="I455" s="150"/>
      <c r="L455" s="145"/>
      <c r="M455" s="151"/>
      <c r="T455" s="152"/>
      <c r="AT455" s="147" t="s">
        <v>153</v>
      </c>
      <c r="AU455" s="147" t="s">
        <v>84</v>
      </c>
      <c r="AV455" s="12" t="s">
        <v>84</v>
      </c>
      <c r="AW455" s="12" t="s">
        <v>30</v>
      </c>
      <c r="AX455" s="12" t="s">
        <v>74</v>
      </c>
      <c r="AY455" s="147" t="s">
        <v>144</v>
      </c>
    </row>
    <row r="456" spans="2:65" s="13" customFormat="1">
      <c r="B456" s="153"/>
      <c r="D456" s="146" t="s">
        <v>153</v>
      </c>
      <c r="E456" s="154" t="s">
        <v>1</v>
      </c>
      <c r="F456" s="155" t="s">
        <v>155</v>
      </c>
      <c r="H456" s="156">
        <v>171.4</v>
      </c>
      <c r="I456" s="157"/>
      <c r="L456" s="153"/>
      <c r="M456" s="158"/>
      <c r="T456" s="159"/>
      <c r="AT456" s="154" t="s">
        <v>153</v>
      </c>
      <c r="AU456" s="154" t="s">
        <v>84</v>
      </c>
      <c r="AV456" s="13" t="s">
        <v>156</v>
      </c>
      <c r="AW456" s="13" t="s">
        <v>30</v>
      </c>
      <c r="AX456" s="13" t="s">
        <v>74</v>
      </c>
      <c r="AY456" s="154" t="s">
        <v>144</v>
      </c>
    </row>
    <row r="457" spans="2:65" s="14" customFormat="1">
      <c r="B457" s="160"/>
      <c r="D457" s="146" t="s">
        <v>153</v>
      </c>
      <c r="E457" s="161" t="s">
        <v>1</v>
      </c>
      <c r="F457" s="162" t="s">
        <v>157</v>
      </c>
      <c r="H457" s="163">
        <v>171.4</v>
      </c>
      <c r="I457" s="164"/>
      <c r="L457" s="160"/>
      <c r="M457" s="165"/>
      <c r="T457" s="166"/>
      <c r="AT457" s="161" t="s">
        <v>153</v>
      </c>
      <c r="AU457" s="161" t="s">
        <v>84</v>
      </c>
      <c r="AV457" s="14" t="s">
        <v>151</v>
      </c>
      <c r="AW457" s="14" t="s">
        <v>30</v>
      </c>
      <c r="AX457" s="14" t="s">
        <v>82</v>
      </c>
      <c r="AY457" s="161" t="s">
        <v>144</v>
      </c>
    </row>
    <row r="458" spans="2:65" s="12" customFormat="1">
      <c r="B458" s="145"/>
      <c r="D458" s="146" t="s">
        <v>153</v>
      </c>
      <c r="F458" s="148" t="s">
        <v>472</v>
      </c>
      <c r="H458" s="149">
        <v>174.828</v>
      </c>
      <c r="I458" s="150"/>
      <c r="L458" s="145"/>
      <c r="M458" s="151"/>
      <c r="T458" s="152"/>
      <c r="AT458" s="147" t="s">
        <v>153</v>
      </c>
      <c r="AU458" s="147" t="s">
        <v>84</v>
      </c>
      <c r="AV458" s="12" t="s">
        <v>84</v>
      </c>
      <c r="AW458" s="12" t="s">
        <v>4</v>
      </c>
      <c r="AX458" s="12" t="s">
        <v>82</v>
      </c>
      <c r="AY458" s="147" t="s">
        <v>144</v>
      </c>
    </row>
    <row r="459" spans="2:65" s="1" customFormat="1" ht="24.2" customHeight="1">
      <c r="B459" s="31"/>
      <c r="C459" s="132" t="s">
        <v>473</v>
      </c>
      <c r="D459" s="132" t="s">
        <v>146</v>
      </c>
      <c r="E459" s="133" t="s">
        <v>474</v>
      </c>
      <c r="F459" s="134" t="s">
        <v>475</v>
      </c>
      <c r="G459" s="135" t="s">
        <v>188</v>
      </c>
      <c r="H459" s="136">
        <v>34</v>
      </c>
      <c r="I459" s="137">
        <v>1050</v>
      </c>
      <c r="J459" s="138">
        <f>ROUND(I459*H459,2)</f>
        <v>35700</v>
      </c>
      <c r="K459" s="134" t="s">
        <v>150</v>
      </c>
      <c r="L459" s="31"/>
      <c r="M459" s="139" t="s">
        <v>1</v>
      </c>
      <c r="N459" s="140" t="s">
        <v>39</v>
      </c>
      <c r="P459" s="141">
        <f>O459*H459</f>
        <v>0</v>
      </c>
      <c r="Q459" s="141">
        <v>0.34612999999999999</v>
      </c>
      <c r="R459" s="141">
        <f>Q459*H459</f>
        <v>11.768419999999999</v>
      </c>
      <c r="S459" s="141">
        <v>0</v>
      </c>
      <c r="T459" s="142">
        <f>S459*H459</f>
        <v>0</v>
      </c>
      <c r="AR459" s="143" t="s">
        <v>151</v>
      </c>
      <c r="AT459" s="143" t="s">
        <v>146</v>
      </c>
      <c r="AU459" s="143" t="s">
        <v>84</v>
      </c>
      <c r="AY459" s="16" t="s">
        <v>144</v>
      </c>
      <c r="BE459" s="144">
        <f>IF(N459="základní",J459,0)</f>
        <v>35700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6" t="s">
        <v>82</v>
      </c>
      <c r="BK459" s="144">
        <f>ROUND(I459*H459,2)</f>
        <v>35700</v>
      </c>
      <c r="BL459" s="16" t="s">
        <v>151</v>
      </c>
      <c r="BM459" s="143" t="s">
        <v>476</v>
      </c>
    </row>
    <row r="460" spans="2:65" s="12" customFormat="1">
      <c r="B460" s="145"/>
      <c r="D460" s="146" t="s">
        <v>153</v>
      </c>
      <c r="E460" s="147" t="s">
        <v>1</v>
      </c>
      <c r="F460" s="148" t="s">
        <v>477</v>
      </c>
      <c r="H460" s="149">
        <v>30</v>
      </c>
      <c r="I460" s="150"/>
      <c r="L460" s="145"/>
      <c r="M460" s="151"/>
      <c r="T460" s="152"/>
      <c r="AT460" s="147" t="s">
        <v>153</v>
      </c>
      <c r="AU460" s="147" t="s">
        <v>84</v>
      </c>
      <c r="AV460" s="12" t="s">
        <v>84</v>
      </c>
      <c r="AW460" s="12" t="s">
        <v>30</v>
      </c>
      <c r="AX460" s="12" t="s">
        <v>74</v>
      </c>
      <c r="AY460" s="147" t="s">
        <v>144</v>
      </c>
    </row>
    <row r="461" spans="2:65" s="12" customFormat="1">
      <c r="B461" s="145"/>
      <c r="D461" s="146" t="s">
        <v>153</v>
      </c>
      <c r="E461" s="147" t="s">
        <v>1</v>
      </c>
      <c r="F461" s="148" t="s">
        <v>478</v>
      </c>
      <c r="H461" s="149">
        <v>4</v>
      </c>
      <c r="I461" s="150"/>
      <c r="L461" s="145"/>
      <c r="M461" s="151"/>
      <c r="T461" s="152"/>
      <c r="AT461" s="147" t="s">
        <v>153</v>
      </c>
      <c r="AU461" s="147" t="s">
        <v>84</v>
      </c>
      <c r="AV461" s="12" t="s">
        <v>84</v>
      </c>
      <c r="AW461" s="12" t="s">
        <v>30</v>
      </c>
      <c r="AX461" s="12" t="s">
        <v>74</v>
      </c>
      <c r="AY461" s="147" t="s">
        <v>144</v>
      </c>
    </row>
    <row r="462" spans="2:65" s="13" customFormat="1">
      <c r="B462" s="153"/>
      <c r="D462" s="146" t="s">
        <v>153</v>
      </c>
      <c r="E462" s="154" t="s">
        <v>1</v>
      </c>
      <c r="F462" s="155" t="s">
        <v>155</v>
      </c>
      <c r="H462" s="156">
        <v>34</v>
      </c>
      <c r="I462" s="157"/>
      <c r="L462" s="153"/>
      <c r="M462" s="158"/>
      <c r="T462" s="159"/>
      <c r="AT462" s="154" t="s">
        <v>153</v>
      </c>
      <c r="AU462" s="154" t="s">
        <v>84</v>
      </c>
      <c r="AV462" s="13" t="s">
        <v>156</v>
      </c>
      <c r="AW462" s="13" t="s">
        <v>30</v>
      </c>
      <c r="AX462" s="13" t="s">
        <v>74</v>
      </c>
      <c r="AY462" s="154" t="s">
        <v>144</v>
      </c>
    </row>
    <row r="463" spans="2:65" s="14" customFormat="1">
      <c r="B463" s="160"/>
      <c r="D463" s="146" t="s">
        <v>153</v>
      </c>
      <c r="E463" s="161" t="s">
        <v>1</v>
      </c>
      <c r="F463" s="162" t="s">
        <v>157</v>
      </c>
      <c r="H463" s="163">
        <v>34</v>
      </c>
      <c r="I463" s="164"/>
      <c r="L463" s="160"/>
      <c r="M463" s="165"/>
      <c r="T463" s="166"/>
      <c r="AT463" s="161" t="s">
        <v>153</v>
      </c>
      <c r="AU463" s="161" t="s">
        <v>84</v>
      </c>
      <c r="AV463" s="14" t="s">
        <v>151</v>
      </c>
      <c r="AW463" s="14" t="s">
        <v>30</v>
      </c>
      <c r="AX463" s="14" t="s">
        <v>82</v>
      </c>
      <c r="AY463" s="161" t="s">
        <v>144</v>
      </c>
    </row>
    <row r="464" spans="2:65" s="1" customFormat="1" ht="16.5" customHeight="1">
      <c r="B464" s="31"/>
      <c r="C464" s="167" t="s">
        <v>479</v>
      </c>
      <c r="D464" s="167" t="s">
        <v>262</v>
      </c>
      <c r="E464" s="168" t="s">
        <v>480</v>
      </c>
      <c r="F464" s="169" t="s">
        <v>481</v>
      </c>
      <c r="G464" s="170" t="s">
        <v>188</v>
      </c>
      <c r="H464" s="171">
        <v>26.52</v>
      </c>
      <c r="I464" s="172">
        <v>2540</v>
      </c>
      <c r="J464" s="173">
        <f>ROUND(I464*H464,2)</f>
        <v>67360.800000000003</v>
      </c>
      <c r="K464" s="169" t="s">
        <v>150</v>
      </c>
      <c r="L464" s="174"/>
      <c r="M464" s="175" t="s">
        <v>1</v>
      </c>
      <c r="N464" s="176" t="s">
        <v>39</v>
      </c>
      <c r="P464" s="141">
        <f>O464*H464</f>
        <v>0</v>
      </c>
      <c r="Q464" s="141">
        <v>0.248</v>
      </c>
      <c r="R464" s="141">
        <f>Q464*H464</f>
        <v>6.5769599999999997</v>
      </c>
      <c r="S464" s="141">
        <v>0</v>
      </c>
      <c r="T464" s="142">
        <f>S464*H464</f>
        <v>0</v>
      </c>
      <c r="AR464" s="143" t="s">
        <v>185</v>
      </c>
      <c r="AT464" s="143" t="s">
        <v>262</v>
      </c>
      <c r="AU464" s="143" t="s">
        <v>84</v>
      </c>
      <c r="AY464" s="16" t="s">
        <v>144</v>
      </c>
      <c r="BE464" s="144">
        <f>IF(N464="základní",J464,0)</f>
        <v>67360.800000000003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6" t="s">
        <v>82</v>
      </c>
      <c r="BK464" s="144">
        <f>ROUND(I464*H464,2)</f>
        <v>67360.800000000003</v>
      </c>
      <c r="BL464" s="16" t="s">
        <v>151</v>
      </c>
      <c r="BM464" s="143" t="s">
        <v>482</v>
      </c>
    </row>
    <row r="465" spans="2:65" s="12" customFormat="1">
      <c r="B465" s="145"/>
      <c r="D465" s="146" t="s">
        <v>153</v>
      </c>
      <c r="E465" s="147" t="s">
        <v>1</v>
      </c>
      <c r="F465" s="148" t="s">
        <v>296</v>
      </c>
      <c r="H465" s="149">
        <v>26</v>
      </c>
      <c r="I465" s="150"/>
      <c r="L465" s="145"/>
      <c r="M465" s="151"/>
      <c r="T465" s="152"/>
      <c r="AT465" s="147" t="s">
        <v>153</v>
      </c>
      <c r="AU465" s="147" t="s">
        <v>84</v>
      </c>
      <c r="AV465" s="12" t="s">
        <v>84</v>
      </c>
      <c r="AW465" s="12" t="s">
        <v>30</v>
      </c>
      <c r="AX465" s="12" t="s">
        <v>74</v>
      </c>
      <c r="AY465" s="147" t="s">
        <v>144</v>
      </c>
    </row>
    <row r="466" spans="2:65" s="13" customFormat="1">
      <c r="B466" s="153"/>
      <c r="D466" s="146" t="s">
        <v>153</v>
      </c>
      <c r="E466" s="154" t="s">
        <v>1</v>
      </c>
      <c r="F466" s="155" t="s">
        <v>155</v>
      </c>
      <c r="H466" s="156">
        <v>26</v>
      </c>
      <c r="I466" s="157"/>
      <c r="L466" s="153"/>
      <c r="M466" s="158"/>
      <c r="T466" s="159"/>
      <c r="AT466" s="154" t="s">
        <v>153</v>
      </c>
      <c r="AU466" s="154" t="s">
        <v>84</v>
      </c>
      <c r="AV466" s="13" t="s">
        <v>156</v>
      </c>
      <c r="AW466" s="13" t="s">
        <v>30</v>
      </c>
      <c r="AX466" s="13" t="s">
        <v>74</v>
      </c>
      <c r="AY466" s="154" t="s">
        <v>144</v>
      </c>
    </row>
    <row r="467" spans="2:65" s="14" customFormat="1">
      <c r="B467" s="160"/>
      <c r="D467" s="146" t="s">
        <v>153</v>
      </c>
      <c r="E467" s="161" t="s">
        <v>1</v>
      </c>
      <c r="F467" s="162" t="s">
        <v>157</v>
      </c>
      <c r="H467" s="163">
        <v>26</v>
      </c>
      <c r="I467" s="164"/>
      <c r="L467" s="160"/>
      <c r="M467" s="165"/>
      <c r="T467" s="166"/>
      <c r="AT467" s="161" t="s">
        <v>153</v>
      </c>
      <c r="AU467" s="161" t="s">
        <v>84</v>
      </c>
      <c r="AV467" s="14" t="s">
        <v>151</v>
      </c>
      <c r="AW467" s="14" t="s">
        <v>30</v>
      </c>
      <c r="AX467" s="14" t="s">
        <v>82</v>
      </c>
      <c r="AY467" s="161" t="s">
        <v>144</v>
      </c>
    </row>
    <row r="468" spans="2:65" s="12" customFormat="1">
      <c r="B468" s="145"/>
      <c r="D468" s="146" t="s">
        <v>153</v>
      </c>
      <c r="F468" s="148" t="s">
        <v>483</v>
      </c>
      <c r="H468" s="149">
        <v>26.52</v>
      </c>
      <c r="I468" s="150"/>
      <c r="L468" s="145"/>
      <c r="M468" s="151"/>
      <c r="T468" s="152"/>
      <c r="AT468" s="147" t="s">
        <v>153</v>
      </c>
      <c r="AU468" s="147" t="s">
        <v>84</v>
      </c>
      <c r="AV468" s="12" t="s">
        <v>84</v>
      </c>
      <c r="AW468" s="12" t="s">
        <v>4</v>
      </c>
      <c r="AX468" s="12" t="s">
        <v>82</v>
      </c>
      <c r="AY468" s="147" t="s">
        <v>144</v>
      </c>
    </row>
    <row r="469" spans="2:65" s="1" customFormat="1" ht="21.75" customHeight="1">
      <c r="B469" s="31"/>
      <c r="C469" s="167" t="s">
        <v>484</v>
      </c>
      <c r="D469" s="167" t="s">
        <v>262</v>
      </c>
      <c r="E469" s="168" t="s">
        <v>485</v>
      </c>
      <c r="F469" s="169" t="s">
        <v>486</v>
      </c>
      <c r="G469" s="170" t="s">
        <v>188</v>
      </c>
      <c r="H469" s="171">
        <v>4</v>
      </c>
      <c r="I469" s="172">
        <v>2540</v>
      </c>
      <c r="J469" s="173">
        <f>ROUND(I469*H469,2)</f>
        <v>10160</v>
      </c>
      <c r="K469" s="169" t="s">
        <v>150</v>
      </c>
      <c r="L469" s="174"/>
      <c r="M469" s="175" t="s">
        <v>1</v>
      </c>
      <c r="N469" s="176" t="s">
        <v>39</v>
      </c>
      <c r="P469" s="141">
        <f>O469*H469</f>
        <v>0</v>
      </c>
      <c r="Q469" s="141">
        <v>0.24399999999999999</v>
      </c>
      <c r="R469" s="141">
        <f>Q469*H469</f>
        <v>0.97599999999999998</v>
      </c>
      <c r="S469" s="141">
        <v>0</v>
      </c>
      <c r="T469" s="142">
        <f>S469*H469</f>
        <v>0</v>
      </c>
      <c r="AR469" s="143" t="s">
        <v>185</v>
      </c>
      <c r="AT469" s="143" t="s">
        <v>262</v>
      </c>
      <c r="AU469" s="143" t="s">
        <v>84</v>
      </c>
      <c r="AY469" s="16" t="s">
        <v>144</v>
      </c>
      <c r="BE469" s="144">
        <f>IF(N469="základní",J469,0)</f>
        <v>10160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6" t="s">
        <v>82</v>
      </c>
      <c r="BK469" s="144">
        <f>ROUND(I469*H469,2)</f>
        <v>10160</v>
      </c>
      <c r="BL469" s="16" t="s">
        <v>151</v>
      </c>
      <c r="BM469" s="143" t="s">
        <v>487</v>
      </c>
    </row>
    <row r="470" spans="2:65" s="12" customFormat="1">
      <c r="B470" s="145"/>
      <c r="D470" s="146" t="s">
        <v>153</v>
      </c>
      <c r="F470" s="148" t="s">
        <v>488</v>
      </c>
      <c r="H470" s="149">
        <v>4</v>
      </c>
      <c r="I470" s="150"/>
      <c r="L470" s="145"/>
      <c r="M470" s="151"/>
      <c r="T470" s="152"/>
      <c r="AT470" s="147" t="s">
        <v>153</v>
      </c>
      <c r="AU470" s="147" t="s">
        <v>84</v>
      </c>
      <c r="AV470" s="12" t="s">
        <v>84</v>
      </c>
      <c r="AW470" s="12" t="s">
        <v>4</v>
      </c>
      <c r="AX470" s="12" t="s">
        <v>82</v>
      </c>
      <c r="AY470" s="147" t="s">
        <v>144</v>
      </c>
    </row>
    <row r="471" spans="2:65" s="1" customFormat="1" ht="24.2" customHeight="1">
      <c r="B471" s="31"/>
      <c r="C471" s="167" t="s">
        <v>489</v>
      </c>
      <c r="D471" s="167" t="s">
        <v>262</v>
      </c>
      <c r="E471" s="168" t="s">
        <v>490</v>
      </c>
      <c r="F471" s="169" t="s">
        <v>491</v>
      </c>
      <c r="G471" s="170" t="s">
        <v>188</v>
      </c>
      <c r="H471" s="171">
        <v>4</v>
      </c>
      <c r="I471" s="172">
        <v>2540</v>
      </c>
      <c r="J471" s="173">
        <f>ROUND(I471*H471,2)</f>
        <v>10160</v>
      </c>
      <c r="K471" s="169" t="s">
        <v>150</v>
      </c>
      <c r="L471" s="174"/>
      <c r="M471" s="175" t="s">
        <v>1</v>
      </c>
      <c r="N471" s="176" t="s">
        <v>39</v>
      </c>
      <c r="P471" s="141">
        <f>O471*H471</f>
        <v>0</v>
      </c>
      <c r="Q471" s="141">
        <v>0.16400000000000001</v>
      </c>
      <c r="R471" s="141">
        <f>Q471*H471</f>
        <v>0.65600000000000003</v>
      </c>
      <c r="S471" s="141">
        <v>0</v>
      </c>
      <c r="T471" s="142">
        <f>S471*H471</f>
        <v>0</v>
      </c>
      <c r="AR471" s="143" t="s">
        <v>185</v>
      </c>
      <c r="AT471" s="143" t="s">
        <v>262</v>
      </c>
      <c r="AU471" s="143" t="s">
        <v>84</v>
      </c>
      <c r="AY471" s="16" t="s">
        <v>144</v>
      </c>
      <c r="BE471" s="144">
        <f>IF(N471="základní",J471,0)</f>
        <v>10160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6" t="s">
        <v>82</v>
      </c>
      <c r="BK471" s="144">
        <f>ROUND(I471*H471,2)</f>
        <v>10160</v>
      </c>
      <c r="BL471" s="16" t="s">
        <v>151</v>
      </c>
      <c r="BM471" s="143" t="s">
        <v>492</v>
      </c>
    </row>
    <row r="472" spans="2:65" s="12" customFormat="1">
      <c r="B472" s="145"/>
      <c r="D472" s="146" t="s">
        <v>153</v>
      </c>
      <c r="F472" s="148" t="s">
        <v>488</v>
      </c>
      <c r="H472" s="149">
        <v>4</v>
      </c>
      <c r="I472" s="150"/>
      <c r="L472" s="145"/>
      <c r="M472" s="151"/>
      <c r="T472" s="152"/>
      <c r="AT472" s="147" t="s">
        <v>153</v>
      </c>
      <c r="AU472" s="147" t="s">
        <v>84</v>
      </c>
      <c r="AV472" s="12" t="s">
        <v>84</v>
      </c>
      <c r="AW472" s="12" t="s">
        <v>4</v>
      </c>
      <c r="AX472" s="12" t="s">
        <v>82</v>
      </c>
      <c r="AY472" s="147" t="s">
        <v>144</v>
      </c>
    </row>
    <row r="473" spans="2:65" s="1" customFormat="1" ht="24.2" customHeight="1">
      <c r="B473" s="31"/>
      <c r="C473" s="132" t="s">
        <v>493</v>
      </c>
      <c r="D473" s="132" t="s">
        <v>146</v>
      </c>
      <c r="E473" s="133" t="s">
        <v>494</v>
      </c>
      <c r="F473" s="134" t="s">
        <v>495</v>
      </c>
      <c r="G473" s="135" t="s">
        <v>188</v>
      </c>
      <c r="H473" s="136">
        <v>248</v>
      </c>
      <c r="I473" s="137">
        <v>120</v>
      </c>
      <c r="J473" s="138">
        <f>ROUND(I473*H473,2)</f>
        <v>29760</v>
      </c>
      <c r="K473" s="134" t="s">
        <v>150</v>
      </c>
      <c r="L473" s="31"/>
      <c r="M473" s="139" t="s">
        <v>1</v>
      </c>
      <c r="N473" s="140" t="s">
        <v>39</v>
      </c>
      <c r="P473" s="141">
        <f>O473*H473</f>
        <v>0</v>
      </c>
      <c r="Q473" s="141">
        <v>1.1E-4</v>
      </c>
      <c r="R473" s="141">
        <f>Q473*H473</f>
        <v>2.7280000000000002E-2</v>
      </c>
      <c r="S473" s="141">
        <v>0</v>
      </c>
      <c r="T473" s="142">
        <f>S473*H473</f>
        <v>0</v>
      </c>
      <c r="AR473" s="143" t="s">
        <v>151</v>
      </c>
      <c r="AT473" s="143" t="s">
        <v>146</v>
      </c>
      <c r="AU473" s="143" t="s">
        <v>84</v>
      </c>
      <c r="AY473" s="16" t="s">
        <v>144</v>
      </c>
      <c r="BE473" s="144">
        <f>IF(N473="základní",J473,0)</f>
        <v>29760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6" t="s">
        <v>82</v>
      </c>
      <c r="BK473" s="144">
        <f>ROUND(I473*H473,2)</f>
        <v>29760</v>
      </c>
      <c r="BL473" s="16" t="s">
        <v>151</v>
      </c>
      <c r="BM473" s="143" t="s">
        <v>496</v>
      </c>
    </row>
    <row r="474" spans="2:65" s="12" customFormat="1">
      <c r="B474" s="145"/>
      <c r="D474" s="146" t="s">
        <v>153</v>
      </c>
      <c r="E474" s="147" t="s">
        <v>1</v>
      </c>
      <c r="F474" s="148" t="s">
        <v>497</v>
      </c>
      <c r="H474" s="149">
        <v>248</v>
      </c>
      <c r="I474" s="150"/>
      <c r="L474" s="145"/>
      <c r="M474" s="151"/>
      <c r="T474" s="152"/>
      <c r="AT474" s="147" t="s">
        <v>153</v>
      </c>
      <c r="AU474" s="147" t="s">
        <v>84</v>
      </c>
      <c r="AV474" s="12" t="s">
        <v>84</v>
      </c>
      <c r="AW474" s="12" t="s">
        <v>30</v>
      </c>
      <c r="AX474" s="12" t="s">
        <v>74</v>
      </c>
      <c r="AY474" s="147" t="s">
        <v>144</v>
      </c>
    </row>
    <row r="475" spans="2:65" s="13" customFormat="1">
      <c r="B475" s="153"/>
      <c r="D475" s="146" t="s">
        <v>153</v>
      </c>
      <c r="E475" s="154" t="s">
        <v>1</v>
      </c>
      <c r="F475" s="155" t="s">
        <v>155</v>
      </c>
      <c r="H475" s="156">
        <v>248</v>
      </c>
      <c r="I475" s="157"/>
      <c r="L475" s="153"/>
      <c r="M475" s="158"/>
      <c r="T475" s="159"/>
      <c r="AT475" s="154" t="s">
        <v>153</v>
      </c>
      <c r="AU475" s="154" t="s">
        <v>84</v>
      </c>
      <c r="AV475" s="13" t="s">
        <v>156</v>
      </c>
      <c r="AW475" s="13" t="s">
        <v>30</v>
      </c>
      <c r="AX475" s="13" t="s">
        <v>74</v>
      </c>
      <c r="AY475" s="154" t="s">
        <v>144</v>
      </c>
    </row>
    <row r="476" spans="2:65" s="14" customFormat="1">
      <c r="B476" s="160"/>
      <c r="D476" s="146" t="s">
        <v>153</v>
      </c>
      <c r="E476" s="161" t="s">
        <v>1</v>
      </c>
      <c r="F476" s="162" t="s">
        <v>157</v>
      </c>
      <c r="H476" s="163">
        <v>248</v>
      </c>
      <c r="I476" s="164"/>
      <c r="L476" s="160"/>
      <c r="M476" s="165"/>
      <c r="T476" s="166"/>
      <c r="AT476" s="161" t="s">
        <v>153</v>
      </c>
      <c r="AU476" s="161" t="s">
        <v>84</v>
      </c>
      <c r="AV476" s="14" t="s">
        <v>151</v>
      </c>
      <c r="AW476" s="14" t="s">
        <v>30</v>
      </c>
      <c r="AX476" s="14" t="s">
        <v>82</v>
      </c>
      <c r="AY476" s="161" t="s">
        <v>144</v>
      </c>
    </row>
    <row r="477" spans="2:65" s="1" customFormat="1" ht="24.2" customHeight="1">
      <c r="B477" s="31"/>
      <c r="C477" s="132" t="s">
        <v>498</v>
      </c>
      <c r="D477" s="132" t="s">
        <v>146</v>
      </c>
      <c r="E477" s="133" t="s">
        <v>499</v>
      </c>
      <c r="F477" s="134" t="s">
        <v>500</v>
      </c>
      <c r="G477" s="135" t="s">
        <v>149</v>
      </c>
      <c r="H477" s="136">
        <v>70.2</v>
      </c>
      <c r="I477" s="137">
        <v>199</v>
      </c>
      <c r="J477" s="138">
        <f>ROUND(I477*H477,2)</f>
        <v>13969.8</v>
      </c>
      <c r="K477" s="134" t="s">
        <v>150</v>
      </c>
      <c r="L477" s="31"/>
      <c r="M477" s="139" t="s">
        <v>1</v>
      </c>
      <c r="N477" s="140" t="s">
        <v>39</v>
      </c>
      <c r="P477" s="141">
        <f>O477*H477</f>
        <v>0</v>
      </c>
      <c r="Q477" s="141">
        <v>1.0200000000000001E-3</v>
      </c>
      <c r="R477" s="141">
        <f>Q477*H477</f>
        <v>7.1604000000000015E-2</v>
      </c>
      <c r="S477" s="141">
        <v>0</v>
      </c>
      <c r="T477" s="142">
        <f>S477*H477</f>
        <v>0</v>
      </c>
      <c r="AR477" s="143" t="s">
        <v>151</v>
      </c>
      <c r="AT477" s="143" t="s">
        <v>146</v>
      </c>
      <c r="AU477" s="143" t="s">
        <v>84</v>
      </c>
      <c r="AY477" s="16" t="s">
        <v>144</v>
      </c>
      <c r="BE477" s="144">
        <f>IF(N477="základní",J477,0)</f>
        <v>13969.8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6" t="s">
        <v>82</v>
      </c>
      <c r="BK477" s="144">
        <f>ROUND(I477*H477,2)</f>
        <v>13969.8</v>
      </c>
      <c r="BL477" s="16" t="s">
        <v>151</v>
      </c>
      <c r="BM477" s="143" t="s">
        <v>501</v>
      </c>
    </row>
    <row r="478" spans="2:65" s="12" customFormat="1">
      <c r="B478" s="145"/>
      <c r="D478" s="146" t="s">
        <v>153</v>
      </c>
      <c r="E478" s="147" t="s">
        <v>1</v>
      </c>
      <c r="F478" s="148" t="s">
        <v>502</v>
      </c>
      <c r="H478" s="149">
        <v>70.2</v>
      </c>
      <c r="I478" s="150"/>
      <c r="L478" s="145"/>
      <c r="M478" s="151"/>
      <c r="T478" s="152"/>
      <c r="AT478" s="147" t="s">
        <v>153</v>
      </c>
      <c r="AU478" s="147" t="s">
        <v>84</v>
      </c>
      <c r="AV478" s="12" t="s">
        <v>84</v>
      </c>
      <c r="AW478" s="12" t="s">
        <v>30</v>
      </c>
      <c r="AX478" s="12" t="s">
        <v>74</v>
      </c>
      <c r="AY478" s="147" t="s">
        <v>144</v>
      </c>
    </row>
    <row r="479" spans="2:65" s="13" customFormat="1">
      <c r="B479" s="153"/>
      <c r="D479" s="146" t="s">
        <v>153</v>
      </c>
      <c r="E479" s="154" t="s">
        <v>1</v>
      </c>
      <c r="F479" s="155" t="s">
        <v>155</v>
      </c>
      <c r="H479" s="156">
        <v>70.2</v>
      </c>
      <c r="I479" s="157"/>
      <c r="L479" s="153"/>
      <c r="M479" s="158"/>
      <c r="T479" s="159"/>
      <c r="AT479" s="154" t="s">
        <v>153</v>
      </c>
      <c r="AU479" s="154" t="s">
        <v>84</v>
      </c>
      <c r="AV479" s="13" t="s">
        <v>156</v>
      </c>
      <c r="AW479" s="13" t="s">
        <v>30</v>
      </c>
      <c r="AX479" s="13" t="s">
        <v>74</v>
      </c>
      <c r="AY479" s="154" t="s">
        <v>144</v>
      </c>
    </row>
    <row r="480" spans="2:65" s="14" customFormat="1">
      <c r="B480" s="160"/>
      <c r="D480" s="146" t="s">
        <v>153</v>
      </c>
      <c r="E480" s="161" t="s">
        <v>1</v>
      </c>
      <c r="F480" s="162" t="s">
        <v>157</v>
      </c>
      <c r="H480" s="163">
        <v>70.2</v>
      </c>
      <c r="I480" s="164"/>
      <c r="L480" s="160"/>
      <c r="M480" s="165"/>
      <c r="T480" s="166"/>
      <c r="AT480" s="161" t="s">
        <v>153</v>
      </c>
      <c r="AU480" s="161" t="s">
        <v>84</v>
      </c>
      <c r="AV480" s="14" t="s">
        <v>151</v>
      </c>
      <c r="AW480" s="14" t="s">
        <v>30</v>
      </c>
      <c r="AX480" s="14" t="s">
        <v>82</v>
      </c>
      <c r="AY480" s="161" t="s">
        <v>144</v>
      </c>
    </row>
    <row r="481" spans="2:65" s="1" customFormat="1" ht="24.2" customHeight="1">
      <c r="B481" s="31"/>
      <c r="C481" s="132" t="s">
        <v>503</v>
      </c>
      <c r="D481" s="132" t="s">
        <v>146</v>
      </c>
      <c r="E481" s="133" t="s">
        <v>504</v>
      </c>
      <c r="F481" s="134" t="s">
        <v>505</v>
      </c>
      <c r="G481" s="135" t="s">
        <v>149</v>
      </c>
      <c r="H481" s="136">
        <v>19.8</v>
      </c>
      <c r="I481" s="137">
        <v>80</v>
      </c>
      <c r="J481" s="138">
        <f>ROUND(I481*H481,2)</f>
        <v>1584</v>
      </c>
      <c r="K481" s="134" t="s">
        <v>150</v>
      </c>
      <c r="L481" s="31"/>
      <c r="M481" s="139" t="s">
        <v>1</v>
      </c>
      <c r="N481" s="140" t="s">
        <v>39</v>
      </c>
      <c r="P481" s="141">
        <f>O481*H481</f>
        <v>0</v>
      </c>
      <c r="Q481" s="141">
        <v>4.6999999999999999E-4</v>
      </c>
      <c r="R481" s="141">
        <f>Q481*H481</f>
        <v>9.306E-3</v>
      </c>
      <c r="S481" s="141">
        <v>0</v>
      </c>
      <c r="T481" s="142">
        <f>S481*H481</f>
        <v>0</v>
      </c>
      <c r="AR481" s="143" t="s">
        <v>151</v>
      </c>
      <c r="AT481" s="143" t="s">
        <v>146</v>
      </c>
      <c r="AU481" s="143" t="s">
        <v>84</v>
      </c>
      <c r="AY481" s="16" t="s">
        <v>144</v>
      </c>
      <c r="BE481" s="144">
        <f>IF(N481="základní",J481,0)</f>
        <v>1584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6" t="s">
        <v>82</v>
      </c>
      <c r="BK481" s="144">
        <f>ROUND(I481*H481,2)</f>
        <v>1584</v>
      </c>
      <c r="BL481" s="16" t="s">
        <v>151</v>
      </c>
      <c r="BM481" s="143" t="s">
        <v>506</v>
      </c>
    </row>
    <row r="482" spans="2:65" s="12" customFormat="1">
      <c r="B482" s="145"/>
      <c r="D482" s="146" t="s">
        <v>153</v>
      </c>
      <c r="E482" s="147" t="s">
        <v>1</v>
      </c>
      <c r="F482" s="148" t="s">
        <v>286</v>
      </c>
      <c r="H482" s="149">
        <v>19.8</v>
      </c>
      <c r="I482" s="150"/>
      <c r="L482" s="145"/>
      <c r="M482" s="151"/>
      <c r="T482" s="152"/>
      <c r="AT482" s="147" t="s">
        <v>153</v>
      </c>
      <c r="AU482" s="147" t="s">
        <v>84</v>
      </c>
      <c r="AV482" s="12" t="s">
        <v>84</v>
      </c>
      <c r="AW482" s="12" t="s">
        <v>30</v>
      </c>
      <c r="AX482" s="12" t="s">
        <v>74</v>
      </c>
      <c r="AY482" s="147" t="s">
        <v>144</v>
      </c>
    </row>
    <row r="483" spans="2:65" s="13" customFormat="1">
      <c r="B483" s="153"/>
      <c r="D483" s="146" t="s">
        <v>153</v>
      </c>
      <c r="E483" s="154" t="s">
        <v>1</v>
      </c>
      <c r="F483" s="155" t="s">
        <v>155</v>
      </c>
      <c r="H483" s="156">
        <v>19.8</v>
      </c>
      <c r="I483" s="157"/>
      <c r="L483" s="153"/>
      <c r="M483" s="158"/>
      <c r="T483" s="159"/>
      <c r="AT483" s="154" t="s">
        <v>153</v>
      </c>
      <c r="AU483" s="154" t="s">
        <v>84</v>
      </c>
      <c r="AV483" s="13" t="s">
        <v>156</v>
      </c>
      <c r="AW483" s="13" t="s">
        <v>30</v>
      </c>
      <c r="AX483" s="13" t="s">
        <v>74</v>
      </c>
      <c r="AY483" s="154" t="s">
        <v>144</v>
      </c>
    </row>
    <row r="484" spans="2:65" s="14" customFormat="1">
      <c r="B484" s="160"/>
      <c r="D484" s="146" t="s">
        <v>153</v>
      </c>
      <c r="E484" s="161" t="s">
        <v>1</v>
      </c>
      <c r="F484" s="162" t="s">
        <v>157</v>
      </c>
      <c r="H484" s="163">
        <v>19.8</v>
      </c>
      <c r="I484" s="164"/>
      <c r="L484" s="160"/>
      <c r="M484" s="165"/>
      <c r="T484" s="166"/>
      <c r="AT484" s="161" t="s">
        <v>153</v>
      </c>
      <c r="AU484" s="161" t="s">
        <v>84</v>
      </c>
      <c r="AV484" s="14" t="s">
        <v>151</v>
      </c>
      <c r="AW484" s="14" t="s">
        <v>30</v>
      </c>
      <c r="AX484" s="14" t="s">
        <v>82</v>
      </c>
      <c r="AY484" s="161" t="s">
        <v>144</v>
      </c>
    </row>
    <row r="485" spans="2:65" s="1" customFormat="1" ht="24.2" customHeight="1">
      <c r="B485" s="31"/>
      <c r="C485" s="132" t="s">
        <v>507</v>
      </c>
      <c r="D485" s="132" t="s">
        <v>146</v>
      </c>
      <c r="E485" s="133" t="s">
        <v>508</v>
      </c>
      <c r="F485" s="134" t="s">
        <v>509</v>
      </c>
      <c r="G485" s="135" t="s">
        <v>188</v>
      </c>
      <c r="H485" s="136">
        <v>249.95</v>
      </c>
      <c r="I485" s="137">
        <v>100</v>
      </c>
      <c r="J485" s="138">
        <f>ROUND(I485*H485,2)</f>
        <v>24995</v>
      </c>
      <c r="K485" s="134" t="s">
        <v>150</v>
      </c>
      <c r="L485" s="31"/>
      <c r="M485" s="139" t="s">
        <v>1</v>
      </c>
      <c r="N485" s="140" t="s">
        <v>39</v>
      </c>
      <c r="P485" s="141">
        <f>O485*H485</f>
        <v>0</v>
      </c>
      <c r="Q485" s="141">
        <v>0</v>
      </c>
      <c r="R485" s="141">
        <f>Q485*H485</f>
        <v>0</v>
      </c>
      <c r="S485" s="141">
        <v>0</v>
      </c>
      <c r="T485" s="142">
        <f>S485*H485</f>
        <v>0</v>
      </c>
      <c r="AR485" s="143" t="s">
        <v>151</v>
      </c>
      <c r="AT485" s="143" t="s">
        <v>146</v>
      </c>
      <c r="AU485" s="143" t="s">
        <v>84</v>
      </c>
      <c r="AY485" s="16" t="s">
        <v>144</v>
      </c>
      <c r="BE485" s="144">
        <f>IF(N485="základní",J485,0)</f>
        <v>24995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6" t="s">
        <v>82</v>
      </c>
      <c r="BK485" s="144">
        <f>ROUND(I485*H485,2)</f>
        <v>24995</v>
      </c>
      <c r="BL485" s="16" t="s">
        <v>151</v>
      </c>
      <c r="BM485" s="143" t="s">
        <v>510</v>
      </c>
    </row>
    <row r="486" spans="2:65" s="12" customFormat="1">
      <c r="B486" s="145"/>
      <c r="D486" s="146" t="s">
        <v>153</v>
      </c>
      <c r="E486" s="147" t="s">
        <v>1</v>
      </c>
      <c r="F486" s="148" t="s">
        <v>511</v>
      </c>
      <c r="H486" s="149">
        <v>249.95</v>
      </c>
      <c r="I486" s="150"/>
      <c r="L486" s="145"/>
      <c r="M486" s="151"/>
      <c r="T486" s="152"/>
      <c r="AT486" s="147" t="s">
        <v>153</v>
      </c>
      <c r="AU486" s="147" t="s">
        <v>84</v>
      </c>
      <c r="AV486" s="12" t="s">
        <v>84</v>
      </c>
      <c r="AW486" s="12" t="s">
        <v>30</v>
      </c>
      <c r="AX486" s="12" t="s">
        <v>74</v>
      </c>
      <c r="AY486" s="147" t="s">
        <v>144</v>
      </c>
    </row>
    <row r="487" spans="2:65" s="13" customFormat="1">
      <c r="B487" s="153"/>
      <c r="D487" s="146" t="s">
        <v>153</v>
      </c>
      <c r="E487" s="154" t="s">
        <v>1</v>
      </c>
      <c r="F487" s="155" t="s">
        <v>155</v>
      </c>
      <c r="H487" s="156">
        <v>249.95</v>
      </c>
      <c r="I487" s="157"/>
      <c r="L487" s="153"/>
      <c r="M487" s="158"/>
      <c r="T487" s="159"/>
      <c r="AT487" s="154" t="s">
        <v>153</v>
      </c>
      <c r="AU487" s="154" t="s">
        <v>84</v>
      </c>
      <c r="AV487" s="13" t="s">
        <v>156</v>
      </c>
      <c r="AW487" s="13" t="s">
        <v>30</v>
      </c>
      <c r="AX487" s="13" t="s">
        <v>74</v>
      </c>
      <c r="AY487" s="154" t="s">
        <v>144</v>
      </c>
    </row>
    <row r="488" spans="2:65" s="14" customFormat="1">
      <c r="B488" s="160"/>
      <c r="D488" s="146" t="s">
        <v>153</v>
      </c>
      <c r="E488" s="161" t="s">
        <v>1</v>
      </c>
      <c r="F488" s="162" t="s">
        <v>157</v>
      </c>
      <c r="H488" s="163">
        <v>249.95</v>
      </c>
      <c r="I488" s="164"/>
      <c r="L488" s="160"/>
      <c r="M488" s="165"/>
      <c r="T488" s="166"/>
      <c r="AT488" s="161" t="s">
        <v>153</v>
      </c>
      <c r="AU488" s="161" t="s">
        <v>84</v>
      </c>
      <c r="AV488" s="14" t="s">
        <v>151</v>
      </c>
      <c r="AW488" s="14" t="s">
        <v>30</v>
      </c>
      <c r="AX488" s="14" t="s">
        <v>82</v>
      </c>
      <c r="AY488" s="161" t="s">
        <v>144</v>
      </c>
    </row>
    <row r="489" spans="2:65" s="1" customFormat="1" ht="24.2" customHeight="1">
      <c r="B489" s="31"/>
      <c r="C489" s="132" t="s">
        <v>512</v>
      </c>
      <c r="D489" s="132" t="s">
        <v>146</v>
      </c>
      <c r="E489" s="133" t="s">
        <v>513</v>
      </c>
      <c r="F489" s="134" t="s">
        <v>514</v>
      </c>
      <c r="G489" s="135" t="s">
        <v>188</v>
      </c>
      <c r="H489" s="136">
        <v>9</v>
      </c>
      <c r="I489" s="137">
        <v>615</v>
      </c>
      <c r="J489" s="138">
        <f>ROUND(I489*H489,2)</f>
        <v>5535</v>
      </c>
      <c r="K489" s="134" t="s">
        <v>150</v>
      </c>
      <c r="L489" s="31"/>
      <c r="M489" s="139" t="s">
        <v>1</v>
      </c>
      <c r="N489" s="140" t="s">
        <v>39</v>
      </c>
      <c r="P489" s="141">
        <f>O489*H489</f>
        <v>0</v>
      </c>
      <c r="Q489" s="141">
        <v>0.29221000000000003</v>
      </c>
      <c r="R489" s="141">
        <f>Q489*H489</f>
        <v>2.6298900000000001</v>
      </c>
      <c r="S489" s="141">
        <v>0</v>
      </c>
      <c r="T489" s="142">
        <f>S489*H489</f>
        <v>0</v>
      </c>
      <c r="AR489" s="143" t="s">
        <v>151</v>
      </c>
      <c r="AT489" s="143" t="s">
        <v>146</v>
      </c>
      <c r="AU489" s="143" t="s">
        <v>84</v>
      </c>
      <c r="AY489" s="16" t="s">
        <v>144</v>
      </c>
      <c r="BE489" s="144">
        <f>IF(N489="základní",J489,0)</f>
        <v>5535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6" t="s">
        <v>82</v>
      </c>
      <c r="BK489" s="144">
        <f>ROUND(I489*H489,2)</f>
        <v>5535</v>
      </c>
      <c r="BL489" s="16" t="s">
        <v>151</v>
      </c>
      <c r="BM489" s="143" t="s">
        <v>515</v>
      </c>
    </row>
    <row r="490" spans="2:65" s="12" customFormat="1">
      <c r="B490" s="145"/>
      <c r="D490" s="146" t="s">
        <v>153</v>
      </c>
      <c r="E490" s="147" t="s">
        <v>1</v>
      </c>
      <c r="F490" s="148" t="s">
        <v>516</v>
      </c>
      <c r="H490" s="149">
        <v>9</v>
      </c>
      <c r="I490" s="150"/>
      <c r="L490" s="145"/>
      <c r="M490" s="151"/>
      <c r="T490" s="152"/>
      <c r="AT490" s="147" t="s">
        <v>153</v>
      </c>
      <c r="AU490" s="147" t="s">
        <v>84</v>
      </c>
      <c r="AV490" s="12" t="s">
        <v>84</v>
      </c>
      <c r="AW490" s="12" t="s">
        <v>30</v>
      </c>
      <c r="AX490" s="12" t="s">
        <v>74</v>
      </c>
      <c r="AY490" s="147" t="s">
        <v>144</v>
      </c>
    </row>
    <row r="491" spans="2:65" s="13" customFormat="1">
      <c r="B491" s="153"/>
      <c r="D491" s="146" t="s">
        <v>153</v>
      </c>
      <c r="E491" s="154" t="s">
        <v>1</v>
      </c>
      <c r="F491" s="155" t="s">
        <v>155</v>
      </c>
      <c r="H491" s="156">
        <v>9</v>
      </c>
      <c r="I491" s="157"/>
      <c r="L491" s="153"/>
      <c r="M491" s="158"/>
      <c r="T491" s="159"/>
      <c r="AT491" s="154" t="s">
        <v>153</v>
      </c>
      <c r="AU491" s="154" t="s">
        <v>84</v>
      </c>
      <c r="AV491" s="13" t="s">
        <v>156</v>
      </c>
      <c r="AW491" s="13" t="s">
        <v>30</v>
      </c>
      <c r="AX491" s="13" t="s">
        <v>74</v>
      </c>
      <c r="AY491" s="154" t="s">
        <v>144</v>
      </c>
    </row>
    <row r="492" spans="2:65" s="14" customFormat="1">
      <c r="B492" s="160"/>
      <c r="D492" s="146" t="s">
        <v>153</v>
      </c>
      <c r="E492" s="161" t="s">
        <v>1</v>
      </c>
      <c r="F492" s="162" t="s">
        <v>157</v>
      </c>
      <c r="H492" s="163">
        <v>9</v>
      </c>
      <c r="I492" s="164"/>
      <c r="L492" s="160"/>
      <c r="M492" s="165"/>
      <c r="T492" s="166"/>
      <c r="AT492" s="161" t="s">
        <v>153</v>
      </c>
      <c r="AU492" s="161" t="s">
        <v>84</v>
      </c>
      <c r="AV492" s="14" t="s">
        <v>151</v>
      </c>
      <c r="AW492" s="14" t="s">
        <v>30</v>
      </c>
      <c r="AX492" s="14" t="s">
        <v>82</v>
      </c>
      <c r="AY492" s="161" t="s">
        <v>144</v>
      </c>
    </row>
    <row r="493" spans="2:65" s="1" customFormat="1" ht="16.5" customHeight="1">
      <c r="B493" s="31"/>
      <c r="C493" s="167" t="s">
        <v>517</v>
      </c>
      <c r="D493" s="167" t="s">
        <v>262</v>
      </c>
      <c r="E493" s="168" t="s">
        <v>518</v>
      </c>
      <c r="F493" s="169" t="s">
        <v>519</v>
      </c>
      <c r="G493" s="170" t="s">
        <v>188</v>
      </c>
      <c r="H493" s="171">
        <v>9</v>
      </c>
      <c r="I493" s="172">
        <v>3950</v>
      </c>
      <c r="J493" s="173">
        <f>ROUND(I493*H493,2)</f>
        <v>35550</v>
      </c>
      <c r="K493" s="169" t="s">
        <v>1</v>
      </c>
      <c r="L493" s="174"/>
      <c r="M493" s="175" t="s">
        <v>1</v>
      </c>
      <c r="N493" s="176" t="s">
        <v>39</v>
      </c>
      <c r="P493" s="141">
        <f>O493*H493</f>
        <v>0</v>
      </c>
      <c r="Q493" s="141">
        <v>0</v>
      </c>
      <c r="R493" s="141">
        <f>Q493*H493</f>
        <v>0</v>
      </c>
      <c r="S493" s="141">
        <v>0</v>
      </c>
      <c r="T493" s="142">
        <f>S493*H493</f>
        <v>0</v>
      </c>
      <c r="AR493" s="143" t="s">
        <v>185</v>
      </c>
      <c r="AT493" s="143" t="s">
        <v>262</v>
      </c>
      <c r="AU493" s="143" t="s">
        <v>84</v>
      </c>
      <c r="AY493" s="16" t="s">
        <v>144</v>
      </c>
      <c r="BE493" s="144">
        <f>IF(N493="základní",J493,0)</f>
        <v>35550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6" t="s">
        <v>82</v>
      </c>
      <c r="BK493" s="144">
        <f>ROUND(I493*H493,2)</f>
        <v>35550</v>
      </c>
      <c r="BL493" s="16" t="s">
        <v>151</v>
      </c>
      <c r="BM493" s="143" t="s">
        <v>520</v>
      </c>
    </row>
    <row r="494" spans="2:65" s="1" customFormat="1" ht="24.2" customHeight="1">
      <c r="B494" s="31"/>
      <c r="C494" s="132" t="s">
        <v>521</v>
      </c>
      <c r="D494" s="132" t="s">
        <v>146</v>
      </c>
      <c r="E494" s="133" t="s">
        <v>522</v>
      </c>
      <c r="F494" s="134" t="s">
        <v>523</v>
      </c>
      <c r="G494" s="135" t="s">
        <v>392</v>
      </c>
      <c r="H494" s="136">
        <v>2</v>
      </c>
      <c r="I494" s="137">
        <v>459</v>
      </c>
      <c r="J494" s="138">
        <f>ROUND(I494*H494,2)</f>
        <v>918</v>
      </c>
      <c r="K494" s="134" t="s">
        <v>150</v>
      </c>
      <c r="L494" s="31"/>
      <c r="M494" s="139" t="s">
        <v>1</v>
      </c>
      <c r="N494" s="140" t="s">
        <v>39</v>
      </c>
      <c r="P494" s="141">
        <f>O494*H494</f>
        <v>0</v>
      </c>
      <c r="Q494" s="141">
        <v>0</v>
      </c>
      <c r="R494" s="141">
        <f>Q494*H494</f>
        <v>0</v>
      </c>
      <c r="S494" s="141">
        <v>8.2000000000000003E-2</v>
      </c>
      <c r="T494" s="142">
        <f>S494*H494</f>
        <v>0.16400000000000001</v>
      </c>
      <c r="AR494" s="143" t="s">
        <v>151</v>
      </c>
      <c r="AT494" s="143" t="s">
        <v>146</v>
      </c>
      <c r="AU494" s="143" t="s">
        <v>84</v>
      </c>
      <c r="AY494" s="16" t="s">
        <v>144</v>
      </c>
      <c r="BE494" s="144">
        <f>IF(N494="základní",J494,0)</f>
        <v>918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6" t="s">
        <v>82</v>
      </c>
      <c r="BK494" s="144">
        <f>ROUND(I494*H494,2)</f>
        <v>918</v>
      </c>
      <c r="BL494" s="16" t="s">
        <v>151</v>
      </c>
      <c r="BM494" s="143" t="s">
        <v>524</v>
      </c>
    </row>
    <row r="495" spans="2:65" s="1" customFormat="1" ht="24.2" customHeight="1">
      <c r="B495" s="31"/>
      <c r="C495" s="132" t="s">
        <v>525</v>
      </c>
      <c r="D495" s="132" t="s">
        <v>146</v>
      </c>
      <c r="E495" s="133" t="s">
        <v>526</v>
      </c>
      <c r="F495" s="134" t="s">
        <v>527</v>
      </c>
      <c r="G495" s="135" t="s">
        <v>188</v>
      </c>
      <c r="H495" s="136">
        <v>8.5</v>
      </c>
      <c r="I495" s="137">
        <v>109</v>
      </c>
      <c r="J495" s="138">
        <f>ROUND(I495*H495,2)</f>
        <v>926.5</v>
      </c>
      <c r="K495" s="134" t="s">
        <v>150</v>
      </c>
      <c r="L495" s="31"/>
      <c r="M495" s="139" t="s">
        <v>1</v>
      </c>
      <c r="N495" s="140" t="s">
        <v>39</v>
      </c>
      <c r="P495" s="141">
        <f>O495*H495</f>
        <v>0</v>
      </c>
      <c r="Q495" s="141">
        <v>0</v>
      </c>
      <c r="R495" s="141">
        <f>Q495*H495</f>
        <v>0</v>
      </c>
      <c r="S495" s="141">
        <v>0.9</v>
      </c>
      <c r="T495" s="142">
        <f>S495*H495</f>
        <v>7.65</v>
      </c>
      <c r="AR495" s="143" t="s">
        <v>151</v>
      </c>
      <c r="AT495" s="143" t="s">
        <v>146</v>
      </c>
      <c r="AU495" s="143" t="s">
        <v>84</v>
      </c>
      <c r="AY495" s="16" t="s">
        <v>144</v>
      </c>
      <c r="BE495" s="144">
        <f>IF(N495="základní",J495,0)</f>
        <v>926.5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6" t="s">
        <v>82</v>
      </c>
      <c r="BK495" s="144">
        <f>ROUND(I495*H495,2)</f>
        <v>926.5</v>
      </c>
      <c r="BL495" s="16" t="s">
        <v>151</v>
      </c>
      <c r="BM495" s="143" t="s">
        <v>528</v>
      </c>
    </row>
    <row r="496" spans="2:65" s="12" customFormat="1">
      <c r="B496" s="145"/>
      <c r="D496" s="146" t="s">
        <v>153</v>
      </c>
      <c r="E496" s="147" t="s">
        <v>1</v>
      </c>
      <c r="F496" s="148" t="s">
        <v>529</v>
      </c>
      <c r="H496" s="149">
        <v>8.5</v>
      </c>
      <c r="I496" s="150"/>
      <c r="L496" s="145"/>
      <c r="M496" s="151"/>
      <c r="T496" s="152"/>
      <c r="AT496" s="147" t="s">
        <v>153</v>
      </c>
      <c r="AU496" s="147" t="s">
        <v>84</v>
      </c>
      <c r="AV496" s="12" t="s">
        <v>84</v>
      </c>
      <c r="AW496" s="12" t="s">
        <v>30</v>
      </c>
      <c r="AX496" s="12" t="s">
        <v>74</v>
      </c>
      <c r="AY496" s="147" t="s">
        <v>144</v>
      </c>
    </row>
    <row r="497" spans="2:65" s="13" customFormat="1">
      <c r="B497" s="153"/>
      <c r="D497" s="146" t="s">
        <v>153</v>
      </c>
      <c r="E497" s="154" t="s">
        <v>1</v>
      </c>
      <c r="F497" s="155" t="s">
        <v>155</v>
      </c>
      <c r="H497" s="156">
        <v>8.5</v>
      </c>
      <c r="I497" s="157"/>
      <c r="L497" s="153"/>
      <c r="M497" s="158"/>
      <c r="T497" s="159"/>
      <c r="AT497" s="154" t="s">
        <v>153</v>
      </c>
      <c r="AU497" s="154" t="s">
        <v>84</v>
      </c>
      <c r="AV497" s="13" t="s">
        <v>156</v>
      </c>
      <c r="AW497" s="13" t="s">
        <v>30</v>
      </c>
      <c r="AX497" s="13" t="s">
        <v>74</v>
      </c>
      <c r="AY497" s="154" t="s">
        <v>144</v>
      </c>
    </row>
    <row r="498" spans="2:65" s="14" customFormat="1">
      <c r="B498" s="160"/>
      <c r="D498" s="146" t="s">
        <v>153</v>
      </c>
      <c r="E498" s="161" t="s">
        <v>1</v>
      </c>
      <c r="F498" s="162" t="s">
        <v>157</v>
      </c>
      <c r="H498" s="163">
        <v>8.5</v>
      </c>
      <c r="I498" s="164"/>
      <c r="L498" s="160"/>
      <c r="M498" s="165"/>
      <c r="T498" s="166"/>
      <c r="AT498" s="161" t="s">
        <v>153</v>
      </c>
      <c r="AU498" s="161" t="s">
        <v>84</v>
      </c>
      <c r="AV498" s="14" t="s">
        <v>151</v>
      </c>
      <c r="AW498" s="14" t="s">
        <v>30</v>
      </c>
      <c r="AX498" s="14" t="s">
        <v>82</v>
      </c>
      <c r="AY498" s="161" t="s">
        <v>144</v>
      </c>
    </row>
    <row r="499" spans="2:65" s="1" customFormat="1" ht="16.5" customHeight="1">
      <c r="B499" s="31"/>
      <c r="C499" s="132" t="s">
        <v>530</v>
      </c>
      <c r="D499" s="132" t="s">
        <v>146</v>
      </c>
      <c r="E499" s="133" t="s">
        <v>531</v>
      </c>
      <c r="F499" s="134" t="s">
        <v>532</v>
      </c>
      <c r="G499" s="135" t="s">
        <v>533</v>
      </c>
      <c r="H499" s="136">
        <v>1</v>
      </c>
      <c r="I499" s="137">
        <v>10000</v>
      </c>
      <c r="J499" s="138">
        <f>ROUND(I499*H499,2)</f>
        <v>10000</v>
      </c>
      <c r="K499" s="134" t="s">
        <v>1</v>
      </c>
      <c r="L499" s="31"/>
      <c r="M499" s="139" t="s">
        <v>1</v>
      </c>
      <c r="N499" s="140" t="s">
        <v>39</v>
      </c>
      <c r="P499" s="141">
        <f>O499*H499</f>
        <v>0</v>
      </c>
      <c r="Q499" s="141">
        <v>0</v>
      </c>
      <c r="R499" s="141">
        <f>Q499*H499</f>
        <v>0</v>
      </c>
      <c r="S499" s="141">
        <v>3.9E-2</v>
      </c>
      <c r="T499" s="142">
        <f>S499*H499</f>
        <v>3.9E-2</v>
      </c>
      <c r="AR499" s="143" t="s">
        <v>151</v>
      </c>
      <c r="AT499" s="143" t="s">
        <v>146</v>
      </c>
      <c r="AU499" s="143" t="s">
        <v>84</v>
      </c>
      <c r="AY499" s="16" t="s">
        <v>144</v>
      </c>
      <c r="BE499" s="144">
        <f>IF(N499="základní",J499,0)</f>
        <v>10000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6" t="s">
        <v>82</v>
      </c>
      <c r="BK499" s="144">
        <f>ROUND(I499*H499,2)</f>
        <v>10000</v>
      </c>
      <c r="BL499" s="16" t="s">
        <v>151</v>
      </c>
      <c r="BM499" s="143" t="s">
        <v>534</v>
      </c>
    </row>
    <row r="500" spans="2:65" s="1" customFormat="1" ht="16.5" customHeight="1">
      <c r="B500" s="31"/>
      <c r="C500" s="132" t="s">
        <v>535</v>
      </c>
      <c r="D500" s="132" t="s">
        <v>146</v>
      </c>
      <c r="E500" s="133" t="s">
        <v>536</v>
      </c>
      <c r="F500" s="134" t="s">
        <v>537</v>
      </c>
      <c r="G500" s="135" t="s">
        <v>533</v>
      </c>
      <c r="H500" s="136">
        <v>1</v>
      </c>
      <c r="I500" s="137">
        <v>5000</v>
      </c>
      <c r="J500" s="138">
        <f>ROUND(I500*H500,2)</f>
        <v>5000</v>
      </c>
      <c r="K500" s="134" t="s">
        <v>1</v>
      </c>
      <c r="L500" s="31"/>
      <c r="M500" s="139" t="s">
        <v>1</v>
      </c>
      <c r="N500" s="140" t="s">
        <v>39</v>
      </c>
      <c r="P500" s="141">
        <f>O500*H500</f>
        <v>0</v>
      </c>
      <c r="Q500" s="141">
        <v>0</v>
      </c>
      <c r="R500" s="141">
        <f>Q500*H500</f>
        <v>0</v>
      </c>
      <c r="S500" s="141">
        <v>3.9E-2</v>
      </c>
      <c r="T500" s="142">
        <f>S500*H500</f>
        <v>3.9E-2</v>
      </c>
      <c r="AR500" s="143" t="s">
        <v>151</v>
      </c>
      <c r="AT500" s="143" t="s">
        <v>146</v>
      </c>
      <c r="AU500" s="143" t="s">
        <v>84</v>
      </c>
      <c r="AY500" s="16" t="s">
        <v>144</v>
      </c>
      <c r="BE500" s="144">
        <f>IF(N500="základní",J500,0)</f>
        <v>5000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6" t="s">
        <v>82</v>
      </c>
      <c r="BK500" s="144">
        <f>ROUND(I500*H500,2)</f>
        <v>5000</v>
      </c>
      <c r="BL500" s="16" t="s">
        <v>151</v>
      </c>
      <c r="BM500" s="143" t="s">
        <v>538</v>
      </c>
    </row>
    <row r="501" spans="2:65" s="11" customFormat="1" ht="22.9" customHeight="1">
      <c r="B501" s="120"/>
      <c r="D501" s="121" t="s">
        <v>73</v>
      </c>
      <c r="E501" s="130" t="s">
        <v>539</v>
      </c>
      <c r="F501" s="130" t="s">
        <v>540</v>
      </c>
      <c r="I501" s="123"/>
      <c r="J501" s="131">
        <f>BK501</f>
        <v>152701.57999999999</v>
      </c>
      <c r="L501" s="120"/>
      <c r="M501" s="125"/>
      <c r="P501" s="126">
        <f>SUM(P502:P530)</f>
        <v>0</v>
      </c>
      <c r="R501" s="126">
        <f>SUM(R502:R530)</f>
        <v>0</v>
      </c>
      <c r="T501" s="127">
        <f>SUM(T502:T530)</f>
        <v>0</v>
      </c>
      <c r="AR501" s="121" t="s">
        <v>82</v>
      </c>
      <c r="AT501" s="128" t="s">
        <v>73</v>
      </c>
      <c r="AU501" s="128" t="s">
        <v>82</v>
      </c>
      <c r="AY501" s="121" t="s">
        <v>144</v>
      </c>
      <c r="BK501" s="129">
        <f>SUM(BK502:BK530)</f>
        <v>152701.57999999999</v>
      </c>
    </row>
    <row r="502" spans="2:65" s="1" customFormat="1" ht="21.75" customHeight="1">
      <c r="B502" s="31"/>
      <c r="C502" s="132" t="s">
        <v>541</v>
      </c>
      <c r="D502" s="132" t="s">
        <v>146</v>
      </c>
      <c r="E502" s="133" t="s">
        <v>542</v>
      </c>
      <c r="F502" s="134" t="s">
        <v>543</v>
      </c>
      <c r="G502" s="135" t="s">
        <v>247</v>
      </c>
      <c r="H502" s="136">
        <v>132.001</v>
      </c>
      <c r="I502" s="137">
        <v>52</v>
      </c>
      <c r="J502" s="138">
        <f>ROUND(I502*H502,2)</f>
        <v>6864.05</v>
      </c>
      <c r="K502" s="134" t="s">
        <v>150</v>
      </c>
      <c r="L502" s="31"/>
      <c r="M502" s="139" t="s">
        <v>1</v>
      </c>
      <c r="N502" s="140" t="s">
        <v>39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151</v>
      </c>
      <c r="AT502" s="143" t="s">
        <v>146</v>
      </c>
      <c r="AU502" s="143" t="s">
        <v>84</v>
      </c>
      <c r="AY502" s="16" t="s">
        <v>144</v>
      </c>
      <c r="BE502" s="144">
        <f>IF(N502="základní",J502,0)</f>
        <v>6864.05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6" t="s">
        <v>82</v>
      </c>
      <c r="BK502" s="144">
        <f>ROUND(I502*H502,2)</f>
        <v>6864.05</v>
      </c>
      <c r="BL502" s="16" t="s">
        <v>151</v>
      </c>
      <c r="BM502" s="143" t="s">
        <v>544</v>
      </c>
    </row>
    <row r="503" spans="2:65" s="12" customFormat="1">
      <c r="B503" s="145"/>
      <c r="D503" s="146" t="s">
        <v>153</v>
      </c>
      <c r="E503" s="147" t="s">
        <v>1</v>
      </c>
      <c r="F503" s="148" t="s">
        <v>97</v>
      </c>
      <c r="H503" s="149">
        <v>132.001</v>
      </c>
      <c r="I503" s="150"/>
      <c r="L503" s="145"/>
      <c r="M503" s="151"/>
      <c r="T503" s="152"/>
      <c r="AT503" s="147" t="s">
        <v>153</v>
      </c>
      <c r="AU503" s="147" t="s">
        <v>84</v>
      </c>
      <c r="AV503" s="12" t="s">
        <v>84</v>
      </c>
      <c r="AW503" s="12" t="s">
        <v>30</v>
      </c>
      <c r="AX503" s="12" t="s">
        <v>82</v>
      </c>
      <c r="AY503" s="147" t="s">
        <v>144</v>
      </c>
    </row>
    <row r="504" spans="2:65" s="1" customFormat="1" ht="24.2" customHeight="1">
      <c r="B504" s="31"/>
      <c r="C504" s="132" t="s">
        <v>545</v>
      </c>
      <c r="D504" s="132" t="s">
        <v>146</v>
      </c>
      <c r="E504" s="133" t="s">
        <v>546</v>
      </c>
      <c r="F504" s="134" t="s">
        <v>547</v>
      </c>
      <c r="G504" s="135" t="s">
        <v>247</v>
      </c>
      <c r="H504" s="136">
        <v>1980.0150000000001</v>
      </c>
      <c r="I504" s="137">
        <v>11</v>
      </c>
      <c r="J504" s="138">
        <f>ROUND(I504*H504,2)</f>
        <v>21780.17</v>
      </c>
      <c r="K504" s="134" t="s">
        <v>150</v>
      </c>
      <c r="L504" s="31"/>
      <c r="M504" s="139" t="s">
        <v>1</v>
      </c>
      <c r="N504" s="140" t="s">
        <v>39</v>
      </c>
      <c r="P504" s="141">
        <f>O504*H504</f>
        <v>0</v>
      </c>
      <c r="Q504" s="141">
        <v>0</v>
      </c>
      <c r="R504" s="141">
        <f>Q504*H504</f>
        <v>0</v>
      </c>
      <c r="S504" s="141">
        <v>0</v>
      </c>
      <c r="T504" s="142">
        <f>S504*H504</f>
        <v>0</v>
      </c>
      <c r="AR504" s="143" t="s">
        <v>151</v>
      </c>
      <c r="AT504" s="143" t="s">
        <v>146</v>
      </c>
      <c r="AU504" s="143" t="s">
        <v>84</v>
      </c>
      <c r="AY504" s="16" t="s">
        <v>144</v>
      </c>
      <c r="BE504" s="144">
        <f>IF(N504="základní",J504,0)</f>
        <v>21780.17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6" t="s">
        <v>82</v>
      </c>
      <c r="BK504" s="144">
        <f>ROUND(I504*H504,2)</f>
        <v>21780.17</v>
      </c>
      <c r="BL504" s="16" t="s">
        <v>151</v>
      </c>
      <c r="BM504" s="143" t="s">
        <v>548</v>
      </c>
    </row>
    <row r="505" spans="2:65" s="12" customFormat="1">
      <c r="B505" s="145"/>
      <c r="D505" s="146" t="s">
        <v>153</v>
      </c>
      <c r="E505" s="147" t="s">
        <v>1</v>
      </c>
      <c r="F505" s="148" t="s">
        <v>549</v>
      </c>
      <c r="H505" s="149">
        <v>1980.0150000000001</v>
      </c>
      <c r="I505" s="150"/>
      <c r="L505" s="145"/>
      <c r="M505" s="151"/>
      <c r="T505" s="152"/>
      <c r="AT505" s="147" t="s">
        <v>153</v>
      </c>
      <c r="AU505" s="147" t="s">
        <v>84</v>
      </c>
      <c r="AV505" s="12" t="s">
        <v>84</v>
      </c>
      <c r="AW505" s="12" t="s">
        <v>30</v>
      </c>
      <c r="AX505" s="12" t="s">
        <v>74</v>
      </c>
      <c r="AY505" s="147" t="s">
        <v>144</v>
      </c>
    </row>
    <row r="506" spans="2:65" s="13" customFormat="1">
      <c r="B506" s="153"/>
      <c r="D506" s="146" t="s">
        <v>153</v>
      </c>
      <c r="E506" s="154" t="s">
        <v>1</v>
      </c>
      <c r="F506" s="155" t="s">
        <v>155</v>
      </c>
      <c r="H506" s="156">
        <v>1980.0150000000001</v>
      </c>
      <c r="I506" s="157"/>
      <c r="L506" s="153"/>
      <c r="M506" s="158"/>
      <c r="T506" s="159"/>
      <c r="AT506" s="154" t="s">
        <v>153</v>
      </c>
      <c r="AU506" s="154" t="s">
        <v>84</v>
      </c>
      <c r="AV506" s="13" t="s">
        <v>156</v>
      </c>
      <c r="AW506" s="13" t="s">
        <v>30</v>
      </c>
      <c r="AX506" s="13" t="s">
        <v>74</v>
      </c>
      <c r="AY506" s="154" t="s">
        <v>144</v>
      </c>
    </row>
    <row r="507" spans="2:65" s="14" customFormat="1">
      <c r="B507" s="160"/>
      <c r="D507" s="146" t="s">
        <v>153</v>
      </c>
      <c r="E507" s="161" t="s">
        <v>1</v>
      </c>
      <c r="F507" s="162" t="s">
        <v>157</v>
      </c>
      <c r="H507" s="163">
        <v>1980.0150000000001</v>
      </c>
      <c r="I507" s="164"/>
      <c r="L507" s="160"/>
      <c r="M507" s="165"/>
      <c r="T507" s="166"/>
      <c r="AT507" s="161" t="s">
        <v>153</v>
      </c>
      <c r="AU507" s="161" t="s">
        <v>84</v>
      </c>
      <c r="AV507" s="14" t="s">
        <v>151</v>
      </c>
      <c r="AW507" s="14" t="s">
        <v>30</v>
      </c>
      <c r="AX507" s="14" t="s">
        <v>82</v>
      </c>
      <c r="AY507" s="161" t="s">
        <v>144</v>
      </c>
    </row>
    <row r="508" spans="2:65" s="1" customFormat="1" ht="21.75" customHeight="1">
      <c r="B508" s="31"/>
      <c r="C508" s="132" t="s">
        <v>550</v>
      </c>
      <c r="D508" s="132" t="s">
        <v>146</v>
      </c>
      <c r="E508" s="133" t="s">
        <v>551</v>
      </c>
      <c r="F508" s="134" t="s">
        <v>552</v>
      </c>
      <c r="G508" s="135" t="s">
        <v>247</v>
      </c>
      <c r="H508" s="136">
        <v>119.71899999999999</v>
      </c>
      <c r="I508" s="137">
        <v>58</v>
      </c>
      <c r="J508" s="138">
        <f>ROUND(I508*H508,2)</f>
        <v>6943.7</v>
      </c>
      <c r="K508" s="134" t="s">
        <v>150</v>
      </c>
      <c r="L508" s="31"/>
      <c r="M508" s="139" t="s">
        <v>1</v>
      </c>
      <c r="N508" s="140" t="s">
        <v>39</v>
      </c>
      <c r="P508" s="141">
        <f>O508*H508</f>
        <v>0</v>
      </c>
      <c r="Q508" s="141">
        <v>0</v>
      </c>
      <c r="R508" s="141">
        <f>Q508*H508</f>
        <v>0</v>
      </c>
      <c r="S508" s="141">
        <v>0</v>
      </c>
      <c r="T508" s="142">
        <f>S508*H508</f>
        <v>0</v>
      </c>
      <c r="AR508" s="143" t="s">
        <v>151</v>
      </c>
      <c r="AT508" s="143" t="s">
        <v>146</v>
      </c>
      <c r="AU508" s="143" t="s">
        <v>84</v>
      </c>
      <c r="AY508" s="16" t="s">
        <v>144</v>
      </c>
      <c r="BE508" s="144">
        <f>IF(N508="základní",J508,0)</f>
        <v>6943.7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6" t="s">
        <v>82</v>
      </c>
      <c r="BK508" s="144">
        <f>ROUND(I508*H508,2)</f>
        <v>6943.7</v>
      </c>
      <c r="BL508" s="16" t="s">
        <v>151</v>
      </c>
      <c r="BM508" s="143" t="s">
        <v>553</v>
      </c>
    </row>
    <row r="509" spans="2:65" s="12" customFormat="1">
      <c r="B509" s="145"/>
      <c r="D509" s="146" t="s">
        <v>153</v>
      </c>
      <c r="E509" s="147" t="s">
        <v>1</v>
      </c>
      <c r="F509" s="148" t="s">
        <v>95</v>
      </c>
      <c r="H509" s="149">
        <v>51.54</v>
      </c>
      <c r="I509" s="150"/>
      <c r="L509" s="145"/>
      <c r="M509" s="151"/>
      <c r="T509" s="152"/>
      <c r="AT509" s="147" t="s">
        <v>153</v>
      </c>
      <c r="AU509" s="147" t="s">
        <v>84</v>
      </c>
      <c r="AV509" s="12" t="s">
        <v>84</v>
      </c>
      <c r="AW509" s="12" t="s">
        <v>30</v>
      </c>
      <c r="AX509" s="12" t="s">
        <v>74</v>
      </c>
      <c r="AY509" s="147" t="s">
        <v>144</v>
      </c>
    </row>
    <row r="510" spans="2:65" s="12" customFormat="1">
      <c r="B510" s="145"/>
      <c r="D510" s="146" t="s">
        <v>153</v>
      </c>
      <c r="E510" s="147" t="s">
        <v>1</v>
      </c>
      <c r="F510" s="148" t="s">
        <v>93</v>
      </c>
      <c r="H510" s="149">
        <v>68.179000000000002</v>
      </c>
      <c r="I510" s="150"/>
      <c r="L510" s="145"/>
      <c r="M510" s="151"/>
      <c r="T510" s="152"/>
      <c r="AT510" s="147" t="s">
        <v>153</v>
      </c>
      <c r="AU510" s="147" t="s">
        <v>84</v>
      </c>
      <c r="AV510" s="12" t="s">
        <v>84</v>
      </c>
      <c r="AW510" s="12" t="s">
        <v>30</v>
      </c>
      <c r="AX510" s="12" t="s">
        <v>74</v>
      </c>
      <c r="AY510" s="147" t="s">
        <v>144</v>
      </c>
    </row>
    <row r="511" spans="2:65" s="13" customFormat="1">
      <c r="B511" s="153"/>
      <c r="D511" s="146" t="s">
        <v>153</v>
      </c>
      <c r="E511" s="154" t="s">
        <v>1</v>
      </c>
      <c r="F511" s="155" t="s">
        <v>155</v>
      </c>
      <c r="H511" s="156">
        <v>119.71899999999999</v>
      </c>
      <c r="I511" s="157"/>
      <c r="L511" s="153"/>
      <c r="M511" s="158"/>
      <c r="T511" s="159"/>
      <c r="AT511" s="154" t="s">
        <v>153</v>
      </c>
      <c r="AU511" s="154" t="s">
        <v>84</v>
      </c>
      <c r="AV511" s="13" t="s">
        <v>156</v>
      </c>
      <c r="AW511" s="13" t="s">
        <v>30</v>
      </c>
      <c r="AX511" s="13" t="s">
        <v>74</v>
      </c>
      <c r="AY511" s="154" t="s">
        <v>144</v>
      </c>
    </row>
    <row r="512" spans="2:65" s="14" customFormat="1">
      <c r="B512" s="160"/>
      <c r="D512" s="146" t="s">
        <v>153</v>
      </c>
      <c r="E512" s="161" t="s">
        <v>1</v>
      </c>
      <c r="F512" s="162" t="s">
        <v>157</v>
      </c>
      <c r="H512" s="163">
        <v>119.71899999999999</v>
      </c>
      <c r="I512" s="164"/>
      <c r="L512" s="160"/>
      <c r="M512" s="165"/>
      <c r="T512" s="166"/>
      <c r="AT512" s="161" t="s">
        <v>153</v>
      </c>
      <c r="AU512" s="161" t="s">
        <v>84</v>
      </c>
      <c r="AV512" s="14" t="s">
        <v>151</v>
      </c>
      <c r="AW512" s="14" t="s">
        <v>30</v>
      </c>
      <c r="AX512" s="14" t="s">
        <v>82</v>
      </c>
      <c r="AY512" s="161" t="s">
        <v>144</v>
      </c>
    </row>
    <row r="513" spans="2:65" s="1" customFormat="1" ht="24.2" customHeight="1">
      <c r="B513" s="31"/>
      <c r="C513" s="132" t="s">
        <v>554</v>
      </c>
      <c r="D513" s="132" t="s">
        <v>146</v>
      </c>
      <c r="E513" s="133" t="s">
        <v>555</v>
      </c>
      <c r="F513" s="134" t="s">
        <v>556</v>
      </c>
      <c r="G513" s="135" t="s">
        <v>247</v>
      </c>
      <c r="H513" s="136">
        <v>1795.7850000000001</v>
      </c>
      <c r="I513" s="137">
        <v>10</v>
      </c>
      <c r="J513" s="138">
        <f>ROUND(I513*H513,2)</f>
        <v>17957.849999999999</v>
      </c>
      <c r="K513" s="134" t="s">
        <v>150</v>
      </c>
      <c r="L513" s="31"/>
      <c r="M513" s="139" t="s">
        <v>1</v>
      </c>
      <c r="N513" s="140" t="s">
        <v>39</v>
      </c>
      <c r="P513" s="141">
        <f>O513*H513</f>
        <v>0</v>
      </c>
      <c r="Q513" s="141">
        <v>0</v>
      </c>
      <c r="R513" s="141">
        <f>Q513*H513</f>
        <v>0</v>
      </c>
      <c r="S513" s="141">
        <v>0</v>
      </c>
      <c r="T513" s="142">
        <f>S513*H513</f>
        <v>0</v>
      </c>
      <c r="AR513" s="143" t="s">
        <v>151</v>
      </c>
      <c r="AT513" s="143" t="s">
        <v>146</v>
      </c>
      <c r="AU513" s="143" t="s">
        <v>84</v>
      </c>
      <c r="AY513" s="16" t="s">
        <v>144</v>
      </c>
      <c r="BE513" s="144">
        <f>IF(N513="základní",J513,0)</f>
        <v>17957.849999999999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6" t="s">
        <v>82</v>
      </c>
      <c r="BK513" s="144">
        <f>ROUND(I513*H513,2)</f>
        <v>17957.849999999999</v>
      </c>
      <c r="BL513" s="16" t="s">
        <v>151</v>
      </c>
      <c r="BM513" s="143" t="s">
        <v>557</v>
      </c>
    </row>
    <row r="514" spans="2:65" s="12" customFormat="1">
      <c r="B514" s="145"/>
      <c r="D514" s="146" t="s">
        <v>153</v>
      </c>
      <c r="E514" s="147" t="s">
        <v>1</v>
      </c>
      <c r="F514" s="148" t="s">
        <v>558</v>
      </c>
      <c r="H514" s="149">
        <v>1022.6849999999999</v>
      </c>
      <c r="I514" s="150"/>
      <c r="L514" s="145"/>
      <c r="M514" s="151"/>
      <c r="T514" s="152"/>
      <c r="AT514" s="147" t="s">
        <v>153</v>
      </c>
      <c r="AU514" s="147" t="s">
        <v>84</v>
      </c>
      <c r="AV514" s="12" t="s">
        <v>84</v>
      </c>
      <c r="AW514" s="12" t="s">
        <v>30</v>
      </c>
      <c r="AX514" s="12" t="s">
        <v>74</v>
      </c>
      <c r="AY514" s="147" t="s">
        <v>144</v>
      </c>
    </row>
    <row r="515" spans="2:65" s="12" customFormat="1">
      <c r="B515" s="145"/>
      <c r="D515" s="146" t="s">
        <v>153</v>
      </c>
      <c r="E515" s="147" t="s">
        <v>1</v>
      </c>
      <c r="F515" s="148" t="s">
        <v>559</v>
      </c>
      <c r="H515" s="149">
        <v>773.1</v>
      </c>
      <c r="I515" s="150"/>
      <c r="L515" s="145"/>
      <c r="M515" s="151"/>
      <c r="T515" s="152"/>
      <c r="AT515" s="147" t="s">
        <v>153</v>
      </c>
      <c r="AU515" s="147" t="s">
        <v>84</v>
      </c>
      <c r="AV515" s="12" t="s">
        <v>84</v>
      </c>
      <c r="AW515" s="12" t="s">
        <v>30</v>
      </c>
      <c r="AX515" s="12" t="s">
        <v>74</v>
      </c>
      <c r="AY515" s="147" t="s">
        <v>144</v>
      </c>
    </row>
    <row r="516" spans="2:65" s="13" customFormat="1">
      <c r="B516" s="153"/>
      <c r="D516" s="146" t="s">
        <v>153</v>
      </c>
      <c r="E516" s="154" t="s">
        <v>1</v>
      </c>
      <c r="F516" s="155" t="s">
        <v>155</v>
      </c>
      <c r="H516" s="156">
        <v>1795.7850000000001</v>
      </c>
      <c r="I516" s="157"/>
      <c r="L516" s="153"/>
      <c r="M516" s="158"/>
      <c r="T516" s="159"/>
      <c r="AT516" s="154" t="s">
        <v>153</v>
      </c>
      <c r="AU516" s="154" t="s">
        <v>84</v>
      </c>
      <c r="AV516" s="13" t="s">
        <v>156</v>
      </c>
      <c r="AW516" s="13" t="s">
        <v>30</v>
      </c>
      <c r="AX516" s="13" t="s">
        <v>74</v>
      </c>
      <c r="AY516" s="154" t="s">
        <v>144</v>
      </c>
    </row>
    <row r="517" spans="2:65" s="14" customFormat="1">
      <c r="B517" s="160"/>
      <c r="D517" s="146" t="s">
        <v>153</v>
      </c>
      <c r="E517" s="161" t="s">
        <v>1</v>
      </c>
      <c r="F517" s="162" t="s">
        <v>157</v>
      </c>
      <c r="H517" s="163">
        <v>1795.7850000000001</v>
      </c>
      <c r="I517" s="164"/>
      <c r="L517" s="160"/>
      <c r="M517" s="165"/>
      <c r="T517" s="166"/>
      <c r="AT517" s="161" t="s">
        <v>153</v>
      </c>
      <c r="AU517" s="161" t="s">
        <v>84</v>
      </c>
      <c r="AV517" s="14" t="s">
        <v>151</v>
      </c>
      <c r="AW517" s="14" t="s">
        <v>30</v>
      </c>
      <c r="AX517" s="14" t="s">
        <v>82</v>
      </c>
      <c r="AY517" s="161" t="s">
        <v>144</v>
      </c>
    </row>
    <row r="518" spans="2:65" s="1" customFormat="1" ht="24.2" customHeight="1">
      <c r="B518" s="31"/>
      <c r="C518" s="132" t="s">
        <v>560</v>
      </c>
      <c r="D518" s="132" t="s">
        <v>146</v>
      </c>
      <c r="E518" s="133" t="s">
        <v>561</v>
      </c>
      <c r="F518" s="134" t="s">
        <v>562</v>
      </c>
      <c r="G518" s="135" t="s">
        <v>247</v>
      </c>
      <c r="H518" s="136">
        <v>252.36199999999999</v>
      </c>
      <c r="I518" s="137">
        <v>120</v>
      </c>
      <c r="J518" s="138">
        <f>ROUND(I518*H518,2)</f>
        <v>30283.439999999999</v>
      </c>
      <c r="K518" s="134" t="s">
        <v>150</v>
      </c>
      <c r="L518" s="31"/>
      <c r="M518" s="139" t="s">
        <v>1</v>
      </c>
      <c r="N518" s="140" t="s">
        <v>39</v>
      </c>
      <c r="P518" s="141">
        <f>O518*H518</f>
        <v>0</v>
      </c>
      <c r="Q518" s="141">
        <v>0</v>
      </c>
      <c r="R518" s="141">
        <f>Q518*H518</f>
        <v>0</v>
      </c>
      <c r="S518" s="141">
        <v>0</v>
      </c>
      <c r="T518" s="142">
        <f>S518*H518</f>
        <v>0</v>
      </c>
      <c r="AR518" s="143" t="s">
        <v>151</v>
      </c>
      <c r="AT518" s="143" t="s">
        <v>146</v>
      </c>
      <c r="AU518" s="143" t="s">
        <v>84</v>
      </c>
      <c r="AY518" s="16" t="s">
        <v>144</v>
      </c>
      <c r="BE518" s="144">
        <f>IF(N518="základní",J518,0)</f>
        <v>30283.439999999999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6" t="s">
        <v>82</v>
      </c>
      <c r="BK518" s="144">
        <f>ROUND(I518*H518,2)</f>
        <v>30283.439999999999</v>
      </c>
      <c r="BL518" s="16" t="s">
        <v>151</v>
      </c>
      <c r="BM518" s="143" t="s">
        <v>563</v>
      </c>
    </row>
    <row r="519" spans="2:65" s="1" customFormat="1" ht="37.9" customHeight="1">
      <c r="B519" s="31"/>
      <c r="C519" s="132" t="s">
        <v>564</v>
      </c>
      <c r="D519" s="132" t="s">
        <v>146</v>
      </c>
      <c r="E519" s="133" t="s">
        <v>565</v>
      </c>
      <c r="F519" s="134" t="s">
        <v>566</v>
      </c>
      <c r="G519" s="135" t="s">
        <v>247</v>
      </c>
      <c r="H519" s="136">
        <v>68.179000000000002</v>
      </c>
      <c r="I519" s="137">
        <v>153</v>
      </c>
      <c r="J519" s="138">
        <f>ROUND(I519*H519,2)</f>
        <v>10431.39</v>
      </c>
      <c r="K519" s="134" t="s">
        <v>150</v>
      </c>
      <c r="L519" s="31"/>
      <c r="M519" s="139" t="s">
        <v>1</v>
      </c>
      <c r="N519" s="140" t="s">
        <v>39</v>
      </c>
      <c r="P519" s="141">
        <f>O519*H519</f>
        <v>0</v>
      </c>
      <c r="Q519" s="141">
        <v>0</v>
      </c>
      <c r="R519" s="141">
        <f>Q519*H519</f>
        <v>0</v>
      </c>
      <c r="S519" s="141">
        <v>0</v>
      </c>
      <c r="T519" s="142">
        <f>S519*H519</f>
        <v>0</v>
      </c>
      <c r="AR519" s="143" t="s">
        <v>151</v>
      </c>
      <c r="AT519" s="143" t="s">
        <v>146</v>
      </c>
      <c r="AU519" s="143" t="s">
        <v>84</v>
      </c>
      <c r="AY519" s="16" t="s">
        <v>144</v>
      </c>
      <c r="BE519" s="144">
        <f>IF(N519="základní",J519,0)</f>
        <v>10431.39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6" t="s">
        <v>82</v>
      </c>
      <c r="BK519" s="144">
        <f>ROUND(I519*H519,2)</f>
        <v>10431.39</v>
      </c>
      <c r="BL519" s="16" t="s">
        <v>151</v>
      </c>
      <c r="BM519" s="143" t="s">
        <v>567</v>
      </c>
    </row>
    <row r="520" spans="2:65" s="12" customFormat="1">
      <c r="B520" s="145"/>
      <c r="D520" s="146" t="s">
        <v>153</v>
      </c>
      <c r="E520" s="147" t="s">
        <v>1</v>
      </c>
      <c r="F520" s="148" t="s">
        <v>568</v>
      </c>
      <c r="H520" s="149">
        <v>68.179000000000002</v>
      </c>
      <c r="I520" s="150"/>
      <c r="L520" s="145"/>
      <c r="M520" s="151"/>
      <c r="T520" s="152"/>
      <c r="AT520" s="147" t="s">
        <v>153</v>
      </c>
      <c r="AU520" s="147" t="s">
        <v>84</v>
      </c>
      <c r="AV520" s="12" t="s">
        <v>84</v>
      </c>
      <c r="AW520" s="12" t="s">
        <v>30</v>
      </c>
      <c r="AX520" s="12" t="s">
        <v>74</v>
      </c>
      <c r="AY520" s="147" t="s">
        <v>144</v>
      </c>
    </row>
    <row r="521" spans="2:65" s="13" customFormat="1">
      <c r="B521" s="153"/>
      <c r="D521" s="146" t="s">
        <v>153</v>
      </c>
      <c r="E521" s="154" t="s">
        <v>1</v>
      </c>
      <c r="F521" s="155" t="s">
        <v>155</v>
      </c>
      <c r="H521" s="156">
        <v>68.179000000000002</v>
      </c>
      <c r="I521" s="157"/>
      <c r="L521" s="153"/>
      <c r="M521" s="158"/>
      <c r="T521" s="159"/>
      <c r="AT521" s="154" t="s">
        <v>153</v>
      </c>
      <c r="AU521" s="154" t="s">
        <v>84</v>
      </c>
      <c r="AV521" s="13" t="s">
        <v>156</v>
      </c>
      <c r="AW521" s="13" t="s">
        <v>30</v>
      </c>
      <c r="AX521" s="13" t="s">
        <v>74</v>
      </c>
      <c r="AY521" s="154" t="s">
        <v>144</v>
      </c>
    </row>
    <row r="522" spans="2:65" s="14" customFormat="1">
      <c r="B522" s="160"/>
      <c r="D522" s="146" t="s">
        <v>153</v>
      </c>
      <c r="E522" s="161" t="s">
        <v>93</v>
      </c>
      <c r="F522" s="162" t="s">
        <v>157</v>
      </c>
      <c r="H522" s="163">
        <v>68.179000000000002</v>
      </c>
      <c r="I522" s="164"/>
      <c r="L522" s="160"/>
      <c r="M522" s="165"/>
      <c r="T522" s="166"/>
      <c r="AT522" s="161" t="s">
        <v>153</v>
      </c>
      <c r="AU522" s="161" t="s">
        <v>84</v>
      </c>
      <c r="AV522" s="14" t="s">
        <v>151</v>
      </c>
      <c r="AW522" s="14" t="s">
        <v>30</v>
      </c>
      <c r="AX522" s="14" t="s">
        <v>82</v>
      </c>
      <c r="AY522" s="161" t="s">
        <v>144</v>
      </c>
    </row>
    <row r="523" spans="2:65" s="1" customFormat="1" ht="44.25" customHeight="1">
      <c r="B523" s="31"/>
      <c r="C523" s="132" t="s">
        <v>569</v>
      </c>
      <c r="D523" s="132" t="s">
        <v>146</v>
      </c>
      <c r="E523" s="133" t="s">
        <v>570</v>
      </c>
      <c r="F523" s="134" t="s">
        <v>571</v>
      </c>
      <c r="G523" s="135" t="s">
        <v>247</v>
      </c>
      <c r="H523" s="136">
        <v>132.001</v>
      </c>
      <c r="I523" s="137">
        <v>260</v>
      </c>
      <c r="J523" s="138">
        <f>ROUND(I523*H523,2)</f>
        <v>34320.26</v>
      </c>
      <c r="K523" s="134" t="s">
        <v>150</v>
      </c>
      <c r="L523" s="31"/>
      <c r="M523" s="139" t="s">
        <v>1</v>
      </c>
      <c r="N523" s="140" t="s">
        <v>39</v>
      </c>
      <c r="P523" s="141">
        <f>O523*H523</f>
        <v>0</v>
      </c>
      <c r="Q523" s="141">
        <v>0</v>
      </c>
      <c r="R523" s="141">
        <f>Q523*H523</f>
        <v>0</v>
      </c>
      <c r="S523" s="141">
        <v>0</v>
      </c>
      <c r="T523" s="142">
        <f>S523*H523</f>
        <v>0</v>
      </c>
      <c r="AR523" s="143" t="s">
        <v>151</v>
      </c>
      <c r="AT523" s="143" t="s">
        <v>146</v>
      </c>
      <c r="AU523" s="143" t="s">
        <v>84</v>
      </c>
      <c r="AY523" s="16" t="s">
        <v>144</v>
      </c>
      <c r="BE523" s="144">
        <f>IF(N523="základní",J523,0)</f>
        <v>34320.26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6" t="s">
        <v>82</v>
      </c>
      <c r="BK523" s="144">
        <f>ROUND(I523*H523,2)</f>
        <v>34320.26</v>
      </c>
      <c r="BL523" s="16" t="s">
        <v>151</v>
      </c>
      <c r="BM523" s="143" t="s">
        <v>572</v>
      </c>
    </row>
    <row r="524" spans="2:65" s="12" customFormat="1">
      <c r="B524" s="145"/>
      <c r="D524" s="146" t="s">
        <v>153</v>
      </c>
      <c r="E524" s="147" t="s">
        <v>1</v>
      </c>
      <c r="F524" s="148" t="s">
        <v>573</v>
      </c>
      <c r="H524" s="149">
        <v>132.001</v>
      </c>
      <c r="I524" s="150"/>
      <c r="L524" s="145"/>
      <c r="M524" s="151"/>
      <c r="T524" s="152"/>
      <c r="AT524" s="147" t="s">
        <v>153</v>
      </c>
      <c r="AU524" s="147" t="s">
        <v>84</v>
      </c>
      <c r="AV524" s="12" t="s">
        <v>84</v>
      </c>
      <c r="AW524" s="12" t="s">
        <v>30</v>
      </c>
      <c r="AX524" s="12" t="s">
        <v>74</v>
      </c>
      <c r="AY524" s="147" t="s">
        <v>144</v>
      </c>
    </row>
    <row r="525" spans="2:65" s="13" customFormat="1">
      <c r="B525" s="153"/>
      <c r="D525" s="146" t="s">
        <v>153</v>
      </c>
      <c r="E525" s="154" t="s">
        <v>1</v>
      </c>
      <c r="F525" s="155" t="s">
        <v>155</v>
      </c>
      <c r="H525" s="156">
        <v>132.001</v>
      </c>
      <c r="I525" s="157"/>
      <c r="L525" s="153"/>
      <c r="M525" s="158"/>
      <c r="T525" s="159"/>
      <c r="AT525" s="154" t="s">
        <v>153</v>
      </c>
      <c r="AU525" s="154" t="s">
        <v>84</v>
      </c>
      <c r="AV525" s="13" t="s">
        <v>156</v>
      </c>
      <c r="AW525" s="13" t="s">
        <v>30</v>
      </c>
      <c r="AX525" s="13" t="s">
        <v>74</v>
      </c>
      <c r="AY525" s="154" t="s">
        <v>144</v>
      </c>
    </row>
    <row r="526" spans="2:65" s="14" customFormat="1">
      <c r="B526" s="160"/>
      <c r="D526" s="146" t="s">
        <v>153</v>
      </c>
      <c r="E526" s="161" t="s">
        <v>97</v>
      </c>
      <c r="F526" s="162" t="s">
        <v>157</v>
      </c>
      <c r="H526" s="163">
        <v>132.001</v>
      </c>
      <c r="I526" s="164"/>
      <c r="L526" s="160"/>
      <c r="M526" s="165"/>
      <c r="T526" s="166"/>
      <c r="AT526" s="161" t="s">
        <v>153</v>
      </c>
      <c r="AU526" s="161" t="s">
        <v>84</v>
      </c>
      <c r="AV526" s="14" t="s">
        <v>151</v>
      </c>
      <c r="AW526" s="14" t="s">
        <v>30</v>
      </c>
      <c r="AX526" s="14" t="s">
        <v>82</v>
      </c>
      <c r="AY526" s="161" t="s">
        <v>144</v>
      </c>
    </row>
    <row r="527" spans="2:65" s="1" customFormat="1" ht="44.25" customHeight="1">
      <c r="B527" s="31"/>
      <c r="C527" s="132" t="s">
        <v>574</v>
      </c>
      <c r="D527" s="132" t="s">
        <v>146</v>
      </c>
      <c r="E527" s="133" t="s">
        <v>575</v>
      </c>
      <c r="F527" s="134" t="s">
        <v>576</v>
      </c>
      <c r="G527" s="135" t="s">
        <v>247</v>
      </c>
      <c r="H527" s="136">
        <v>51.54</v>
      </c>
      <c r="I527" s="137">
        <v>468</v>
      </c>
      <c r="J527" s="138">
        <f>ROUND(I527*H527,2)</f>
        <v>24120.720000000001</v>
      </c>
      <c r="K527" s="134" t="s">
        <v>150</v>
      </c>
      <c r="L527" s="31"/>
      <c r="M527" s="139" t="s">
        <v>1</v>
      </c>
      <c r="N527" s="140" t="s">
        <v>39</v>
      </c>
      <c r="P527" s="141">
        <f>O527*H527</f>
        <v>0</v>
      </c>
      <c r="Q527" s="141">
        <v>0</v>
      </c>
      <c r="R527" s="141">
        <f>Q527*H527</f>
        <v>0</v>
      </c>
      <c r="S527" s="141">
        <v>0</v>
      </c>
      <c r="T527" s="142">
        <f>S527*H527</f>
        <v>0</v>
      </c>
      <c r="AR527" s="143" t="s">
        <v>151</v>
      </c>
      <c r="AT527" s="143" t="s">
        <v>146</v>
      </c>
      <c r="AU527" s="143" t="s">
        <v>84</v>
      </c>
      <c r="AY527" s="16" t="s">
        <v>144</v>
      </c>
      <c r="BE527" s="144">
        <f>IF(N527="základní",J527,0)</f>
        <v>24120.720000000001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6" t="s">
        <v>82</v>
      </c>
      <c r="BK527" s="144">
        <f>ROUND(I527*H527,2)</f>
        <v>24120.720000000001</v>
      </c>
      <c r="BL527" s="16" t="s">
        <v>151</v>
      </c>
      <c r="BM527" s="143" t="s">
        <v>577</v>
      </c>
    </row>
    <row r="528" spans="2:65" s="12" customFormat="1">
      <c r="B528" s="145"/>
      <c r="D528" s="146" t="s">
        <v>153</v>
      </c>
      <c r="E528" s="147" t="s">
        <v>1</v>
      </c>
      <c r="F528" s="148" t="s">
        <v>96</v>
      </c>
      <c r="H528" s="149">
        <v>51.54</v>
      </c>
      <c r="I528" s="150"/>
      <c r="L528" s="145"/>
      <c r="M528" s="151"/>
      <c r="T528" s="152"/>
      <c r="AT528" s="147" t="s">
        <v>153</v>
      </c>
      <c r="AU528" s="147" t="s">
        <v>84</v>
      </c>
      <c r="AV528" s="12" t="s">
        <v>84</v>
      </c>
      <c r="AW528" s="12" t="s">
        <v>30</v>
      </c>
      <c r="AX528" s="12" t="s">
        <v>74</v>
      </c>
      <c r="AY528" s="147" t="s">
        <v>144</v>
      </c>
    </row>
    <row r="529" spans="2:65" s="13" customFormat="1">
      <c r="B529" s="153"/>
      <c r="D529" s="146" t="s">
        <v>153</v>
      </c>
      <c r="E529" s="154" t="s">
        <v>1</v>
      </c>
      <c r="F529" s="155" t="s">
        <v>155</v>
      </c>
      <c r="H529" s="156">
        <v>51.54</v>
      </c>
      <c r="I529" s="157"/>
      <c r="L529" s="153"/>
      <c r="M529" s="158"/>
      <c r="T529" s="159"/>
      <c r="AT529" s="154" t="s">
        <v>153</v>
      </c>
      <c r="AU529" s="154" t="s">
        <v>84</v>
      </c>
      <c r="AV529" s="13" t="s">
        <v>156</v>
      </c>
      <c r="AW529" s="13" t="s">
        <v>30</v>
      </c>
      <c r="AX529" s="13" t="s">
        <v>74</v>
      </c>
      <c r="AY529" s="154" t="s">
        <v>144</v>
      </c>
    </row>
    <row r="530" spans="2:65" s="14" customFormat="1">
      <c r="B530" s="160"/>
      <c r="D530" s="146" t="s">
        <v>153</v>
      </c>
      <c r="E530" s="161" t="s">
        <v>95</v>
      </c>
      <c r="F530" s="162" t="s">
        <v>157</v>
      </c>
      <c r="H530" s="163">
        <v>51.54</v>
      </c>
      <c r="I530" s="164"/>
      <c r="L530" s="160"/>
      <c r="M530" s="165"/>
      <c r="T530" s="166"/>
      <c r="AT530" s="161" t="s">
        <v>153</v>
      </c>
      <c r="AU530" s="161" t="s">
        <v>84</v>
      </c>
      <c r="AV530" s="14" t="s">
        <v>151</v>
      </c>
      <c r="AW530" s="14" t="s">
        <v>30</v>
      </c>
      <c r="AX530" s="14" t="s">
        <v>82</v>
      </c>
      <c r="AY530" s="161" t="s">
        <v>144</v>
      </c>
    </row>
    <row r="531" spans="2:65" s="11" customFormat="1" ht="22.9" customHeight="1">
      <c r="B531" s="120"/>
      <c r="D531" s="121" t="s">
        <v>73</v>
      </c>
      <c r="E531" s="130" t="s">
        <v>578</v>
      </c>
      <c r="F531" s="130" t="s">
        <v>579</v>
      </c>
      <c r="I531" s="123"/>
      <c r="J531" s="131">
        <f>BK531</f>
        <v>30769.62</v>
      </c>
      <c r="L531" s="120"/>
      <c r="M531" s="125"/>
      <c r="P531" s="126">
        <f>P532</f>
        <v>0</v>
      </c>
      <c r="R531" s="126">
        <f>R532</f>
        <v>0</v>
      </c>
      <c r="T531" s="127">
        <f>T532</f>
        <v>0</v>
      </c>
      <c r="AR531" s="121" t="s">
        <v>82</v>
      </c>
      <c r="AT531" s="128" t="s">
        <v>73</v>
      </c>
      <c r="AU531" s="128" t="s">
        <v>82</v>
      </c>
      <c r="AY531" s="121" t="s">
        <v>144</v>
      </c>
      <c r="BK531" s="129">
        <f>BK532</f>
        <v>30769.62</v>
      </c>
    </row>
    <row r="532" spans="2:65" s="1" customFormat="1" ht="24.2" customHeight="1">
      <c r="B532" s="31"/>
      <c r="C532" s="132" t="s">
        <v>580</v>
      </c>
      <c r="D532" s="132" t="s">
        <v>146</v>
      </c>
      <c r="E532" s="133" t="s">
        <v>581</v>
      </c>
      <c r="F532" s="134" t="s">
        <v>582</v>
      </c>
      <c r="G532" s="135" t="s">
        <v>247</v>
      </c>
      <c r="H532" s="136">
        <v>219.78299999999999</v>
      </c>
      <c r="I532" s="137">
        <v>140</v>
      </c>
      <c r="J532" s="138">
        <f>ROUND(I532*H532,2)</f>
        <v>30769.62</v>
      </c>
      <c r="K532" s="134" t="s">
        <v>150</v>
      </c>
      <c r="L532" s="31"/>
      <c r="M532" s="139" t="s">
        <v>1</v>
      </c>
      <c r="N532" s="140" t="s">
        <v>39</v>
      </c>
      <c r="P532" s="141">
        <f>O532*H532</f>
        <v>0</v>
      </c>
      <c r="Q532" s="141">
        <v>0</v>
      </c>
      <c r="R532" s="141">
        <f>Q532*H532</f>
        <v>0</v>
      </c>
      <c r="S532" s="141">
        <v>0</v>
      </c>
      <c r="T532" s="142">
        <f>S532*H532</f>
        <v>0</v>
      </c>
      <c r="AR532" s="143" t="s">
        <v>151</v>
      </c>
      <c r="AT532" s="143" t="s">
        <v>146</v>
      </c>
      <c r="AU532" s="143" t="s">
        <v>84</v>
      </c>
      <c r="AY532" s="16" t="s">
        <v>144</v>
      </c>
      <c r="BE532" s="144">
        <f>IF(N532="základní",J532,0)</f>
        <v>30769.62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6" t="s">
        <v>82</v>
      </c>
      <c r="BK532" s="144">
        <f>ROUND(I532*H532,2)</f>
        <v>30769.62</v>
      </c>
      <c r="BL532" s="16" t="s">
        <v>151</v>
      </c>
      <c r="BM532" s="143" t="s">
        <v>583</v>
      </c>
    </row>
    <row r="533" spans="2:65" s="11" customFormat="1" ht="25.9" customHeight="1">
      <c r="B533" s="120"/>
      <c r="D533" s="121" t="s">
        <v>73</v>
      </c>
      <c r="E533" s="122" t="s">
        <v>584</v>
      </c>
      <c r="F533" s="122" t="s">
        <v>585</v>
      </c>
      <c r="I533" s="123"/>
      <c r="J533" s="124">
        <f>BK533</f>
        <v>100000</v>
      </c>
      <c r="L533" s="120"/>
      <c r="M533" s="125"/>
      <c r="P533" s="126">
        <f>P534+P537+P540</f>
        <v>0</v>
      </c>
      <c r="R533" s="126">
        <f>R534+R537+R540</f>
        <v>0</v>
      </c>
      <c r="T533" s="127">
        <f>T534+T537+T540</f>
        <v>0</v>
      </c>
      <c r="AR533" s="121" t="s">
        <v>170</v>
      </c>
      <c r="AT533" s="128" t="s">
        <v>73</v>
      </c>
      <c r="AU533" s="128" t="s">
        <v>74</v>
      </c>
      <c r="AY533" s="121" t="s">
        <v>144</v>
      </c>
      <c r="BK533" s="129">
        <f>BK534+BK537+BK540</f>
        <v>100000</v>
      </c>
    </row>
    <row r="534" spans="2:65" s="11" customFormat="1" ht="22.9" customHeight="1">
      <c r="B534" s="120"/>
      <c r="D534" s="121" t="s">
        <v>73</v>
      </c>
      <c r="E534" s="130" t="s">
        <v>586</v>
      </c>
      <c r="F534" s="130" t="s">
        <v>587</v>
      </c>
      <c r="I534" s="123"/>
      <c r="J534" s="131">
        <f>BK534</f>
        <v>40000</v>
      </c>
      <c r="L534" s="120"/>
      <c r="M534" s="125"/>
      <c r="P534" s="126">
        <f>SUM(P535:P536)</f>
        <v>0</v>
      </c>
      <c r="R534" s="126">
        <f>SUM(R535:R536)</f>
        <v>0</v>
      </c>
      <c r="T534" s="127">
        <f>SUM(T535:T536)</f>
        <v>0</v>
      </c>
      <c r="AR534" s="121" t="s">
        <v>170</v>
      </c>
      <c r="AT534" s="128" t="s">
        <v>73</v>
      </c>
      <c r="AU534" s="128" t="s">
        <v>82</v>
      </c>
      <c r="AY534" s="121" t="s">
        <v>144</v>
      </c>
      <c r="BK534" s="129">
        <f>SUM(BK535:BK536)</f>
        <v>40000</v>
      </c>
    </row>
    <row r="535" spans="2:65" s="1" customFormat="1" ht="16.5" customHeight="1">
      <c r="B535" s="31"/>
      <c r="C535" s="132" t="s">
        <v>588</v>
      </c>
      <c r="D535" s="132" t="s">
        <v>146</v>
      </c>
      <c r="E535" s="133" t="s">
        <v>589</v>
      </c>
      <c r="F535" s="134" t="s">
        <v>590</v>
      </c>
      <c r="G535" s="135" t="s">
        <v>533</v>
      </c>
      <c r="H535" s="136">
        <v>1</v>
      </c>
      <c r="I535" s="137">
        <v>20000</v>
      </c>
      <c r="J535" s="138">
        <f>ROUND(I535*H535,2)</f>
        <v>20000</v>
      </c>
      <c r="K535" s="134" t="s">
        <v>591</v>
      </c>
      <c r="L535" s="31"/>
      <c r="M535" s="139" t="s">
        <v>1</v>
      </c>
      <c r="N535" s="140" t="s">
        <v>39</v>
      </c>
      <c r="P535" s="141">
        <f>O535*H535</f>
        <v>0</v>
      </c>
      <c r="Q535" s="141">
        <v>0</v>
      </c>
      <c r="R535" s="141">
        <f>Q535*H535</f>
        <v>0</v>
      </c>
      <c r="S535" s="141">
        <v>0</v>
      </c>
      <c r="T535" s="142">
        <f>S535*H535</f>
        <v>0</v>
      </c>
      <c r="AR535" s="143" t="s">
        <v>592</v>
      </c>
      <c r="AT535" s="143" t="s">
        <v>146</v>
      </c>
      <c r="AU535" s="143" t="s">
        <v>84</v>
      </c>
      <c r="AY535" s="16" t="s">
        <v>144</v>
      </c>
      <c r="BE535" s="144">
        <f>IF(N535="základní",J535,0)</f>
        <v>20000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6" t="s">
        <v>82</v>
      </c>
      <c r="BK535" s="144">
        <f>ROUND(I535*H535,2)</f>
        <v>20000</v>
      </c>
      <c r="BL535" s="16" t="s">
        <v>592</v>
      </c>
      <c r="BM535" s="143" t="s">
        <v>593</v>
      </c>
    </row>
    <row r="536" spans="2:65" s="1" customFormat="1" ht="16.5" customHeight="1">
      <c r="B536" s="31"/>
      <c r="C536" s="132" t="s">
        <v>594</v>
      </c>
      <c r="D536" s="132" t="s">
        <v>146</v>
      </c>
      <c r="E536" s="133" t="s">
        <v>595</v>
      </c>
      <c r="F536" s="134" t="s">
        <v>596</v>
      </c>
      <c r="G536" s="135" t="s">
        <v>533</v>
      </c>
      <c r="H536" s="136">
        <v>1</v>
      </c>
      <c r="I536" s="137">
        <v>20000</v>
      </c>
      <c r="J536" s="138">
        <f>ROUND(I536*H536,2)</f>
        <v>20000</v>
      </c>
      <c r="K536" s="134" t="s">
        <v>591</v>
      </c>
      <c r="L536" s="31"/>
      <c r="M536" s="139" t="s">
        <v>1</v>
      </c>
      <c r="N536" s="140" t="s">
        <v>39</v>
      </c>
      <c r="P536" s="141">
        <f>O536*H536</f>
        <v>0</v>
      </c>
      <c r="Q536" s="141">
        <v>0</v>
      </c>
      <c r="R536" s="141">
        <f>Q536*H536</f>
        <v>0</v>
      </c>
      <c r="S536" s="141">
        <v>0</v>
      </c>
      <c r="T536" s="142">
        <f>S536*H536</f>
        <v>0</v>
      </c>
      <c r="AR536" s="143" t="s">
        <v>592</v>
      </c>
      <c r="AT536" s="143" t="s">
        <v>146</v>
      </c>
      <c r="AU536" s="143" t="s">
        <v>84</v>
      </c>
      <c r="AY536" s="16" t="s">
        <v>144</v>
      </c>
      <c r="BE536" s="144">
        <f>IF(N536="základní",J536,0)</f>
        <v>20000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6" t="s">
        <v>82</v>
      </c>
      <c r="BK536" s="144">
        <f>ROUND(I536*H536,2)</f>
        <v>20000</v>
      </c>
      <c r="BL536" s="16" t="s">
        <v>592</v>
      </c>
      <c r="BM536" s="143" t="s">
        <v>597</v>
      </c>
    </row>
    <row r="537" spans="2:65" s="11" customFormat="1" ht="22.9" customHeight="1">
      <c r="B537" s="120"/>
      <c r="D537" s="121" t="s">
        <v>73</v>
      </c>
      <c r="E537" s="130" t="s">
        <v>598</v>
      </c>
      <c r="F537" s="130" t="s">
        <v>599</v>
      </c>
      <c r="I537" s="123"/>
      <c r="J537" s="131">
        <f>BK537</f>
        <v>40000</v>
      </c>
      <c r="L537" s="120"/>
      <c r="M537" s="125"/>
      <c r="P537" s="126">
        <f>SUM(P538:P539)</f>
        <v>0</v>
      </c>
      <c r="R537" s="126">
        <f>SUM(R538:R539)</f>
        <v>0</v>
      </c>
      <c r="T537" s="127">
        <f>SUM(T538:T539)</f>
        <v>0</v>
      </c>
      <c r="AR537" s="121" t="s">
        <v>170</v>
      </c>
      <c r="AT537" s="128" t="s">
        <v>73</v>
      </c>
      <c r="AU537" s="128" t="s">
        <v>82</v>
      </c>
      <c r="AY537" s="121" t="s">
        <v>144</v>
      </c>
      <c r="BK537" s="129">
        <f>SUM(BK538:BK539)</f>
        <v>40000</v>
      </c>
    </row>
    <row r="538" spans="2:65" s="1" customFormat="1" ht="16.5" customHeight="1">
      <c r="B538" s="31"/>
      <c r="C538" s="132" t="s">
        <v>600</v>
      </c>
      <c r="D538" s="132" t="s">
        <v>146</v>
      </c>
      <c r="E538" s="133" t="s">
        <v>601</v>
      </c>
      <c r="F538" s="134" t="s">
        <v>599</v>
      </c>
      <c r="G538" s="135" t="s">
        <v>533</v>
      </c>
      <c r="H538" s="136">
        <v>1</v>
      </c>
      <c r="I538" s="137">
        <v>10000</v>
      </c>
      <c r="J538" s="138">
        <f>ROUND(I538*H538,2)</f>
        <v>10000</v>
      </c>
      <c r="K538" s="134" t="s">
        <v>591</v>
      </c>
      <c r="L538" s="31"/>
      <c r="M538" s="139" t="s">
        <v>1</v>
      </c>
      <c r="N538" s="140" t="s">
        <v>39</v>
      </c>
      <c r="P538" s="141">
        <f>O538*H538</f>
        <v>0</v>
      </c>
      <c r="Q538" s="141">
        <v>0</v>
      </c>
      <c r="R538" s="141">
        <f>Q538*H538</f>
        <v>0</v>
      </c>
      <c r="S538" s="141">
        <v>0</v>
      </c>
      <c r="T538" s="142">
        <f>S538*H538</f>
        <v>0</v>
      </c>
      <c r="AR538" s="143" t="s">
        <v>592</v>
      </c>
      <c r="AT538" s="143" t="s">
        <v>146</v>
      </c>
      <c r="AU538" s="143" t="s">
        <v>84</v>
      </c>
      <c r="AY538" s="16" t="s">
        <v>144</v>
      </c>
      <c r="BE538" s="144">
        <f>IF(N538="základní",J538,0)</f>
        <v>10000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6" t="s">
        <v>82</v>
      </c>
      <c r="BK538" s="144">
        <f>ROUND(I538*H538,2)</f>
        <v>10000</v>
      </c>
      <c r="BL538" s="16" t="s">
        <v>592</v>
      </c>
      <c r="BM538" s="143" t="s">
        <v>602</v>
      </c>
    </row>
    <row r="539" spans="2:65" s="1" customFormat="1" ht="16.5" customHeight="1">
      <c r="B539" s="31"/>
      <c r="C539" s="132" t="s">
        <v>603</v>
      </c>
      <c r="D539" s="132" t="s">
        <v>146</v>
      </c>
      <c r="E539" s="133" t="s">
        <v>604</v>
      </c>
      <c r="F539" s="134" t="s">
        <v>605</v>
      </c>
      <c r="G539" s="135" t="s">
        <v>533</v>
      </c>
      <c r="H539" s="136">
        <v>1</v>
      </c>
      <c r="I539" s="137">
        <v>30000</v>
      </c>
      <c r="J539" s="138">
        <f>ROUND(I539*H539,2)</f>
        <v>30000</v>
      </c>
      <c r="K539" s="134" t="s">
        <v>591</v>
      </c>
      <c r="L539" s="31"/>
      <c r="M539" s="139" t="s">
        <v>1</v>
      </c>
      <c r="N539" s="140" t="s">
        <v>39</v>
      </c>
      <c r="P539" s="141">
        <f>O539*H539</f>
        <v>0</v>
      </c>
      <c r="Q539" s="141">
        <v>0</v>
      </c>
      <c r="R539" s="141">
        <f>Q539*H539</f>
        <v>0</v>
      </c>
      <c r="S539" s="141">
        <v>0</v>
      </c>
      <c r="T539" s="142">
        <f>S539*H539</f>
        <v>0</v>
      </c>
      <c r="AR539" s="143" t="s">
        <v>592</v>
      </c>
      <c r="AT539" s="143" t="s">
        <v>146</v>
      </c>
      <c r="AU539" s="143" t="s">
        <v>84</v>
      </c>
      <c r="AY539" s="16" t="s">
        <v>144</v>
      </c>
      <c r="BE539" s="144">
        <f>IF(N539="základní",J539,0)</f>
        <v>30000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6" t="s">
        <v>82</v>
      </c>
      <c r="BK539" s="144">
        <f>ROUND(I539*H539,2)</f>
        <v>30000</v>
      </c>
      <c r="BL539" s="16" t="s">
        <v>592</v>
      </c>
      <c r="BM539" s="143" t="s">
        <v>606</v>
      </c>
    </row>
    <row r="540" spans="2:65" s="11" customFormat="1" ht="22.9" customHeight="1">
      <c r="B540" s="120"/>
      <c r="D540" s="121" t="s">
        <v>73</v>
      </c>
      <c r="E540" s="130" t="s">
        <v>607</v>
      </c>
      <c r="F540" s="130" t="s">
        <v>608</v>
      </c>
      <c r="I540" s="123"/>
      <c r="J540" s="131">
        <f>BK540</f>
        <v>20000</v>
      </c>
      <c r="L540" s="120"/>
      <c r="M540" s="125"/>
      <c r="P540" s="126">
        <f>P541</f>
        <v>0</v>
      </c>
      <c r="R540" s="126">
        <f>R541</f>
        <v>0</v>
      </c>
      <c r="T540" s="127">
        <f>T541</f>
        <v>0</v>
      </c>
      <c r="AR540" s="121" t="s">
        <v>170</v>
      </c>
      <c r="AT540" s="128" t="s">
        <v>73</v>
      </c>
      <c r="AU540" s="128" t="s">
        <v>82</v>
      </c>
      <c r="AY540" s="121" t="s">
        <v>144</v>
      </c>
      <c r="BK540" s="129">
        <f>BK541</f>
        <v>20000</v>
      </c>
    </row>
    <row r="541" spans="2:65" s="1" customFormat="1" ht="16.5" customHeight="1">
      <c r="B541" s="31"/>
      <c r="C541" s="132" t="s">
        <v>609</v>
      </c>
      <c r="D541" s="132" t="s">
        <v>146</v>
      </c>
      <c r="E541" s="133" t="s">
        <v>610</v>
      </c>
      <c r="F541" s="134" t="s">
        <v>611</v>
      </c>
      <c r="G541" s="135" t="s">
        <v>533</v>
      </c>
      <c r="H541" s="136">
        <v>1</v>
      </c>
      <c r="I541" s="137">
        <v>20000</v>
      </c>
      <c r="J541" s="138">
        <f>ROUND(I541*H541,2)</f>
        <v>20000</v>
      </c>
      <c r="K541" s="134" t="s">
        <v>591</v>
      </c>
      <c r="L541" s="31"/>
      <c r="M541" s="177" t="s">
        <v>1</v>
      </c>
      <c r="N541" s="178" t="s">
        <v>39</v>
      </c>
      <c r="O541" s="179"/>
      <c r="P541" s="180">
        <f>O541*H541</f>
        <v>0</v>
      </c>
      <c r="Q541" s="180">
        <v>0</v>
      </c>
      <c r="R541" s="180">
        <f>Q541*H541</f>
        <v>0</v>
      </c>
      <c r="S541" s="180">
        <v>0</v>
      </c>
      <c r="T541" s="181">
        <f>S541*H541</f>
        <v>0</v>
      </c>
      <c r="AR541" s="143" t="s">
        <v>592</v>
      </c>
      <c r="AT541" s="143" t="s">
        <v>146</v>
      </c>
      <c r="AU541" s="143" t="s">
        <v>84</v>
      </c>
      <c r="AY541" s="16" t="s">
        <v>144</v>
      </c>
      <c r="BE541" s="144">
        <f>IF(N541="základní",J541,0)</f>
        <v>20000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82</v>
      </c>
      <c r="BK541" s="144">
        <f>ROUND(I541*H541,2)</f>
        <v>20000</v>
      </c>
      <c r="BL541" s="16" t="s">
        <v>592</v>
      </c>
      <c r="BM541" s="143" t="s">
        <v>612</v>
      </c>
    </row>
    <row r="542" spans="2:65" s="1" customFormat="1" ht="6.95" customHeight="1">
      <c r="B542" s="43"/>
      <c r="C542" s="44"/>
      <c r="D542" s="44"/>
      <c r="E542" s="44"/>
      <c r="F542" s="44"/>
      <c r="G542" s="44"/>
      <c r="H542" s="44"/>
      <c r="I542" s="44"/>
      <c r="J542" s="44"/>
      <c r="K542" s="44"/>
      <c r="L542" s="31"/>
    </row>
  </sheetData>
  <sheetProtection algorithmName="SHA-512" hashValue="XyYChHG6e0T4sdIt6mPKFqj7c9eLlLaVKVm9B4l/fUNxdkhvdDVd44cBh3BytCTMAbARfAvPVqnhPC/g9HplgQ==" saltValue="5+ImbMeyyo1QQZHWRIhi7qW5+Z+CsGEvGHu1+DcztRfX1uAY4260rJLwWlrjvcS6VAxqQMZgkUKrwkJJmq/hIA==" spinCount="100000" sheet="1" objects="1" scenarios="1" formatColumns="0" formatRows="0" autoFilter="0"/>
  <autoFilter ref="C130:K541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6"/>
  <sheetViews>
    <sheetView showGridLines="0" topLeftCell="D205" zoomScale="160" zoomScaleNormal="160" workbookViewId="0">
      <selection activeCell="I205" sqref="I20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6" t="s">
        <v>87</v>
      </c>
      <c r="AZ2" s="87" t="s">
        <v>613</v>
      </c>
      <c r="BA2" s="87" t="s">
        <v>1</v>
      </c>
      <c r="BB2" s="87" t="s">
        <v>1</v>
      </c>
      <c r="BC2" s="87" t="s">
        <v>614</v>
      </c>
      <c r="BD2" s="87" t="s">
        <v>84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  <c r="AZ3" s="87" t="s">
        <v>615</v>
      </c>
      <c r="BA3" s="87" t="s">
        <v>1</v>
      </c>
      <c r="BB3" s="87" t="s">
        <v>1</v>
      </c>
      <c r="BC3" s="87" t="s">
        <v>616</v>
      </c>
      <c r="BD3" s="87" t="s">
        <v>84</v>
      </c>
    </row>
    <row r="4" spans="2:56" ht="24.95" customHeight="1">
      <c r="B4" s="19"/>
      <c r="D4" s="20" t="s">
        <v>92</v>
      </c>
      <c r="L4" s="19"/>
      <c r="M4" s="88" t="s">
        <v>10</v>
      </c>
      <c r="AT4" s="16" t="s">
        <v>4</v>
      </c>
      <c r="AZ4" s="87" t="s">
        <v>617</v>
      </c>
      <c r="BA4" s="87" t="s">
        <v>1</v>
      </c>
      <c r="BB4" s="87" t="s">
        <v>1</v>
      </c>
      <c r="BC4" s="87" t="s">
        <v>618</v>
      </c>
      <c r="BD4" s="87" t="s">
        <v>84</v>
      </c>
    </row>
    <row r="5" spans="2:56" ht="6.95" customHeight="1">
      <c r="B5" s="19"/>
      <c r="L5" s="19"/>
      <c r="AZ5" s="87" t="s">
        <v>105</v>
      </c>
      <c r="BA5" s="87" t="s">
        <v>1</v>
      </c>
      <c r="BB5" s="87" t="s">
        <v>1</v>
      </c>
      <c r="BC5" s="87" t="s">
        <v>619</v>
      </c>
      <c r="BD5" s="87" t="s">
        <v>84</v>
      </c>
    </row>
    <row r="6" spans="2:56" ht="12" customHeight="1">
      <c r="B6" s="19"/>
      <c r="D6" s="26" t="s">
        <v>16</v>
      </c>
      <c r="L6" s="19"/>
    </row>
    <row r="7" spans="2:56" ht="16.5" customHeight="1">
      <c r="B7" s="19"/>
      <c r="E7" s="230" t="str">
        <f>'Rekapitulace stavby'!K6</f>
        <v>Chodníky podél silnice III/29837 Městec nad Dědinou</v>
      </c>
      <c r="F7" s="231"/>
      <c r="G7" s="231"/>
      <c r="H7" s="231"/>
      <c r="L7" s="19"/>
    </row>
    <row r="8" spans="2:56" s="1" customFormat="1" ht="12" customHeight="1">
      <c r="B8" s="31"/>
      <c r="D8" s="26" t="s">
        <v>101</v>
      </c>
      <c r="L8" s="31"/>
    </row>
    <row r="9" spans="2:56" s="1" customFormat="1" ht="16.5" customHeight="1">
      <c r="B9" s="31"/>
      <c r="E9" s="202" t="s">
        <v>620</v>
      </c>
      <c r="F9" s="229"/>
      <c r="G9" s="229"/>
      <c r="H9" s="229"/>
      <c r="L9" s="31"/>
    </row>
    <row r="10" spans="2:56" s="1" customFormat="1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45992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5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27472922</v>
      </c>
      <c r="L17" s="31"/>
    </row>
    <row r="18" spans="2:12" s="1" customFormat="1" ht="18" customHeight="1">
      <c r="B18" s="31"/>
      <c r="E18" s="232" t="str">
        <f>'Rekapitulace stavby'!E14</f>
        <v>STAVIBET s.r.o .</v>
      </c>
      <c r="F18" s="221"/>
      <c r="G18" s="221"/>
      <c r="H18" s="221"/>
      <c r="I18" s="26" t="s">
        <v>26</v>
      </c>
      <c r="J18" s="27" t="str">
        <f>'Rekapitulace stavby'!AN14</f>
        <v>CZ27472922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34</v>
      </c>
      <c r="J30" s="65">
        <f>ROUND(J122, 2)</f>
        <v>239334.97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6" t="s">
        <v>39</v>
      </c>
      <c r="F33" s="91">
        <f>ROUND((SUM(BE122:BE235)),  2)</f>
        <v>239334.97</v>
      </c>
      <c r="I33" s="92">
        <v>0.21</v>
      </c>
      <c r="J33" s="91">
        <f>ROUND(((SUM(BE122:BE235))*I33),  2)</f>
        <v>50260.34</v>
      </c>
      <c r="L33" s="31"/>
    </row>
    <row r="34" spans="2:12" s="1" customFormat="1" ht="14.45" customHeight="1">
      <c r="B34" s="31"/>
      <c r="E34" s="26" t="s">
        <v>40</v>
      </c>
      <c r="F34" s="91">
        <f>ROUND((SUM(BF122:BF235)),  2)</f>
        <v>0</v>
      </c>
      <c r="I34" s="92">
        <v>0.12</v>
      </c>
      <c r="J34" s="91">
        <f>ROUND(((SUM(BF122:BF235))*I34),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1">
        <f>ROUND((SUM(BG122:BG235)),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1">
        <f>ROUND((SUM(BH122:BH235)),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1">
        <f>ROUND((SUM(BI122:BI235)),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44</v>
      </c>
      <c r="E39" s="56"/>
      <c r="F39" s="56"/>
      <c r="G39" s="95" t="s">
        <v>45</v>
      </c>
      <c r="H39" s="96" t="s">
        <v>46</v>
      </c>
      <c r="I39" s="56"/>
      <c r="J39" s="97">
        <f>SUM(J30:J37)</f>
        <v>289595.31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9" t="s">
        <v>50</v>
      </c>
      <c r="G61" s="42" t="s">
        <v>49</v>
      </c>
      <c r="H61" s="33"/>
      <c r="I61" s="33"/>
      <c r="J61" s="100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9" t="s">
        <v>50</v>
      </c>
      <c r="G76" s="42" t="s">
        <v>49</v>
      </c>
      <c r="H76" s="33"/>
      <c r="I76" s="33"/>
      <c r="J76" s="100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0" t="str">
        <f>E7</f>
        <v>Chodníky podél silnice III/29837 Městec nad Dědinou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202" t="str">
        <f>E9</f>
        <v>SO 102 - Odvodnění komunikace</v>
      </c>
      <c r="F87" s="229"/>
      <c r="G87" s="229"/>
      <c r="H87" s="229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45992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23</v>
      </c>
      <c r="F91" s="24" t="str">
        <f>E15</f>
        <v>Obec Očelice</v>
      </c>
      <c r="I91" s="26" t="s">
        <v>28</v>
      </c>
      <c r="J91" s="29" t="str">
        <f>E21</f>
        <v>ENERGIAPROJEKT CZ s. r. o.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STAVIBET s.r.o .</v>
      </c>
      <c r="I92" s="26" t="s">
        <v>31</v>
      </c>
      <c r="J92" s="29" t="str">
        <f>E24</f>
        <v>Martin Škrabal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112</v>
      </c>
      <c r="J96" s="65">
        <f>J122</f>
        <v>239334.97</v>
      </c>
      <c r="L96" s="31"/>
      <c r="AU96" s="16" t="s">
        <v>113</v>
      </c>
    </row>
    <row r="97" spans="2:12" s="8" customFormat="1" ht="24.95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J123</f>
        <v>239334.97</v>
      </c>
      <c r="L97" s="104"/>
    </row>
    <row r="98" spans="2:12" s="9" customFormat="1" ht="19.899999999999999" customHeight="1">
      <c r="B98" s="108"/>
      <c r="D98" s="109" t="s">
        <v>115</v>
      </c>
      <c r="E98" s="110"/>
      <c r="F98" s="110"/>
      <c r="G98" s="110"/>
      <c r="H98" s="110"/>
      <c r="I98" s="110"/>
      <c r="J98" s="111">
        <f>J124</f>
        <v>73521.109999999986</v>
      </c>
      <c r="L98" s="108"/>
    </row>
    <row r="99" spans="2:12" s="9" customFormat="1" ht="19.899999999999999" customHeight="1">
      <c r="B99" s="108"/>
      <c r="D99" s="109" t="s">
        <v>117</v>
      </c>
      <c r="E99" s="110"/>
      <c r="F99" s="110"/>
      <c r="G99" s="110"/>
      <c r="H99" s="110"/>
      <c r="I99" s="110"/>
      <c r="J99" s="111">
        <f>J188</f>
        <v>1152</v>
      </c>
      <c r="L99" s="108"/>
    </row>
    <row r="100" spans="2:12" s="9" customFormat="1" ht="19.899999999999999" customHeight="1">
      <c r="B100" s="108"/>
      <c r="D100" s="109" t="s">
        <v>118</v>
      </c>
      <c r="E100" s="110"/>
      <c r="F100" s="110"/>
      <c r="G100" s="110"/>
      <c r="H100" s="110"/>
      <c r="I100" s="110"/>
      <c r="J100" s="111">
        <f>J194</f>
        <v>10518.16</v>
      </c>
      <c r="L100" s="108"/>
    </row>
    <row r="101" spans="2:12" s="9" customFormat="1" ht="19.899999999999999" customHeight="1">
      <c r="B101" s="108"/>
      <c r="D101" s="109" t="s">
        <v>121</v>
      </c>
      <c r="E101" s="110"/>
      <c r="F101" s="110"/>
      <c r="G101" s="110"/>
      <c r="H101" s="110"/>
      <c r="I101" s="110"/>
      <c r="J101" s="111">
        <f>J208</f>
        <v>141257.72</v>
      </c>
      <c r="L101" s="108"/>
    </row>
    <row r="102" spans="2:12" s="9" customFormat="1" ht="19.899999999999999" customHeight="1">
      <c r="B102" s="108"/>
      <c r="D102" s="109" t="s">
        <v>124</v>
      </c>
      <c r="E102" s="110"/>
      <c r="F102" s="110"/>
      <c r="G102" s="110"/>
      <c r="H102" s="110"/>
      <c r="I102" s="110"/>
      <c r="J102" s="111">
        <f>J234</f>
        <v>12885.98</v>
      </c>
      <c r="L102" s="108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129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30" t="str">
        <f>E7</f>
        <v>Chodníky podél silnice III/29837 Městec nad Dědinou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101</v>
      </c>
      <c r="L113" s="31"/>
    </row>
    <row r="114" spans="2:65" s="1" customFormat="1" ht="16.5" customHeight="1">
      <c r="B114" s="31"/>
      <c r="E114" s="202" t="str">
        <f>E9</f>
        <v>SO 102 - Odvodnění komunikace</v>
      </c>
      <c r="F114" s="229"/>
      <c r="G114" s="229"/>
      <c r="H114" s="229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>
        <f>IF(J12="","",J12)</f>
        <v>45992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23</v>
      </c>
      <c r="F118" s="24" t="str">
        <f>E15</f>
        <v>Obec Očelice</v>
      </c>
      <c r="I118" s="26" t="s">
        <v>28</v>
      </c>
      <c r="J118" s="29" t="str">
        <f>E21</f>
        <v>ENERGIAPROJEKT CZ s. r. o.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STAVIBET s.r.o .</v>
      </c>
      <c r="I119" s="26" t="s">
        <v>31</v>
      </c>
      <c r="J119" s="29" t="str">
        <f>E24</f>
        <v>Martin Škrabal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2"/>
      <c r="C121" s="113" t="s">
        <v>130</v>
      </c>
      <c r="D121" s="114" t="s">
        <v>59</v>
      </c>
      <c r="E121" s="114" t="s">
        <v>55</v>
      </c>
      <c r="F121" s="114" t="s">
        <v>56</v>
      </c>
      <c r="G121" s="114" t="s">
        <v>131</v>
      </c>
      <c r="H121" s="114" t="s">
        <v>132</v>
      </c>
      <c r="I121" s="114" t="s">
        <v>133</v>
      </c>
      <c r="J121" s="114" t="s">
        <v>111</v>
      </c>
      <c r="K121" s="115" t="s">
        <v>134</v>
      </c>
      <c r="L121" s="112"/>
      <c r="M121" s="58" t="s">
        <v>1</v>
      </c>
      <c r="N121" s="59" t="s">
        <v>38</v>
      </c>
      <c r="O121" s="59" t="s">
        <v>135</v>
      </c>
      <c r="P121" s="59" t="s">
        <v>136</v>
      </c>
      <c r="Q121" s="59" t="s">
        <v>137</v>
      </c>
      <c r="R121" s="59" t="s">
        <v>138</v>
      </c>
      <c r="S121" s="59" t="s">
        <v>139</v>
      </c>
      <c r="T121" s="60" t="s">
        <v>140</v>
      </c>
    </row>
    <row r="122" spans="2:65" s="1" customFormat="1" ht="22.9" customHeight="1">
      <c r="B122" s="31"/>
      <c r="C122" s="63" t="s">
        <v>141</v>
      </c>
      <c r="J122" s="116">
        <f>BK122</f>
        <v>239334.97</v>
      </c>
      <c r="L122" s="31"/>
      <c r="M122" s="61"/>
      <c r="N122" s="52"/>
      <c r="O122" s="52"/>
      <c r="P122" s="117">
        <f>P123</f>
        <v>0</v>
      </c>
      <c r="Q122" s="52"/>
      <c r="R122" s="117">
        <f>R123</f>
        <v>11.821590389999999</v>
      </c>
      <c r="S122" s="52"/>
      <c r="T122" s="118">
        <f>T123</f>
        <v>0</v>
      </c>
      <c r="AT122" s="16" t="s">
        <v>73</v>
      </c>
      <c r="AU122" s="16" t="s">
        <v>113</v>
      </c>
      <c r="BK122" s="119">
        <f>BK123</f>
        <v>239334.97</v>
      </c>
    </row>
    <row r="123" spans="2:65" s="11" customFormat="1" ht="25.9" customHeight="1">
      <c r="B123" s="120"/>
      <c r="D123" s="121" t="s">
        <v>73</v>
      </c>
      <c r="E123" s="122" t="s">
        <v>142</v>
      </c>
      <c r="F123" s="122" t="s">
        <v>143</v>
      </c>
      <c r="I123" s="123"/>
      <c r="J123" s="124">
        <f>BK123</f>
        <v>239334.97</v>
      </c>
      <c r="L123" s="120"/>
      <c r="M123" s="125"/>
      <c r="P123" s="126">
        <f>P124+P188+P194+P208+P234</f>
        <v>0</v>
      </c>
      <c r="R123" s="126">
        <f>R124+R188+R194+R208+R234</f>
        <v>11.821590389999999</v>
      </c>
      <c r="T123" s="127">
        <f>T124+T188+T194+T208+T234</f>
        <v>0</v>
      </c>
      <c r="AR123" s="121" t="s">
        <v>82</v>
      </c>
      <c r="AT123" s="128" t="s">
        <v>73</v>
      </c>
      <c r="AU123" s="128" t="s">
        <v>74</v>
      </c>
      <c r="AY123" s="121" t="s">
        <v>144</v>
      </c>
      <c r="BK123" s="129">
        <f>BK124+BK188+BK194+BK208+BK234</f>
        <v>239334.97</v>
      </c>
    </row>
    <row r="124" spans="2:65" s="11" customFormat="1" ht="22.9" customHeight="1">
      <c r="B124" s="120"/>
      <c r="D124" s="121" t="s">
        <v>73</v>
      </c>
      <c r="E124" s="130" t="s">
        <v>82</v>
      </c>
      <c r="F124" s="130" t="s">
        <v>145</v>
      </c>
      <c r="I124" s="123"/>
      <c r="J124" s="131">
        <f>BK124</f>
        <v>73521.109999999986</v>
      </c>
      <c r="L124" s="120"/>
      <c r="M124" s="125"/>
      <c r="P124" s="126">
        <f>SUM(P125:P187)</f>
        <v>0</v>
      </c>
      <c r="R124" s="126">
        <f>SUM(R125:R187)</f>
        <v>6.6892589999999998</v>
      </c>
      <c r="T124" s="127">
        <f>SUM(T125:T187)</f>
        <v>0</v>
      </c>
      <c r="AR124" s="121" t="s">
        <v>82</v>
      </c>
      <c r="AT124" s="128" t="s">
        <v>73</v>
      </c>
      <c r="AU124" s="128" t="s">
        <v>82</v>
      </c>
      <c r="AY124" s="121" t="s">
        <v>144</v>
      </c>
      <c r="BK124" s="129">
        <f>SUM(BK125:BK187)</f>
        <v>73521.109999999986</v>
      </c>
    </row>
    <row r="125" spans="2:65" s="1" customFormat="1" ht="24.2" customHeight="1">
      <c r="B125" s="31"/>
      <c r="C125" s="132" t="s">
        <v>82</v>
      </c>
      <c r="D125" s="132" t="s">
        <v>146</v>
      </c>
      <c r="E125" s="133" t="s">
        <v>621</v>
      </c>
      <c r="F125" s="134" t="s">
        <v>622</v>
      </c>
      <c r="G125" s="135" t="s">
        <v>208</v>
      </c>
      <c r="H125" s="136">
        <v>20.25</v>
      </c>
      <c r="I125" s="137">
        <v>950</v>
      </c>
      <c r="J125" s="138">
        <f>ROUND(I125*H125,2)</f>
        <v>19237.5</v>
      </c>
      <c r="K125" s="134" t="s">
        <v>150</v>
      </c>
      <c r="L125" s="31"/>
      <c r="M125" s="139" t="s">
        <v>1</v>
      </c>
      <c r="N125" s="140" t="s">
        <v>39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151</v>
      </c>
      <c r="AT125" s="143" t="s">
        <v>146</v>
      </c>
      <c r="AU125" s="143" t="s">
        <v>84</v>
      </c>
      <c r="AY125" s="16" t="s">
        <v>144</v>
      </c>
      <c r="BE125" s="144">
        <f>IF(N125="základní",J125,0)</f>
        <v>19237.5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82</v>
      </c>
      <c r="BK125" s="144">
        <f>ROUND(I125*H125,2)</f>
        <v>19237.5</v>
      </c>
      <c r="BL125" s="16" t="s">
        <v>151</v>
      </c>
      <c r="BM125" s="143" t="s">
        <v>623</v>
      </c>
    </row>
    <row r="126" spans="2:65" s="12" customFormat="1">
      <c r="B126" s="145"/>
      <c r="D126" s="146" t="s">
        <v>153</v>
      </c>
      <c r="E126" s="147" t="s">
        <v>1</v>
      </c>
      <c r="F126" s="148" t="s">
        <v>624</v>
      </c>
      <c r="H126" s="149">
        <v>20.25</v>
      </c>
      <c r="I126" s="150"/>
      <c r="L126" s="145"/>
      <c r="M126" s="151"/>
      <c r="T126" s="152"/>
      <c r="AT126" s="147" t="s">
        <v>153</v>
      </c>
      <c r="AU126" s="147" t="s">
        <v>84</v>
      </c>
      <c r="AV126" s="12" t="s">
        <v>84</v>
      </c>
      <c r="AW126" s="12" t="s">
        <v>30</v>
      </c>
      <c r="AX126" s="12" t="s">
        <v>74</v>
      </c>
      <c r="AY126" s="147" t="s">
        <v>144</v>
      </c>
    </row>
    <row r="127" spans="2:65" s="13" customFormat="1">
      <c r="B127" s="153"/>
      <c r="D127" s="146" t="s">
        <v>153</v>
      </c>
      <c r="E127" s="154" t="s">
        <v>1</v>
      </c>
      <c r="F127" s="155" t="s">
        <v>155</v>
      </c>
      <c r="H127" s="156">
        <v>20.25</v>
      </c>
      <c r="I127" s="157"/>
      <c r="L127" s="153"/>
      <c r="M127" s="158"/>
      <c r="T127" s="159"/>
      <c r="AT127" s="154" t="s">
        <v>153</v>
      </c>
      <c r="AU127" s="154" t="s">
        <v>84</v>
      </c>
      <c r="AV127" s="13" t="s">
        <v>156</v>
      </c>
      <c r="AW127" s="13" t="s">
        <v>30</v>
      </c>
      <c r="AX127" s="13" t="s">
        <v>74</v>
      </c>
      <c r="AY127" s="154" t="s">
        <v>144</v>
      </c>
    </row>
    <row r="128" spans="2:65" s="14" customFormat="1">
      <c r="B128" s="160"/>
      <c r="D128" s="146" t="s">
        <v>153</v>
      </c>
      <c r="E128" s="161" t="s">
        <v>615</v>
      </c>
      <c r="F128" s="162" t="s">
        <v>157</v>
      </c>
      <c r="H128" s="163">
        <v>20.25</v>
      </c>
      <c r="I128" s="164"/>
      <c r="L128" s="160"/>
      <c r="M128" s="165"/>
      <c r="T128" s="166"/>
      <c r="AT128" s="161" t="s">
        <v>153</v>
      </c>
      <c r="AU128" s="161" t="s">
        <v>84</v>
      </c>
      <c r="AV128" s="14" t="s">
        <v>151</v>
      </c>
      <c r="AW128" s="14" t="s">
        <v>30</v>
      </c>
      <c r="AX128" s="14" t="s">
        <v>82</v>
      </c>
      <c r="AY128" s="161" t="s">
        <v>144</v>
      </c>
    </row>
    <row r="129" spans="2:65" s="1" customFormat="1" ht="33" customHeight="1">
      <c r="B129" s="31"/>
      <c r="C129" s="132" t="s">
        <v>84</v>
      </c>
      <c r="D129" s="132" t="s">
        <v>146</v>
      </c>
      <c r="E129" s="133" t="s">
        <v>625</v>
      </c>
      <c r="F129" s="134" t="s">
        <v>626</v>
      </c>
      <c r="G129" s="135" t="s">
        <v>208</v>
      </c>
      <c r="H129" s="136">
        <v>8.64</v>
      </c>
      <c r="I129" s="137">
        <v>1470</v>
      </c>
      <c r="J129" s="138">
        <f>ROUND(I129*H129,2)</f>
        <v>12700.8</v>
      </c>
      <c r="K129" s="134" t="s">
        <v>150</v>
      </c>
      <c r="L129" s="31"/>
      <c r="M129" s="139" t="s">
        <v>1</v>
      </c>
      <c r="N129" s="140" t="s">
        <v>39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151</v>
      </c>
      <c r="AT129" s="143" t="s">
        <v>146</v>
      </c>
      <c r="AU129" s="143" t="s">
        <v>84</v>
      </c>
      <c r="AY129" s="16" t="s">
        <v>144</v>
      </c>
      <c r="BE129" s="144">
        <f>IF(N129="základní",J129,0)</f>
        <v>12700.8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82</v>
      </c>
      <c r="BK129" s="144">
        <f>ROUND(I129*H129,2)</f>
        <v>12700.8</v>
      </c>
      <c r="BL129" s="16" t="s">
        <v>151</v>
      </c>
      <c r="BM129" s="143" t="s">
        <v>627</v>
      </c>
    </row>
    <row r="130" spans="2:65" s="12" customFormat="1">
      <c r="B130" s="145"/>
      <c r="D130" s="146" t="s">
        <v>153</v>
      </c>
      <c r="E130" s="147" t="s">
        <v>1</v>
      </c>
      <c r="F130" s="148" t="s">
        <v>628</v>
      </c>
      <c r="H130" s="149">
        <v>8.64</v>
      </c>
      <c r="I130" s="150"/>
      <c r="L130" s="145"/>
      <c r="M130" s="151"/>
      <c r="T130" s="152"/>
      <c r="AT130" s="147" t="s">
        <v>153</v>
      </c>
      <c r="AU130" s="147" t="s">
        <v>84</v>
      </c>
      <c r="AV130" s="12" t="s">
        <v>84</v>
      </c>
      <c r="AW130" s="12" t="s">
        <v>30</v>
      </c>
      <c r="AX130" s="12" t="s">
        <v>74</v>
      </c>
      <c r="AY130" s="147" t="s">
        <v>144</v>
      </c>
    </row>
    <row r="131" spans="2:65" s="13" customFormat="1">
      <c r="B131" s="153"/>
      <c r="D131" s="146" t="s">
        <v>153</v>
      </c>
      <c r="E131" s="154" t="s">
        <v>1</v>
      </c>
      <c r="F131" s="155" t="s">
        <v>155</v>
      </c>
      <c r="H131" s="156">
        <v>8.64</v>
      </c>
      <c r="I131" s="157"/>
      <c r="L131" s="153"/>
      <c r="M131" s="158"/>
      <c r="T131" s="159"/>
      <c r="AT131" s="154" t="s">
        <v>153</v>
      </c>
      <c r="AU131" s="154" t="s">
        <v>84</v>
      </c>
      <c r="AV131" s="13" t="s">
        <v>156</v>
      </c>
      <c r="AW131" s="13" t="s">
        <v>30</v>
      </c>
      <c r="AX131" s="13" t="s">
        <v>74</v>
      </c>
      <c r="AY131" s="154" t="s">
        <v>144</v>
      </c>
    </row>
    <row r="132" spans="2:65" s="14" customFormat="1">
      <c r="B132" s="160"/>
      <c r="D132" s="146" t="s">
        <v>153</v>
      </c>
      <c r="E132" s="161" t="s">
        <v>613</v>
      </c>
      <c r="F132" s="162" t="s">
        <v>157</v>
      </c>
      <c r="H132" s="163">
        <v>8.64</v>
      </c>
      <c r="I132" s="164"/>
      <c r="L132" s="160"/>
      <c r="M132" s="165"/>
      <c r="T132" s="166"/>
      <c r="AT132" s="161" t="s">
        <v>153</v>
      </c>
      <c r="AU132" s="161" t="s">
        <v>84</v>
      </c>
      <c r="AV132" s="14" t="s">
        <v>151</v>
      </c>
      <c r="AW132" s="14" t="s">
        <v>30</v>
      </c>
      <c r="AX132" s="14" t="s">
        <v>82</v>
      </c>
      <c r="AY132" s="161" t="s">
        <v>144</v>
      </c>
    </row>
    <row r="133" spans="2:65" s="1" customFormat="1" ht="24.2" customHeight="1">
      <c r="B133" s="31"/>
      <c r="C133" s="132" t="s">
        <v>156</v>
      </c>
      <c r="D133" s="132" t="s">
        <v>146</v>
      </c>
      <c r="E133" s="133" t="s">
        <v>629</v>
      </c>
      <c r="F133" s="134" t="s">
        <v>630</v>
      </c>
      <c r="G133" s="135" t="s">
        <v>208</v>
      </c>
      <c r="H133" s="136">
        <v>28.89</v>
      </c>
      <c r="I133" s="137">
        <v>520</v>
      </c>
      <c r="J133" s="138">
        <f>ROUND(I133*H133,2)</f>
        <v>15022.8</v>
      </c>
      <c r="K133" s="134" t="s">
        <v>150</v>
      </c>
      <c r="L133" s="31"/>
      <c r="M133" s="139" t="s">
        <v>1</v>
      </c>
      <c r="N133" s="140" t="s">
        <v>39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151</v>
      </c>
      <c r="AT133" s="143" t="s">
        <v>146</v>
      </c>
      <c r="AU133" s="143" t="s">
        <v>84</v>
      </c>
      <c r="AY133" s="16" t="s">
        <v>144</v>
      </c>
      <c r="BE133" s="144">
        <f>IF(N133="základní",J133,0)</f>
        <v>15022.8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82</v>
      </c>
      <c r="BK133" s="144">
        <f>ROUND(I133*H133,2)</f>
        <v>15022.8</v>
      </c>
      <c r="BL133" s="16" t="s">
        <v>151</v>
      </c>
      <c r="BM133" s="143" t="s">
        <v>631</v>
      </c>
    </row>
    <row r="134" spans="2:65" s="12" customFormat="1">
      <c r="B134" s="145"/>
      <c r="D134" s="146" t="s">
        <v>153</v>
      </c>
      <c r="E134" s="147" t="s">
        <v>1</v>
      </c>
      <c r="F134" s="148" t="s">
        <v>632</v>
      </c>
      <c r="H134" s="149">
        <v>28.89</v>
      </c>
      <c r="I134" s="150"/>
      <c r="L134" s="145"/>
      <c r="M134" s="151"/>
      <c r="T134" s="152"/>
      <c r="AT134" s="147" t="s">
        <v>153</v>
      </c>
      <c r="AU134" s="147" t="s">
        <v>84</v>
      </c>
      <c r="AV134" s="12" t="s">
        <v>84</v>
      </c>
      <c r="AW134" s="12" t="s">
        <v>30</v>
      </c>
      <c r="AX134" s="12" t="s">
        <v>74</v>
      </c>
      <c r="AY134" s="147" t="s">
        <v>144</v>
      </c>
    </row>
    <row r="135" spans="2:65" s="13" customFormat="1">
      <c r="B135" s="153"/>
      <c r="D135" s="146" t="s">
        <v>153</v>
      </c>
      <c r="E135" s="154" t="s">
        <v>1</v>
      </c>
      <c r="F135" s="155" t="s">
        <v>155</v>
      </c>
      <c r="H135" s="156">
        <v>28.89</v>
      </c>
      <c r="I135" s="157"/>
      <c r="L135" s="153"/>
      <c r="M135" s="158"/>
      <c r="T135" s="159"/>
      <c r="AT135" s="154" t="s">
        <v>153</v>
      </c>
      <c r="AU135" s="154" t="s">
        <v>84</v>
      </c>
      <c r="AV135" s="13" t="s">
        <v>156</v>
      </c>
      <c r="AW135" s="13" t="s">
        <v>30</v>
      </c>
      <c r="AX135" s="13" t="s">
        <v>74</v>
      </c>
      <c r="AY135" s="154" t="s">
        <v>144</v>
      </c>
    </row>
    <row r="136" spans="2:65" s="14" customFormat="1">
      <c r="B136" s="160"/>
      <c r="D136" s="146" t="s">
        <v>153</v>
      </c>
      <c r="E136" s="161" t="s">
        <v>1</v>
      </c>
      <c r="F136" s="162" t="s">
        <v>157</v>
      </c>
      <c r="H136" s="163">
        <v>28.89</v>
      </c>
      <c r="I136" s="164"/>
      <c r="L136" s="160"/>
      <c r="M136" s="165"/>
      <c r="T136" s="166"/>
      <c r="AT136" s="161" t="s">
        <v>153</v>
      </c>
      <c r="AU136" s="161" t="s">
        <v>84</v>
      </c>
      <c r="AV136" s="14" t="s">
        <v>151</v>
      </c>
      <c r="AW136" s="14" t="s">
        <v>30</v>
      </c>
      <c r="AX136" s="14" t="s">
        <v>82</v>
      </c>
      <c r="AY136" s="161" t="s">
        <v>144</v>
      </c>
    </row>
    <row r="137" spans="2:65" s="1" customFormat="1" ht="21.75" customHeight="1">
      <c r="B137" s="31"/>
      <c r="C137" s="132" t="s">
        <v>151</v>
      </c>
      <c r="D137" s="132" t="s">
        <v>146</v>
      </c>
      <c r="E137" s="133" t="s">
        <v>633</v>
      </c>
      <c r="F137" s="134" t="s">
        <v>634</v>
      </c>
      <c r="G137" s="135" t="s">
        <v>149</v>
      </c>
      <c r="H137" s="136">
        <v>21.6</v>
      </c>
      <c r="I137" s="137">
        <v>91.2</v>
      </c>
      <c r="J137" s="138">
        <f>ROUND(I137*H137,2)</f>
        <v>1969.92</v>
      </c>
      <c r="K137" s="134" t="s">
        <v>150</v>
      </c>
      <c r="L137" s="31"/>
      <c r="M137" s="139" t="s">
        <v>1</v>
      </c>
      <c r="N137" s="140" t="s">
        <v>39</v>
      </c>
      <c r="P137" s="141">
        <f>O137*H137</f>
        <v>0</v>
      </c>
      <c r="Q137" s="141">
        <v>8.4000000000000003E-4</v>
      </c>
      <c r="R137" s="141">
        <f>Q137*H137</f>
        <v>1.8144E-2</v>
      </c>
      <c r="S137" s="141">
        <v>0</v>
      </c>
      <c r="T137" s="142">
        <f>S137*H137</f>
        <v>0</v>
      </c>
      <c r="AR137" s="143" t="s">
        <v>151</v>
      </c>
      <c r="AT137" s="143" t="s">
        <v>146</v>
      </c>
      <c r="AU137" s="143" t="s">
        <v>84</v>
      </c>
      <c r="AY137" s="16" t="s">
        <v>144</v>
      </c>
      <c r="BE137" s="144">
        <f>IF(N137="základní",J137,0)</f>
        <v>1969.92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82</v>
      </c>
      <c r="BK137" s="144">
        <f>ROUND(I137*H137,2)</f>
        <v>1969.92</v>
      </c>
      <c r="BL137" s="16" t="s">
        <v>151</v>
      </c>
      <c r="BM137" s="143" t="s">
        <v>635</v>
      </c>
    </row>
    <row r="138" spans="2:65" s="12" customFormat="1">
      <c r="B138" s="145"/>
      <c r="D138" s="146" t="s">
        <v>153</v>
      </c>
      <c r="E138" s="147" t="s">
        <v>1</v>
      </c>
      <c r="F138" s="148" t="s">
        <v>636</v>
      </c>
      <c r="H138" s="149">
        <v>21.6</v>
      </c>
      <c r="I138" s="150"/>
      <c r="L138" s="145"/>
      <c r="M138" s="151"/>
      <c r="T138" s="152"/>
      <c r="AT138" s="147" t="s">
        <v>153</v>
      </c>
      <c r="AU138" s="147" t="s">
        <v>84</v>
      </c>
      <c r="AV138" s="12" t="s">
        <v>84</v>
      </c>
      <c r="AW138" s="12" t="s">
        <v>30</v>
      </c>
      <c r="AX138" s="12" t="s">
        <v>74</v>
      </c>
      <c r="AY138" s="147" t="s">
        <v>144</v>
      </c>
    </row>
    <row r="139" spans="2:65" s="13" customFormat="1">
      <c r="B139" s="153"/>
      <c r="D139" s="146" t="s">
        <v>153</v>
      </c>
      <c r="E139" s="154" t="s">
        <v>1</v>
      </c>
      <c r="F139" s="155" t="s">
        <v>155</v>
      </c>
      <c r="H139" s="156">
        <v>21.6</v>
      </c>
      <c r="I139" s="157"/>
      <c r="L139" s="153"/>
      <c r="M139" s="158"/>
      <c r="T139" s="159"/>
      <c r="AT139" s="154" t="s">
        <v>153</v>
      </c>
      <c r="AU139" s="154" t="s">
        <v>84</v>
      </c>
      <c r="AV139" s="13" t="s">
        <v>156</v>
      </c>
      <c r="AW139" s="13" t="s">
        <v>30</v>
      </c>
      <c r="AX139" s="13" t="s">
        <v>74</v>
      </c>
      <c r="AY139" s="154" t="s">
        <v>144</v>
      </c>
    </row>
    <row r="140" spans="2:65" s="14" customFormat="1">
      <c r="B140" s="160"/>
      <c r="D140" s="146" t="s">
        <v>153</v>
      </c>
      <c r="E140" s="161" t="s">
        <v>1</v>
      </c>
      <c r="F140" s="162" t="s">
        <v>157</v>
      </c>
      <c r="H140" s="163">
        <v>21.6</v>
      </c>
      <c r="I140" s="164"/>
      <c r="L140" s="160"/>
      <c r="M140" s="165"/>
      <c r="T140" s="166"/>
      <c r="AT140" s="161" t="s">
        <v>153</v>
      </c>
      <c r="AU140" s="161" t="s">
        <v>84</v>
      </c>
      <c r="AV140" s="14" t="s">
        <v>151</v>
      </c>
      <c r="AW140" s="14" t="s">
        <v>30</v>
      </c>
      <c r="AX140" s="14" t="s">
        <v>82</v>
      </c>
      <c r="AY140" s="161" t="s">
        <v>144</v>
      </c>
    </row>
    <row r="141" spans="2:65" s="1" customFormat="1" ht="24.2" customHeight="1">
      <c r="B141" s="31"/>
      <c r="C141" s="132" t="s">
        <v>170</v>
      </c>
      <c r="D141" s="132" t="s">
        <v>146</v>
      </c>
      <c r="E141" s="133" t="s">
        <v>637</v>
      </c>
      <c r="F141" s="134" t="s">
        <v>638</v>
      </c>
      <c r="G141" s="135" t="s">
        <v>149</v>
      </c>
      <c r="H141" s="136">
        <v>21.6</v>
      </c>
      <c r="I141" s="137">
        <v>91.2</v>
      </c>
      <c r="J141" s="138">
        <f>ROUND(I141*H141,2)</f>
        <v>1969.92</v>
      </c>
      <c r="K141" s="134" t="s">
        <v>150</v>
      </c>
      <c r="L141" s="31"/>
      <c r="M141" s="139" t="s">
        <v>1</v>
      </c>
      <c r="N141" s="140" t="s">
        <v>39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151</v>
      </c>
      <c r="AT141" s="143" t="s">
        <v>146</v>
      </c>
      <c r="AU141" s="143" t="s">
        <v>84</v>
      </c>
      <c r="AY141" s="16" t="s">
        <v>144</v>
      </c>
      <c r="BE141" s="144">
        <f>IF(N141="základní",J141,0)</f>
        <v>1969.92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82</v>
      </c>
      <c r="BK141" s="144">
        <f>ROUND(I141*H141,2)</f>
        <v>1969.92</v>
      </c>
      <c r="BL141" s="16" t="s">
        <v>151</v>
      </c>
      <c r="BM141" s="143" t="s">
        <v>639</v>
      </c>
    </row>
    <row r="142" spans="2:65" s="1" customFormat="1" ht="21.75" customHeight="1">
      <c r="B142" s="31"/>
      <c r="C142" s="132" t="s">
        <v>176</v>
      </c>
      <c r="D142" s="132" t="s">
        <v>146</v>
      </c>
      <c r="E142" s="133" t="s">
        <v>640</v>
      </c>
      <c r="F142" s="134" t="s">
        <v>641</v>
      </c>
      <c r="G142" s="135" t="s">
        <v>149</v>
      </c>
      <c r="H142" s="136">
        <v>54</v>
      </c>
      <c r="I142" s="137">
        <v>70</v>
      </c>
      <c r="J142" s="138">
        <f>ROUND(I142*H142,2)</f>
        <v>3780</v>
      </c>
      <c r="K142" s="134" t="s">
        <v>150</v>
      </c>
      <c r="L142" s="31"/>
      <c r="M142" s="139" t="s">
        <v>1</v>
      </c>
      <c r="N142" s="140" t="s">
        <v>39</v>
      </c>
      <c r="P142" s="141">
        <f>O142*H142</f>
        <v>0</v>
      </c>
      <c r="Q142" s="141">
        <v>6.9999999999999999E-4</v>
      </c>
      <c r="R142" s="141">
        <f>Q142*H142</f>
        <v>3.78E-2</v>
      </c>
      <c r="S142" s="141">
        <v>0</v>
      </c>
      <c r="T142" s="142">
        <f>S142*H142</f>
        <v>0</v>
      </c>
      <c r="AR142" s="143" t="s">
        <v>151</v>
      </c>
      <c r="AT142" s="143" t="s">
        <v>146</v>
      </c>
      <c r="AU142" s="143" t="s">
        <v>84</v>
      </c>
      <c r="AY142" s="16" t="s">
        <v>144</v>
      </c>
      <c r="BE142" s="144">
        <f>IF(N142="základní",J142,0)</f>
        <v>3780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82</v>
      </c>
      <c r="BK142" s="144">
        <f>ROUND(I142*H142,2)</f>
        <v>3780</v>
      </c>
      <c r="BL142" s="16" t="s">
        <v>151</v>
      </c>
      <c r="BM142" s="143" t="s">
        <v>642</v>
      </c>
    </row>
    <row r="143" spans="2:65" s="12" customFormat="1">
      <c r="B143" s="145"/>
      <c r="D143" s="146" t="s">
        <v>153</v>
      </c>
      <c r="E143" s="147" t="s">
        <v>1</v>
      </c>
      <c r="F143" s="148" t="s">
        <v>643</v>
      </c>
      <c r="H143" s="149">
        <v>54</v>
      </c>
      <c r="I143" s="150"/>
      <c r="L143" s="145"/>
      <c r="M143" s="151"/>
      <c r="T143" s="152"/>
      <c r="AT143" s="147" t="s">
        <v>153</v>
      </c>
      <c r="AU143" s="147" t="s">
        <v>84</v>
      </c>
      <c r="AV143" s="12" t="s">
        <v>84</v>
      </c>
      <c r="AW143" s="12" t="s">
        <v>30</v>
      </c>
      <c r="AX143" s="12" t="s">
        <v>74</v>
      </c>
      <c r="AY143" s="147" t="s">
        <v>144</v>
      </c>
    </row>
    <row r="144" spans="2:65" s="13" customFormat="1">
      <c r="B144" s="153"/>
      <c r="D144" s="146" t="s">
        <v>153</v>
      </c>
      <c r="E144" s="154" t="s">
        <v>1</v>
      </c>
      <c r="F144" s="155" t="s">
        <v>155</v>
      </c>
      <c r="H144" s="156">
        <v>54</v>
      </c>
      <c r="I144" s="157"/>
      <c r="L144" s="153"/>
      <c r="M144" s="158"/>
      <c r="T144" s="159"/>
      <c r="AT144" s="154" t="s">
        <v>153</v>
      </c>
      <c r="AU144" s="154" t="s">
        <v>84</v>
      </c>
      <c r="AV144" s="13" t="s">
        <v>156</v>
      </c>
      <c r="AW144" s="13" t="s">
        <v>30</v>
      </c>
      <c r="AX144" s="13" t="s">
        <v>74</v>
      </c>
      <c r="AY144" s="154" t="s">
        <v>144</v>
      </c>
    </row>
    <row r="145" spans="2:65" s="14" customFormat="1">
      <c r="B145" s="160"/>
      <c r="D145" s="146" t="s">
        <v>153</v>
      </c>
      <c r="E145" s="161" t="s">
        <v>1</v>
      </c>
      <c r="F145" s="162" t="s">
        <v>157</v>
      </c>
      <c r="H145" s="163">
        <v>54</v>
      </c>
      <c r="I145" s="164"/>
      <c r="L145" s="160"/>
      <c r="M145" s="165"/>
      <c r="T145" s="166"/>
      <c r="AT145" s="161" t="s">
        <v>153</v>
      </c>
      <c r="AU145" s="161" t="s">
        <v>84</v>
      </c>
      <c r="AV145" s="14" t="s">
        <v>151</v>
      </c>
      <c r="AW145" s="14" t="s">
        <v>30</v>
      </c>
      <c r="AX145" s="14" t="s">
        <v>82</v>
      </c>
      <c r="AY145" s="161" t="s">
        <v>144</v>
      </c>
    </row>
    <row r="146" spans="2:65" s="1" customFormat="1" ht="16.5" customHeight="1">
      <c r="B146" s="31"/>
      <c r="C146" s="132" t="s">
        <v>180</v>
      </c>
      <c r="D146" s="132" t="s">
        <v>146</v>
      </c>
      <c r="E146" s="133" t="s">
        <v>644</v>
      </c>
      <c r="F146" s="134" t="s">
        <v>645</v>
      </c>
      <c r="G146" s="135" t="s">
        <v>149</v>
      </c>
      <c r="H146" s="136">
        <v>54</v>
      </c>
      <c r="I146" s="137">
        <v>41</v>
      </c>
      <c r="J146" s="138">
        <f>ROUND(I146*H146,2)</f>
        <v>2214</v>
      </c>
      <c r="K146" s="134" t="s">
        <v>150</v>
      </c>
      <c r="L146" s="31"/>
      <c r="M146" s="139" t="s">
        <v>1</v>
      </c>
      <c r="N146" s="140" t="s">
        <v>39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151</v>
      </c>
      <c r="AT146" s="143" t="s">
        <v>146</v>
      </c>
      <c r="AU146" s="143" t="s">
        <v>84</v>
      </c>
      <c r="AY146" s="16" t="s">
        <v>144</v>
      </c>
      <c r="BE146" s="144">
        <f>IF(N146="základní",J146,0)</f>
        <v>2214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82</v>
      </c>
      <c r="BK146" s="144">
        <f>ROUND(I146*H146,2)</f>
        <v>2214</v>
      </c>
      <c r="BL146" s="16" t="s">
        <v>151</v>
      </c>
      <c r="BM146" s="143" t="s">
        <v>646</v>
      </c>
    </row>
    <row r="147" spans="2:65" s="1" customFormat="1" ht="21.75" customHeight="1">
      <c r="B147" s="31"/>
      <c r="C147" s="132" t="s">
        <v>185</v>
      </c>
      <c r="D147" s="132" t="s">
        <v>146</v>
      </c>
      <c r="E147" s="133" t="s">
        <v>647</v>
      </c>
      <c r="F147" s="134" t="s">
        <v>648</v>
      </c>
      <c r="G147" s="135" t="s">
        <v>208</v>
      </c>
      <c r="H147" s="136">
        <v>20.25</v>
      </c>
      <c r="I147" s="137">
        <v>70</v>
      </c>
      <c r="J147" s="138">
        <f>ROUND(I147*H147,2)</f>
        <v>1417.5</v>
      </c>
      <c r="K147" s="134" t="s">
        <v>150</v>
      </c>
      <c r="L147" s="31"/>
      <c r="M147" s="139" t="s">
        <v>1</v>
      </c>
      <c r="N147" s="140" t="s">
        <v>39</v>
      </c>
      <c r="P147" s="141">
        <f>O147*H147</f>
        <v>0</v>
      </c>
      <c r="Q147" s="141">
        <v>4.6000000000000001E-4</v>
      </c>
      <c r="R147" s="141">
        <f>Q147*H147</f>
        <v>9.3150000000000004E-3</v>
      </c>
      <c r="S147" s="141">
        <v>0</v>
      </c>
      <c r="T147" s="142">
        <f>S147*H147</f>
        <v>0</v>
      </c>
      <c r="AR147" s="143" t="s">
        <v>151</v>
      </c>
      <c r="AT147" s="143" t="s">
        <v>146</v>
      </c>
      <c r="AU147" s="143" t="s">
        <v>84</v>
      </c>
      <c r="AY147" s="16" t="s">
        <v>144</v>
      </c>
      <c r="BE147" s="144">
        <f>IF(N147="základní",J147,0)</f>
        <v>1417.5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82</v>
      </c>
      <c r="BK147" s="144">
        <f>ROUND(I147*H147,2)</f>
        <v>1417.5</v>
      </c>
      <c r="BL147" s="16" t="s">
        <v>151</v>
      </c>
      <c r="BM147" s="143" t="s">
        <v>649</v>
      </c>
    </row>
    <row r="148" spans="2:65" s="12" customFormat="1">
      <c r="B148" s="145"/>
      <c r="D148" s="146" t="s">
        <v>153</v>
      </c>
      <c r="E148" s="147" t="s">
        <v>1</v>
      </c>
      <c r="F148" s="148" t="s">
        <v>615</v>
      </c>
      <c r="H148" s="149">
        <v>20.25</v>
      </c>
      <c r="I148" s="150"/>
      <c r="L148" s="145"/>
      <c r="M148" s="151"/>
      <c r="T148" s="152"/>
      <c r="AT148" s="147" t="s">
        <v>153</v>
      </c>
      <c r="AU148" s="147" t="s">
        <v>84</v>
      </c>
      <c r="AV148" s="12" t="s">
        <v>84</v>
      </c>
      <c r="AW148" s="12" t="s">
        <v>30</v>
      </c>
      <c r="AX148" s="12" t="s">
        <v>74</v>
      </c>
      <c r="AY148" s="147" t="s">
        <v>144</v>
      </c>
    </row>
    <row r="149" spans="2:65" s="13" customFormat="1">
      <c r="B149" s="153"/>
      <c r="D149" s="146" t="s">
        <v>153</v>
      </c>
      <c r="E149" s="154" t="s">
        <v>1</v>
      </c>
      <c r="F149" s="155" t="s">
        <v>155</v>
      </c>
      <c r="H149" s="156">
        <v>20.25</v>
      </c>
      <c r="I149" s="157"/>
      <c r="L149" s="153"/>
      <c r="M149" s="158"/>
      <c r="T149" s="159"/>
      <c r="AT149" s="154" t="s">
        <v>153</v>
      </c>
      <c r="AU149" s="154" t="s">
        <v>84</v>
      </c>
      <c r="AV149" s="13" t="s">
        <v>156</v>
      </c>
      <c r="AW149" s="13" t="s">
        <v>30</v>
      </c>
      <c r="AX149" s="13" t="s">
        <v>74</v>
      </c>
      <c r="AY149" s="154" t="s">
        <v>144</v>
      </c>
    </row>
    <row r="150" spans="2:65" s="14" customFormat="1">
      <c r="B150" s="160"/>
      <c r="D150" s="146" t="s">
        <v>153</v>
      </c>
      <c r="E150" s="161" t="s">
        <v>1</v>
      </c>
      <c r="F150" s="162" t="s">
        <v>157</v>
      </c>
      <c r="H150" s="163">
        <v>20.25</v>
      </c>
      <c r="I150" s="164"/>
      <c r="L150" s="160"/>
      <c r="M150" s="165"/>
      <c r="T150" s="166"/>
      <c r="AT150" s="161" t="s">
        <v>153</v>
      </c>
      <c r="AU150" s="161" t="s">
        <v>84</v>
      </c>
      <c r="AV150" s="14" t="s">
        <v>151</v>
      </c>
      <c r="AW150" s="14" t="s">
        <v>30</v>
      </c>
      <c r="AX150" s="14" t="s">
        <v>82</v>
      </c>
      <c r="AY150" s="161" t="s">
        <v>144</v>
      </c>
    </row>
    <row r="151" spans="2:65" s="1" customFormat="1" ht="24.2" customHeight="1">
      <c r="B151" s="31"/>
      <c r="C151" s="132" t="s">
        <v>191</v>
      </c>
      <c r="D151" s="132" t="s">
        <v>146</v>
      </c>
      <c r="E151" s="133" t="s">
        <v>650</v>
      </c>
      <c r="F151" s="134" t="s">
        <v>651</v>
      </c>
      <c r="G151" s="135" t="s">
        <v>208</v>
      </c>
      <c r="H151" s="136">
        <v>20.25</v>
      </c>
      <c r="I151" s="137">
        <v>16</v>
      </c>
      <c r="J151" s="138">
        <f>ROUND(I151*H151,2)</f>
        <v>324</v>
      </c>
      <c r="K151" s="134" t="s">
        <v>150</v>
      </c>
      <c r="L151" s="31"/>
      <c r="M151" s="139" t="s">
        <v>1</v>
      </c>
      <c r="N151" s="140" t="s">
        <v>39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151</v>
      </c>
      <c r="AT151" s="143" t="s">
        <v>146</v>
      </c>
      <c r="AU151" s="143" t="s">
        <v>84</v>
      </c>
      <c r="AY151" s="16" t="s">
        <v>144</v>
      </c>
      <c r="BE151" s="144">
        <f>IF(N151="základní",J151,0)</f>
        <v>324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82</v>
      </c>
      <c r="BK151" s="144">
        <f>ROUND(I151*H151,2)</f>
        <v>324</v>
      </c>
      <c r="BL151" s="16" t="s">
        <v>151</v>
      </c>
      <c r="BM151" s="143" t="s">
        <v>652</v>
      </c>
    </row>
    <row r="152" spans="2:65" s="1" customFormat="1" ht="37.9" customHeight="1">
      <c r="B152" s="31"/>
      <c r="C152" s="132" t="s">
        <v>196</v>
      </c>
      <c r="D152" s="132" t="s">
        <v>146</v>
      </c>
      <c r="E152" s="133" t="s">
        <v>225</v>
      </c>
      <c r="F152" s="134" t="s">
        <v>226</v>
      </c>
      <c r="G152" s="135" t="s">
        <v>208</v>
      </c>
      <c r="H152" s="136">
        <v>6.3449999999999998</v>
      </c>
      <c r="I152" s="137">
        <v>280</v>
      </c>
      <c r="J152" s="138">
        <f>ROUND(I152*H152,2)</f>
        <v>1776.6</v>
      </c>
      <c r="K152" s="134" t="s">
        <v>150</v>
      </c>
      <c r="L152" s="31"/>
      <c r="M152" s="139" t="s">
        <v>1</v>
      </c>
      <c r="N152" s="140" t="s">
        <v>39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151</v>
      </c>
      <c r="AT152" s="143" t="s">
        <v>146</v>
      </c>
      <c r="AU152" s="143" t="s">
        <v>84</v>
      </c>
      <c r="AY152" s="16" t="s">
        <v>144</v>
      </c>
      <c r="BE152" s="144">
        <f>IF(N152="základní",J152,0)</f>
        <v>1776.6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82</v>
      </c>
      <c r="BK152" s="144">
        <f>ROUND(I152*H152,2)</f>
        <v>1776.6</v>
      </c>
      <c r="BL152" s="16" t="s">
        <v>151</v>
      </c>
      <c r="BM152" s="143" t="s">
        <v>653</v>
      </c>
    </row>
    <row r="153" spans="2:65" s="12" customFormat="1">
      <c r="B153" s="145"/>
      <c r="D153" s="146" t="s">
        <v>153</v>
      </c>
      <c r="E153" s="147" t="s">
        <v>1</v>
      </c>
      <c r="F153" s="148" t="s">
        <v>105</v>
      </c>
      <c r="H153" s="149">
        <v>6.3449999999999998</v>
      </c>
      <c r="I153" s="150"/>
      <c r="L153" s="145"/>
      <c r="M153" s="151"/>
      <c r="T153" s="152"/>
      <c r="AT153" s="147" t="s">
        <v>153</v>
      </c>
      <c r="AU153" s="147" t="s">
        <v>84</v>
      </c>
      <c r="AV153" s="12" t="s">
        <v>84</v>
      </c>
      <c r="AW153" s="12" t="s">
        <v>30</v>
      </c>
      <c r="AX153" s="12" t="s">
        <v>74</v>
      </c>
      <c r="AY153" s="147" t="s">
        <v>144</v>
      </c>
    </row>
    <row r="154" spans="2:65" s="13" customFormat="1">
      <c r="B154" s="153"/>
      <c r="D154" s="146" t="s">
        <v>153</v>
      </c>
      <c r="E154" s="154" t="s">
        <v>1</v>
      </c>
      <c r="F154" s="155" t="s">
        <v>155</v>
      </c>
      <c r="H154" s="156">
        <v>6.3449999999999998</v>
      </c>
      <c r="I154" s="157"/>
      <c r="L154" s="153"/>
      <c r="M154" s="158"/>
      <c r="T154" s="159"/>
      <c r="AT154" s="154" t="s">
        <v>153</v>
      </c>
      <c r="AU154" s="154" t="s">
        <v>84</v>
      </c>
      <c r="AV154" s="13" t="s">
        <v>156</v>
      </c>
      <c r="AW154" s="13" t="s">
        <v>30</v>
      </c>
      <c r="AX154" s="13" t="s">
        <v>74</v>
      </c>
      <c r="AY154" s="154" t="s">
        <v>144</v>
      </c>
    </row>
    <row r="155" spans="2:65" s="14" customFormat="1">
      <c r="B155" s="160"/>
      <c r="D155" s="146" t="s">
        <v>153</v>
      </c>
      <c r="E155" s="161" t="s">
        <v>1</v>
      </c>
      <c r="F155" s="162" t="s">
        <v>157</v>
      </c>
      <c r="H155" s="163">
        <v>6.3449999999999998</v>
      </c>
      <c r="I155" s="164"/>
      <c r="L155" s="160"/>
      <c r="M155" s="165"/>
      <c r="T155" s="166"/>
      <c r="AT155" s="161" t="s">
        <v>153</v>
      </c>
      <c r="AU155" s="161" t="s">
        <v>84</v>
      </c>
      <c r="AV155" s="14" t="s">
        <v>151</v>
      </c>
      <c r="AW155" s="14" t="s">
        <v>30</v>
      </c>
      <c r="AX155" s="14" t="s">
        <v>82</v>
      </c>
      <c r="AY155" s="161" t="s">
        <v>144</v>
      </c>
    </row>
    <row r="156" spans="2:65" s="1" customFormat="1" ht="37.9" customHeight="1">
      <c r="B156" s="31"/>
      <c r="C156" s="132" t="s">
        <v>201</v>
      </c>
      <c r="D156" s="132" t="s">
        <v>146</v>
      </c>
      <c r="E156" s="133" t="s">
        <v>230</v>
      </c>
      <c r="F156" s="134" t="s">
        <v>231</v>
      </c>
      <c r="G156" s="135" t="s">
        <v>208</v>
      </c>
      <c r="H156" s="136">
        <v>38.07</v>
      </c>
      <c r="I156" s="137">
        <v>15</v>
      </c>
      <c r="J156" s="138">
        <f>ROUND(I156*H156,2)</f>
        <v>571.04999999999995</v>
      </c>
      <c r="K156" s="134" t="s">
        <v>150</v>
      </c>
      <c r="L156" s="31"/>
      <c r="M156" s="139" t="s">
        <v>1</v>
      </c>
      <c r="N156" s="140" t="s">
        <v>39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151</v>
      </c>
      <c r="AT156" s="143" t="s">
        <v>146</v>
      </c>
      <c r="AU156" s="143" t="s">
        <v>84</v>
      </c>
      <c r="AY156" s="16" t="s">
        <v>144</v>
      </c>
      <c r="BE156" s="144">
        <f>IF(N156="základní",J156,0)</f>
        <v>571.04999999999995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82</v>
      </c>
      <c r="BK156" s="144">
        <f>ROUND(I156*H156,2)</f>
        <v>571.04999999999995</v>
      </c>
      <c r="BL156" s="16" t="s">
        <v>151</v>
      </c>
      <c r="BM156" s="143" t="s">
        <v>654</v>
      </c>
    </row>
    <row r="157" spans="2:65" s="12" customFormat="1">
      <c r="B157" s="145"/>
      <c r="D157" s="146" t="s">
        <v>153</v>
      </c>
      <c r="E157" s="147" t="s">
        <v>1</v>
      </c>
      <c r="F157" s="148" t="s">
        <v>233</v>
      </c>
      <c r="H157" s="149">
        <v>38.07</v>
      </c>
      <c r="I157" s="150"/>
      <c r="L157" s="145"/>
      <c r="M157" s="151"/>
      <c r="T157" s="152"/>
      <c r="AT157" s="147" t="s">
        <v>153</v>
      </c>
      <c r="AU157" s="147" t="s">
        <v>84</v>
      </c>
      <c r="AV157" s="12" t="s">
        <v>84</v>
      </c>
      <c r="AW157" s="12" t="s">
        <v>30</v>
      </c>
      <c r="AX157" s="12" t="s">
        <v>74</v>
      </c>
      <c r="AY157" s="147" t="s">
        <v>144</v>
      </c>
    </row>
    <row r="158" spans="2:65" s="13" customFormat="1">
      <c r="B158" s="153"/>
      <c r="D158" s="146" t="s">
        <v>153</v>
      </c>
      <c r="E158" s="154" t="s">
        <v>1</v>
      </c>
      <c r="F158" s="155" t="s">
        <v>155</v>
      </c>
      <c r="H158" s="156">
        <v>38.07</v>
      </c>
      <c r="I158" s="157"/>
      <c r="L158" s="153"/>
      <c r="M158" s="158"/>
      <c r="T158" s="159"/>
      <c r="AT158" s="154" t="s">
        <v>153</v>
      </c>
      <c r="AU158" s="154" t="s">
        <v>84</v>
      </c>
      <c r="AV158" s="13" t="s">
        <v>156</v>
      </c>
      <c r="AW158" s="13" t="s">
        <v>30</v>
      </c>
      <c r="AX158" s="13" t="s">
        <v>74</v>
      </c>
      <c r="AY158" s="154" t="s">
        <v>144</v>
      </c>
    </row>
    <row r="159" spans="2:65" s="14" customFormat="1">
      <c r="B159" s="160"/>
      <c r="D159" s="146" t="s">
        <v>153</v>
      </c>
      <c r="E159" s="161" t="s">
        <v>1</v>
      </c>
      <c r="F159" s="162" t="s">
        <v>157</v>
      </c>
      <c r="H159" s="163">
        <v>38.07</v>
      </c>
      <c r="I159" s="164"/>
      <c r="L159" s="160"/>
      <c r="M159" s="165"/>
      <c r="T159" s="166"/>
      <c r="AT159" s="161" t="s">
        <v>153</v>
      </c>
      <c r="AU159" s="161" t="s">
        <v>84</v>
      </c>
      <c r="AV159" s="14" t="s">
        <v>151</v>
      </c>
      <c r="AW159" s="14" t="s">
        <v>30</v>
      </c>
      <c r="AX159" s="14" t="s">
        <v>82</v>
      </c>
      <c r="AY159" s="161" t="s">
        <v>144</v>
      </c>
    </row>
    <row r="160" spans="2:65" s="1" customFormat="1" ht="24.2" customHeight="1">
      <c r="B160" s="31"/>
      <c r="C160" s="132" t="s">
        <v>8</v>
      </c>
      <c r="D160" s="132" t="s">
        <v>146</v>
      </c>
      <c r="E160" s="133" t="s">
        <v>655</v>
      </c>
      <c r="F160" s="134" t="s">
        <v>656</v>
      </c>
      <c r="G160" s="135" t="s">
        <v>208</v>
      </c>
      <c r="H160" s="136">
        <v>6.3449999999999998</v>
      </c>
      <c r="I160" s="137">
        <v>169</v>
      </c>
      <c r="J160" s="138">
        <f>ROUND(I160*H160,2)</f>
        <v>1072.31</v>
      </c>
      <c r="K160" s="134" t="s">
        <v>150</v>
      </c>
      <c r="L160" s="31"/>
      <c r="M160" s="139" t="s">
        <v>1</v>
      </c>
      <c r="N160" s="140" t="s">
        <v>39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151</v>
      </c>
      <c r="AT160" s="143" t="s">
        <v>146</v>
      </c>
      <c r="AU160" s="143" t="s">
        <v>84</v>
      </c>
      <c r="AY160" s="16" t="s">
        <v>144</v>
      </c>
      <c r="BE160" s="144">
        <f>IF(N160="základní",J160,0)</f>
        <v>1072.31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82</v>
      </c>
      <c r="BK160" s="144">
        <f>ROUND(I160*H160,2)</f>
        <v>1072.31</v>
      </c>
      <c r="BL160" s="16" t="s">
        <v>151</v>
      </c>
      <c r="BM160" s="143" t="s">
        <v>657</v>
      </c>
    </row>
    <row r="161" spans="2:65" s="12" customFormat="1">
      <c r="B161" s="145"/>
      <c r="D161" s="146" t="s">
        <v>153</v>
      </c>
      <c r="E161" s="147" t="s">
        <v>1</v>
      </c>
      <c r="F161" s="148" t="s">
        <v>658</v>
      </c>
      <c r="H161" s="149">
        <v>6.3449999999999998</v>
      </c>
      <c r="I161" s="150"/>
      <c r="L161" s="145"/>
      <c r="M161" s="151"/>
      <c r="T161" s="152"/>
      <c r="AT161" s="147" t="s">
        <v>153</v>
      </c>
      <c r="AU161" s="147" t="s">
        <v>84</v>
      </c>
      <c r="AV161" s="12" t="s">
        <v>84</v>
      </c>
      <c r="AW161" s="12" t="s">
        <v>30</v>
      </c>
      <c r="AX161" s="12" t="s">
        <v>74</v>
      </c>
      <c r="AY161" s="147" t="s">
        <v>144</v>
      </c>
    </row>
    <row r="162" spans="2:65" s="13" customFormat="1">
      <c r="B162" s="153"/>
      <c r="D162" s="146" t="s">
        <v>153</v>
      </c>
      <c r="E162" s="154" t="s">
        <v>1</v>
      </c>
      <c r="F162" s="155" t="s">
        <v>155</v>
      </c>
      <c r="H162" s="156">
        <v>6.3449999999999998</v>
      </c>
      <c r="I162" s="157"/>
      <c r="L162" s="153"/>
      <c r="M162" s="158"/>
      <c r="T162" s="159"/>
      <c r="AT162" s="154" t="s">
        <v>153</v>
      </c>
      <c r="AU162" s="154" t="s">
        <v>84</v>
      </c>
      <c r="AV162" s="13" t="s">
        <v>156</v>
      </c>
      <c r="AW162" s="13" t="s">
        <v>30</v>
      </c>
      <c r="AX162" s="13" t="s">
        <v>74</v>
      </c>
      <c r="AY162" s="154" t="s">
        <v>144</v>
      </c>
    </row>
    <row r="163" spans="2:65" s="14" customFormat="1">
      <c r="B163" s="160"/>
      <c r="D163" s="146" t="s">
        <v>153</v>
      </c>
      <c r="E163" s="161" t="s">
        <v>105</v>
      </c>
      <c r="F163" s="162" t="s">
        <v>157</v>
      </c>
      <c r="H163" s="163">
        <v>6.3449999999999998</v>
      </c>
      <c r="I163" s="164"/>
      <c r="L163" s="160"/>
      <c r="M163" s="165"/>
      <c r="T163" s="166"/>
      <c r="AT163" s="161" t="s">
        <v>153</v>
      </c>
      <c r="AU163" s="161" t="s">
        <v>84</v>
      </c>
      <c r="AV163" s="14" t="s">
        <v>151</v>
      </c>
      <c r="AW163" s="14" t="s">
        <v>30</v>
      </c>
      <c r="AX163" s="14" t="s">
        <v>82</v>
      </c>
      <c r="AY163" s="161" t="s">
        <v>144</v>
      </c>
    </row>
    <row r="164" spans="2:65" s="1" customFormat="1" ht="33" customHeight="1">
      <c r="B164" s="31"/>
      <c r="C164" s="132" t="s">
        <v>211</v>
      </c>
      <c r="D164" s="132" t="s">
        <v>146</v>
      </c>
      <c r="E164" s="133" t="s">
        <v>245</v>
      </c>
      <c r="F164" s="134" t="s">
        <v>246</v>
      </c>
      <c r="G164" s="135" t="s">
        <v>247</v>
      </c>
      <c r="H164" s="136">
        <v>11.738</v>
      </c>
      <c r="I164" s="137">
        <v>300</v>
      </c>
      <c r="J164" s="138">
        <f>ROUND(I164*H164,2)</f>
        <v>3521.4</v>
      </c>
      <c r="K164" s="134" t="s">
        <v>150</v>
      </c>
      <c r="L164" s="31"/>
      <c r="M164" s="139" t="s">
        <v>1</v>
      </c>
      <c r="N164" s="140" t="s">
        <v>39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151</v>
      </c>
      <c r="AT164" s="143" t="s">
        <v>146</v>
      </c>
      <c r="AU164" s="143" t="s">
        <v>84</v>
      </c>
      <c r="AY164" s="16" t="s">
        <v>144</v>
      </c>
      <c r="BE164" s="144">
        <f>IF(N164="základní",J164,0)</f>
        <v>3521.4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82</v>
      </c>
      <c r="BK164" s="144">
        <f>ROUND(I164*H164,2)</f>
        <v>3521.4</v>
      </c>
      <c r="BL164" s="16" t="s">
        <v>151</v>
      </c>
      <c r="BM164" s="143" t="s">
        <v>659</v>
      </c>
    </row>
    <row r="165" spans="2:65" s="12" customFormat="1">
      <c r="B165" s="145"/>
      <c r="D165" s="146" t="s">
        <v>153</v>
      </c>
      <c r="E165" s="147" t="s">
        <v>1</v>
      </c>
      <c r="F165" s="148" t="s">
        <v>249</v>
      </c>
      <c r="H165" s="149">
        <v>11.738</v>
      </c>
      <c r="I165" s="150"/>
      <c r="L165" s="145"/>
      <c r="M165" s="151"/>
      <c r="T165" s="152"/>
      <c r="AT165" s="147" t="s">
        <v>153</v>
      </c>
      <c r="AU165" s="147" t="s">
        <v>84</v>
      </c>
      <c r="AV165" s="12" t="s">
        <v>84</v>
      </c>
      <c r="AW165" s="12" t="s">
        <v>30</v>
      </c>
      <c r="AX165" s="12" t="s">
        <v>74</v>
      </c>
      <c r="AY165" s="147" t="s">
        <v>144</v>
      </c>
    </row>
    <row r="166" spans="2:65" s="13" customFormat="1">
      <c r="B166" s="153"/>
      <c r="D166" s="146" t="s">
        <v>153</v>
      </c>
      <c r="E166" s="154" t="s">
        <v>1</v>
      </c>
      <c r="F166" s="155" t="s">
        <v>155</v>
      </c>
      <c r="H166" s="156">
        <v>11.738</v>
      </c>
      <c r="I166" s="157"/>
      <c r="L166" s="153"/>
      <c r="M166" s="158"/>
      <c r="T166" s="159"/>
      <c r="AT166" s="154" t="s">
        <v>153</v>
      </c>
      <c r="AU166" s="154" t="s">
        <v>84</v>
      </c>
      <c r="AV166" s="13" t="s">
        <v>156</v>
      </c>
      <c r="AW166" s="13" t="s">
        <v>30</v>
      </c>
      <c r="AX166" s="13" t="s">
        <v>74</v>
      </c>
      <c r="AY166" s="154" t="s">
        <v>144</v>
      </c>
    </row>
    <row r="167" spans="2:65" s="14" customFormat="1">
      <c r="B167" s="160"/>
      <c r="D167" s="146" t="s">
        <v>153</v>
      </c>
      <c r="E167" s="161" t="s">
        <v>1</v>
      </c>
      <c r="F167" s="162" t="s">
        <v>157</v>
      </c>
      <c r="H167" s="163">
        <v>11.738</v>
      </c>
      <c r="I167" s="164"/>
      <c r="L167" s="160"/>
      <c r="M167" s="165"/>
      <c r="T167" s="166"/>
      <c r="AT167" s="161" t="s">
        <v>153</v>
      </c>
      <c r="AU167" s="161" t="s">
        <v>84</v>
      </c>
      <c r="AV167" s="14" t="s">
        <v>151</v>
      </c>
      <c r="AW167" s="14" t="s">
        <v>30</v>
      </c>
      <c r="AX167" s="14" t="s">
        <v>82</v>
      </c>
      <c r="AY167" s="161" t="s">
        <v>144</v>
      </c>
    </row>
    <row r="168" spans="2:65" s="1" customFormat="1" ht="16.5" customHeight="1">
      <c r="B168" s="31"/>
      <c r="C168" s="132" t="s">
        <v>218</v>
      </c>
      <c r="D168" s="132" t="s">
        <v>146</v>
      </c>
      <c r="E168" s="133" t="s">
        <v>251</v>
      </c>
      <c r="F168" s="134" t="s">
        <v>252</v>
      </c>
      <c r="G168" s="135" t="s">
        <v>208</v>
      </c>
      <c r="H168" s="136">
        <v>6.3449999999999998</v>
      </c>
      <c r="I168" s="137">
        <v>22</v>
      </c>
      <c r="J168" s="138">
        <f>ROUND(I168*H168,2)</f>
        <v>139.59</v>
      </c>
      <c r="K168" s="134" t="s">
        <v>150</v>
      </c>
      <c r="L168" s="31"/>
      <c r="M168" s="139" t="s">
        <v>1</v>
      </c>
      <c r="N168" s="140" t="s">
        <v>39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151</v>
      </c>
      <c r="AT168" s="143" t="s">
        <v>146</v>
      </c>
      <c r="AU168" s="143" t="s">
        <v>84</v>
      </c>
      <c r="AY168" s="16" t="s">
        <v>144</v>
      </c>
      <c r="BE168" s="144">
        <f>IF(N168="základní",J168,0)</f>
        <v>139.59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82</v>
      </c>
      <c r="BK168" s="144">
        <f>ROUND(I168*H168,2)</f>
        <v>139.59</v>
      </c>
      <c r="BL168" s="16" t="s">
        <v>151</v>
      </c>
      <c r="BM168" s="143" t="s">
        <v>660</v>
      </c>
    </row>
    <row r="169" spans="2:65" s="12" customFormat="1">
      <c r="B169" s="145"/>
      <c r="D169" s="146" t="s">
        <v>153</v>
      </c>
      <c r="E169" s="147" t="s">
        <v>1</v>
      </c>
      <c r="F169" s="148" t="s">
        <v>105</v>
      </c>
      <c r="H169" s="149">
        <v>6.3449999999999998</v>
      </c>
      <c r="I169" s="150"/>
      <c r="L169" s="145"/>
      <c r="M169" s="151"/>
      <c r="T169" s="152"/>
      <c r="AT169" s="147" t="s">
        <v>153</v>
      </c>
      <c r="AU169" s="147" t="s">
        <v>84</v>
      </c>
      <c r="AV169" s="12" t="s">
        <v>84</v>
      </c>
      <c r="AW169" s="12" t="s">
        <v>30</v>
      </c>
      <c r="AX169" s="12" t="s">
        <v>74</v>
      </c>
      <c r="AY169" s="147" t="s">
        <v>144</v>
      </c>
    </row>
    <row r="170" spans="2:65" s="13" customFormat="1">
      <c r="B170" s="153"/>
      <c r="D170" s="146" t="s">
        <v>153</v>
      </c>
      <c r="E170" s="154" t="s">
        <v>1</v>
      </c>
      <c r="F170" s="155" t="s">
        <v>155</v>
      </c>
      <c r="H170" s="156">
        <v>6.3449999999999998</v>
      </c>
      <c r="I170" s="157"/>
      <c r="L170" s="153"/>
      <c r="M170" s="158"/>
      <c r="T170" s="159"/>
      <c r="AT170" s="154" t="s">
        <v>153</v>
      </c>
      <c r="AU170" s="154" t="s">
        <v>84</v>
      </c>
      <c r="AV170" s="13" t="s">
        <v>156</v>
      </c>
      <c r="AW170" s="13" t="s">
        <v>30</v>
      </c>
      <c r="AX170" s="13" t="s">
        <v>74</v>
      </c>
      <c r="AY170" s="154" t="s">
        <v>144</v>
      </c>
    </row>
    <row r="171" spans="2:65" s="14" customFormat="1">
      <c r="B171" s="160"/>
      <c r="D171" s="146" t="s">
        <v>153</v>
      </c>
      <c r="E171" s="161" t="s">
        <v>1</v>
      </c>
      <c r="F171" s="162" t="s">
        <v>157</v>
      </c>
      <c r="H171" s="163">
        <v>6.3449999999999998</v>
      </c>
      <c r="I171" s="164"/>
      <c r="L171" s="160"/>
      <c r="M171" s="165"/>
      <c r="T171" s="166"/>
      <c r="AT171" s="161" t="s">
        <v>153</v>
      </c>
      <c r="AU171" s="161" t="s">
        <v>84</v>
      </c>
      <c r="AV171" s="14" t="s">
        <v>151</v>
      </c>
      <c r="AW171" s="14" t="s">
        <v>30</v>
      </c>
      <c r="AX171" s="14" t="s">
        <v>82</v>
      </c>
      <c r="AY171" s="161" t="s">
        <v>144</v>
      </c>
    </row>
    <row r="172" spans="2:65" s="1" customFormat="1" ht="24.2" customHeight="1">
      <c r="B172" s="31"/>
      <c r="C172" s="132" t="s">
        <v>224</v>
      </c>
      <c r="D172" s="132" t="s">
        <v>146</v>
      </c>
      <c r="E172" s="133" t="s">
        <v>661</v>
      </c>
      <c r="F172" s="134" t="s">
        <v>662</v>
      </c>
      <c r="G172" s="135" t="s">
        <v>208</v>
      </c>
      <c r="H172" s="136">
        <v>22.545000000000002</v>
      </c>
      <c r="I172" s="137">
        <v>159</v>
      </c>
      <c r="J172" s="138">
        <f>ROUND(I172*H172,2)</f>
        <v>3584.66</v>
      </c>
      <c r="K172" s="134" t="s">
        <v>150</v>
      </c>
      <c r="L172" s="31"/>
      <c r="M172" s="139" t="s">
        <v>1</v>
      </c>
      <c r="N172" s="140" t="s">
        <v>39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151</v>
      </c>
      <c r="AT172" s="143" t="s">
        <v>146</v>
      </c>
      <c r="AU172" s="143" t="s">
        <v>84</v>
      </c>
      <c r="AY172" s="16" t="s">
        <v>144</v>
      </c>
      <c r="BE172" s="144">
        <f>IF(N172="základní",J172,0)</f>
        <v>3584.66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82</v>
      </c>
      <c r="BK172" s="144">
        <f>ROUND(I172*H172,2)</f>
        <v>3584.66</v>
      </c>
      <c r="BL172" s="16" t="s">
        <v>151</v>
      </c>
      <c r="BM172" s="143" t="s">
        <v>663</v>
      </c>
    </row>
    <row r="173" spans="2:65" s="12" customFormat="1">
      <c r="B173" s="145"/>
      <c r="D173" s="146" t="s">
        <v>153</v>
      </c>
      <c r="E173" s="147" t="s">
        <v>1</v>
      </c>
      <c r="F173" s="148" t="s">
        <v>664</v>
      </c>
      <c r="H173" s="149">
        <v>17.937000000000001</v>
      </c>
      <c r="I173" s="150"/>
      <c r="L173" s="145"/>
      <c r="M173" s="151"/>
      <c r="T173" s="152"/>
      <c r="AT173" s="147" t="s">
        <v>153</v>
      </c>
      <c r="AU173" s="147" t="s">
        <v>84</v>
      </c>
      <c r="AV173" s="12" t="s">
        <v>84</v>
      </c>
      <c r="AW173" s="12" t="s">
        <v>30</v>
      </c>
      <c r="AX173" s="12" t="s">
        <v>74</v>
      </c>
      <c r="AY173" s="147" t="s">
        <v>144</v>
      </c>
    </row>
    <row r="174" spans="2:65" s="12" customFormat="1">
      <c r="B174" s="145"/>
      <c r="D174" s="146" t="s">
        <v>153</v>
      </c>
      <c r="E174" s="147" t="s">
        <v>1</v>
      </c>
      <c r="F174" s="148" t="s">
        <v>665</v>
      </c>
      <c r="H174" s="149">
        <v>4.6079999999999997</v>
      </c>
      <c r="I174" s="150"/>
      <c r="L174" s="145"/>
      <c r="M174" s="151"/>
      <c r="T174" s="152"/>
      <c r="AT174" s="147" t="s">
        <v>153</v>
      </c>
      <c r="AU174" s="147" t="s">
        <v>84</v>
      </c>
      <c r="AV174" s="12" t="s">
        <v>84</v>
      </c>
      <c r="AW174" s="12" t="s">
        <v>30</v>
      </c>
      <c r="AX174" s="12" t="s">
        <v>74</v>
      </c>
      <c r="AY174" s="147" t="s">
        <v>144</v>
      </c>
    </row>
    <row r="175" spans="2:65" s="13" customFormat="1">
      <c r="B175" s="153"/>
      <c r="D175" s="146" t="s">
        <v>153</v>
      </c>
      <c r="E175" s="154" t="s">
        <v>1</v>
      </c>
      <c r="F175" s="155" t="s">
        <v>155</v>
      </c>
      <c r="H175" s="156">
        <v>22.545000000000002</v>
      </c>
      <c r="I175" s="157"/>
      <c r="L175" s="153"/>
      <c r="M175" s="158"/>
      <c r="T175" s="159"/>
      <c r="AT175" s="154" t="s">
        <v>153</v>
      </c>
      <c r="AU175" s="154" t="s">
        <v>84</v>
      </c>
      <c r="AV175" s="13" t="s">
        <v>156</v>
      </c>
      <c r="AW175" s="13" t="s">
        <v>30</v>
      </c>
      <c r="AX175" s="13" t="s">
        <v>74</v>
      </c>
      <c r="AY175" s="154" t="s">
        <v>144</v>
      </c>
    </row>
    <row r="176" spans="2:65" s="14" customFormat="1">
      <c r="B176" s="160"/>
      <c r="D176" s="146" t="s">
        <v>153</v>
      </c>
      <c r="E176" s="161" t="s">
        <v>617</v>
      </c>
      <c r="F176" s="162" t="s">
        <v>157</v>
      </c>
      <c r="H176" s="163">
        <v>22.545000000000002</v>
      </c>
      <c r="I176" s="164"/>
      <c r="L176" s="160"/>
      <c r="M176" s="165"/>
      <c r="T176" s="166"/>
      <c r="AT176" s="161" t="s">
        <v>153</v>
      </c>
      <c r="AU176" s="161" t="s">
        <v>84</v>
      </c>
      <c r="AV176" s="14" t="s">
        <v>151</v>
      </c>
      <c r="AW176" s="14" t="s">
        <v>30</v>
      </c>
      <c r="AX176" s="14" t="s">
        <v>82</v>
      </c>
      <c r="AY176" s="161" t="s">
        <v>144</v>
      </c>
    </row>
    <row r="177" spans="2:65" s="1" customFormat="1" ht="24.2" customHeight="1">
      <c r="B177" s="31"/>
      <c r="C177" s="132" t="s">
        <v>229</v>
      </c>
      <c r="D177" s="132" t="s">
        <v>146</v>
      </c>
      <c r="E177" s="133" t="s">
        <v>666</v>
      </c>
      <c r="F177" s="134" t="s">
        <v>667</v>
      </c>
      <c r="G177" s="135" t="s">
        <v>208</v>
      </c>
      <c r="H177" s="136">
        <v>3.3119999999999998</v>
      </c>
      <c r="I177" s="137">
        <v>238</v>
      </c>
      <c r="J177" s="138">
        <f>ROUND(I177*H177,2)</f>
        <v>788.26</v>
      </c>
      <c r="K177" s="134" t="s">
        <v>150</v>
      </c>
      <c r="L177" s="31"/>
      <c r="M177" s="139" t="s">
        <v>1</v>
      </c>
      <c r="N177" s="140" t="s">
        <v>39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151</v>
      </c>
      <c r="AT177" s="143" t="s">
        <v>146</v>
      </c>
      <c r="AU177" s="143" t="s">
        <v>84</v>
      </c>
      <c r="AY177" s="16" t="s">
        <v>144</v>
      </c>
      <c r="BE177" s="144">
        <f>IF(N177="základní",J177,0)</f>
        <v>788.26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82</v>
      </c>
      <c r="BK177" s="144">
        <f>ROUND(I177*H177,2)</f>
        <v>788.26</v>
      </c>
      <c r="BL177" s="16" t="s">
        <v>151</v>
      </c>
      <c r="BM177" s="143" t="s">
        <v>668</v>
      </c>
    </row>
    <row r="178" spans="2:65" s="12" customFormat="1">
      <c r="B178" s="145"/>
      <c r="D178" s="146" t="s">
        <v>153</v>
      </c>
      <c r="E178" s="147" t="s">
        <v>1</v>
      </c>
      <c r="F178" s="148" t="s">
        <v>669</v>
      </c>
      <c r="H178" s="149">
        <v>3.3119999999999998</v>
      </c>
      <c r="I178" s="150"/>
      <c r="L178" s="145"/>
      <c r="M178" s="151"/>
      <c r="T178" s="152"/>
      <c r="AT178" s="147" t="s">
        <v>153</v>
      </c>
      <c r="AU178" s="147" t="s">
        <v>84</v>
      </c>
      <c r="AV178" s="12" t="s">
        <v>84</v>
      </c>
      <c r="AW178" s="12" t="s">
        <v>30</v>
      </c>
      <c r="AX178" s="12" t="s">
        <v>74</v>
      </c>
      <c r="AY178" s="147" t="s">
        <v>144</v>
      </c>
    </row>
    <row r="179" spans="2:65" s="13" customFormat="1">
      <c r="B179" s="153"/>
      <c r="D179" s="146" t="s">
        <v>153</v>
      </c>
      <c r="E179" s="154" t="s">
        <v>1</v>
      </c>
      <c r="F179" s="155" t="s">
        <v>155</v>
      </c>
      <c r="H179" s="156">
        <v>3.3119999999999998</v>
      </c>
      <c r="I179" s="157"/>
      <c r="L179" s="153"/>
      <c r="M179" s="158"/>
      <c r="T179" s="159"/>
      <c r="AT179" s="154" t="s">
        <v>153</v>
      </c>
      <c r="AU179" s="154" t="s">
        <v>84</v>
      </c>
      <c r="AV179" s="13" t="s">
        <v>156</v>
      </c>
      <c r="AW179" s="13" t="s">
        <v>30</v>
      </c>
      <c r="AX179" s="13" t="s">
        <v>74</v>
      </c>
      <c r="AY179" s="154" t="s">
        <v>144</v>
      </c>
    </row>
    <row r="180" spans="2:65" s="14" customFormat="1">
      <c r="B180" s="160"/>
      <c r="D180" s="146" t="s">
        <v>153</v>
      </c>
      <c r="E180" s="161" t="s">
        <v>1</v>
      </c>
      <c r="F180" s="162" t="s">
        <v>157</v>
      </c>
      <c r="H180" s="163">
        <v>3.3119999999999998</v>
      </c>
      <c r="I180" s="164"/>
      <c r="L180" s="160"/>
      <c r="M180" s="165"/>
      <c r="T180" s="166"/>
      <c r="AT180" s="161" t="s">
        <v>153</v>
      </c>
      <c r="AU180" s="161" t="s">
        <v>84</v>
      </c>
      <c r="AV180" s="14" t="s">
        <v>151</v>
      </c>
      <c r="AW180" s="14" t="s">
        <v>30</v>
      </c>
      <c r="AX180" s="14" t="s">
        <v>82</v>
      </c>
      <c r="AY180" s="161" t="s">
        <v>144</v>
      </c>
    </row>
    <row r="181" spans="2:65" s="1" customFormat="1" ht="16.5" customHeight="1">
      <c r="B181" s="31"/>
      <c r="C181" s="167" t="s">
        <v>234</v>
      </c>
      <c r="D181" s="167" t="s">
        <v>262</v>
      </c>
      <c r="E181" s="168" t="s">
        <v>670</v>
      </c>
      <c r="F181" s="169" t="s">
        <v>671</v>
      </c>
      <c r="G181" s="170" t="s">
        <v>247</v>
      </c>
      <c r="H181" s="171">
        <v>6.6239999999999997</v>
      </c>
      <c r="I181" s="172">
        <v>450</v>
      </c>
      <c r="J181" s="173">
        <f>ROUND(I181*H181,2)</f>
        <v>2980.8</v>
      </c>
      <c r="K181" s="169" t="s">
        <v>150</v>
      </c>
      <c r="L181" s="174"/>
      <c r="M181" s="175" t="s">
        <v>1</v>
      </c>
      <c r="N181" s="176" t="s">
        <v>39</v>
      </c>
      <c r="P181" s="141">
        <f>O181*H181</f>
        <v>0</v>
      </c>
      <c r="Q181" s="141">
        <v>1</v>
      </c>
      <c r="R181" s="141">
        <f>Q181*H181</f>
        <v>6.6239999999999997</v>
      </c>
      <c r="S181" s="141">
        <v>0</v>
      </c>
      <c r="T181" s="142">
        <f>S181*H181</f>
        <v>0</v>
      </c>
      <c r="AR181" s="143" t="s">
        <v>185</v>
      </c>
      <c r="AT181" s="143" t="s">
        <v>262</v>
      </c>
      <c r="AU181" s="143" t="s">
        <v>84</v>
      </c>
      <c r="AY181" s="16" t="s">
        <v>144</v>
      </c>
      <c r="BE181" s="144">
        <f>IF(N181="základní",J181,0)</f>
        <v>2980.8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82</v>
      </c>
      <c r="BK181" s="144">
        <f>ROUND(I181*H181,2)</f>
        <v>2980.8</v>
      </c>
      <c r="BL181" s="16" t="s">
        <v>151</v>
      </c>
      <c r="BM181" s="143" t="s">
        <v>672</v>
      </c>
    </row>
    <row r="182" spans="2:65" s="12" customFormat="1">
      <c r="B182" s="145"/>
      <c r="D182" s="146" t="s">
        <v>153</v>
      </c>
      <c r="F182" s="148" t="s">
        <v>673</v>
      </c>
      <c r="H182" s="149">
        <v>6.6239999999999997</v>
      </c>
      <c r="I182" s="150"/>
      <c r="L182" s="145"/>
      <c r="M182" s="151"/>
      <c r="T182" s="152"/>
      <c r="AT182" s="147" t="s">
        <v>153</v>
      </c>
      <c r="AU182" s="147" t="s">
        <v>84</v>
      </c>
      <c r="AV182" s="12" t="s">
        <v>84</v>
      </c>
      <c r="AW182" s="12" t="s">
        <v>4</v>
      </c>
      <c r="AX182" s="12" t="s">
        <v>82</v>
      </c>
      <c r="AY182" s="147" t="s">
        <v>144</v>
      </c>
    </row>
    <row r="183" spans="2:65" s="1" customFormat="1" ht="24.2" customHeight="1">
      <c r="B183" s="31"/>
      <c r="C183" s="132" t="s">
        <v>239</v>
      </c>
      <c r="D183" s="132" t="s">
        <v>146</v>
      </c>
      <c r="E183" s="133" t="s">
        <v>275</v>
      </c>
      <c r="F183" s="134" t="s">
        <v>276</v>
      </c>
      <c r="G183" s="135" t="s">
        <v>149</v>
      </c>
      <c r="H183" s="136">
        <v>22.5</v>
      </c>
      <c r="I183" s="137">
        <v>20</v>
      </c>
      <c r="J183" s="138">
        <f>ROUND(I183*H183,2)</f>
        <v>450</v>
      </c>
      <c r="K183" s="134" t="s">
        <v>150</v>
      </c>
      <c r="L183" s="31"/>
      <c r="M183" s="139" t="s">
        <v>1</v>
      </c>
      <c r="N183" s="140" t="s">
        <v>39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151</v>
      </c>
      <c r="AT183" s="143" t="s">
        <v>146</v>
      </c>
      <c r="AU183" s="143" t="s">
        <v>84</v>
      </c>
      <c r="AY183" s="16" t="s">
        <v>144</v>
      </c>
      <c r="BE183" s="144">
        <f>IF(N183="základní",J183,0)</f>
        <v>450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82</v>
      </c>
      <c r="BK183" s="144">
        <f>ROUND(I183*H183,2)</f>
        <v>450</v>
      </c>
      <c r="BL183" s="16" t="s">
        <v>151</v>
      </c>
      <c r="BM183" s="143" t="s">
        <v>674</v>
      </c>
    </row>
    <row r="184" spans="2:65" s="12" customFormat="1">
      <c r="B184" s="145"/>
      <c r="D184" s="146" t="s">
        <v>153</v>
      </c>
      <c r="E184" s="147" t="s">
        <v>1</v>
      </c>
      <c r="F184" s="148" t="s">
        <v>675</v>
      </c>
      <c r="H184" s="149">
        <v>13.5</v>
      </c>
      <c r="I184" s="150"/>
      <c r="L184" s="145"/>
      <c r="M184" s="151"/>
      <c r="T184" s="152"/>
      <c r="AT184" s="147" t="s">
        <v>153</v>
      </c>
      <c r="AU184" s="147" t="s">
        <v>84</v>
      </c>
      <c r="AV184" s="12" t="s">
        <v>84</v>
      </c>
      <c r="AW184" s="12" t="s">
        <v>30</v>
      </c>
      <c r="AX184" s="12" t="s">
        <v>74</v>
      </c>
      <c r="AY184" s="147" t="s">
        <v>144</v>
      </c>
    </row>
    <row r="185" spans="2:65" s="12" customFormat="1">
      <c r="B185" s="145"/>
      <c r="D185" s="146" t="s">
        <v>153</v>
      </c>
      <c r="E185" s="147" t="s">
        <v>1</v>
      </c>
      <c r="F185" s="148" t="s">
        <v>676</v>
      </c>
      <c r="H185" s="149">
        <v>9</v>
      </c>
      <c r="I185" s="150"/>
      <c r="L185" s="145"/>
      <c r="M185" s="151"/>
      <c r="T185" s="152"/>
      <c r="AT185" s="147" t="s">
        <v>153</v>
      </c>
      <c r="AU185" s="147" t="s">
        <v>84</v>
      </c>
      <c r="AV185" s="12" t="s">
        <v>84</v>
      </c>
      <c r="AW185" s="12" t="s">
        <v>30</v>
      </c>
      <c r="AX185" s="12" t="s">
        <v>74</v>
      </c>
      <c r="AY185" s="147" t="s">
        <v>144</v>
      </c>
    </row>
    <row r="186" spans="2:65" s="13" customFormat="1">
      <c r="B186" s="153"/>
      <c r="D186" s="146" t="s">
        <v>153</v>
      </c>
      <c r="E186" s="154" t="s">
        <v>1</v>
      </c>
      <c r="F186" s="155" t="s">
        <v>155</v>
      </c>
      <c r="H186" s="156">
        <v>22.5</v>
      </c>
      <c r="I186" s="157"/>
      <c r="L186" s="153"/>
      <c r="M186" s="158"/>
      <c r="T186" s="159"/>
      <c r="AT186" s="154" t="s">
        <v>153</v>
      </c>
      <c r="AU186" s="154" t="s">
        <v>84</v>
      </c>
      <c r="AV186" s="13" t="s">
        <v>156</v>
      </c>
      <c r="AW186" s="13" t="s">
        <v>30</v>
      </c>
      <c r="AX186" s="13" t="s">
        <v>74</v>
      </c>
      <c r="AY186" s="154" t="s">
        <v>144</v>
      </c>
    </row>
    <row r="187" spans="2:65" s="14" customFormat="1">
      <c r="B187" s="160"/>
      <c r="D187" s="146" t="s">
        <v>153</v>
      </c>
      <c r="E187" s="161" t="s">
        <v>1</v>
      </c>
      <c r="F187" s="162" t="s">
        <v>157</v>
      </c>
      <c r="H187" s="163">
        <v>22.5</v>
      </c>
      <c r="I187" s="164"/>
      <c r="L187" s="160"/>
      <c r="M187" s="165"/>
      <c r="T187" s="166"/>
      <c r="AT187" s="161" t="s">
        <v>153</v>
      </c>
      <c r="AU187" s="161" t="s">
        <v>84</v>
      </c>
      <c r="AV187" s="14" t="s">
        <v>151</v>
      </c>
      <c r="AW187" s="14" t="s">
        <v>30</v>
      </c>
      <c r="AX187" s="14" t="s">
        <v>82</v>
      </c>
      <c r="AY187" s="161" t="s">
        <v>144</v>
      </c>
    </row>
    <row r="188" spans="2:65" s="11" customFormat="1" ht="22.9" customHeight="1">
      <c r="B188" s="120"/>
      <c r="D188" s="121" t="s">
        <v>73</v>
      </c>
      <c r="E188" s="130" t="s">
        <v>156</v>
      </c>
      <c r="F188" s="130" t="s">
        <v>300</v>
      </c>
      <c r="I188" s="123"/>
      <c r="J188" s="131">
        <f>BK188</f>
        <v>1152</v>
      </c>
      <c r="L188" s="120"/>
      <c r="M188" s="125"/>
      <c r="P188" s="126">
        <f>SUM(P189:P193)</f>
        <v>0</v>
      </c>
      <c r="R188" s="126">
        <f>SUM(R189:R193)</f>
        <v>0</v>
      </c>
      <c r="T188" s="127">
        <f>SUM(T189:T193)</f>
        <v>0</v>
      </c>
      <c r="AR188" s="121" t="s">
        <v>82</v>
      </c>
      <c r="AT188" s="128" t="s">
        <v>73</v>
      </c>
      <c r="AU188" s="128" t="s">
        <v>82</v>
      </c>
      <c r="AY188" s="121" t="s">
        <v>144</v>
      </c>
      <c r="BK188" s="129">
        <f>SUM(BK189:BK193)</f>
        <v>1152</v>
      </c>
    </row>
    <row r="189" spans="2:65" s="1" customFormat="1" ht="16.5" customHeight="1">
      <c r="B189" s="31"/>
      <c r="C189" s="132" t="s">
        <v>244</v>
      </c>
      <c r="D189" s="132" t="s">
        <v>146</v>
      </c>
      <c r="E189" s="133" t="s">
        <v>677</v>
      </c>
      <c r="F189" s="134" t="s">
        <v>678</v>
      </c>
      <c r="G189" s="135" t="s">
        <v>188</v>
      </c>
      <c r="H189" s="136">
        <v>12</v>
      </c>
      <c r="I189" s="137">
        <v>44</v>
      </c>
      <c r="J189" s="138">
        <f>ROUND(I189*H189,2)</f>
        <v>528</v>
      </c>
      <c r="K189" s="134" t="s">
        <v>591</v>
      </c>
      <c r="L189" s="31"/>
      <c r="M189" s="139" t="s">
        <v>1</v>
      </c>
      <c r="N189" s="140" t="s">
        <v>39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151</v>
      </c>
      <c r="AT189" s="143" t="s">
        <v>146</v>
      </c>
      <c r="AU189" s="143" t="s">
        <v>84</v>
      </c>
      <c r="AY189" s="16" t="s">
        <v>144</v>
      </c>
      <c r="BE189" s="144">
        <f>IF(N189="základní",J189,0)</f>
        <v>528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82</v>
      </c>
      <c r="BK189" s="144">
        <f>ROUND(I189*H189,2)</f>
        <v>528</v>
      </c>
      <c r="BL189" s="16" t="s">
        <v>151</v>
      </c>
      <c r="BM189" s="143" t="s">
        <v>679</v>
      </c>
    </row>
    <row r="190" spans="2:65" s="12" customFormat="1">
      <c r="B190" s="145"/>
      <c r="D190" s="146" t="s">
        <v>153</v>
      </c>
      <c r="E190" s="147" t="s">
        <v>1</v>
      </c>
      <c r="F190" s="148" t="s">
        <v>680</v>
      </c>
      <c r="H190" s="149">
        <v>12</v>
      </c>
      <c r="I190" s="150"/>
      <c r="L190" s="145"/>
      <c r="M190" s="151"/>
      <c r="T190" s="152"/>
      <c r="AT190" s="147" t="s">
        <v>153</v>
      </c>
      <c r="AU190" s="147" t="s">
        <v>84</v>
      </c>
      <c r="AV190" s="12" t="s">
        <v>84</v>
      </c>
      <c r="AW190" s="12" t="s">
        <v>30</v>
      </c>
      <c r="AX190" s="12" t="s">
        <v>74</v>
      </c>
      <c r="AY190" s="147" t="s">
        <v>144</v>
      </c>
    </row>
    <row r="191" spans="2:65" s="13" customFormat="1">
      <c r="B191" s="153"/>
      <c r="D191" s="146" t="s">
        <v>153</v>
      </c>
      <c r="E191" s="154" t="s">
        <v>1</v>
      </c>
      <c r="F191" s="155" t="s">
        <v>155</v>
      </c>
      <c r="H191" s="156">
        <v>12</v>
      </c>
      <c r="I191" s="157"/>
      <c r="L191" s="153"/>
      <c r="M191" s="158"/>
      <c r="T191" s="159"/>
      <c r="AT191" s="154" t="s">
        <v>153</v>
      </c>
      <c r="AU191" s="154" t="s">
        <v>84</v>
      </c>
      <c r="AV191" s="13" t="s">
        <v>156</v>
      </c>
      <c r="AW191" s="13" t="s">
        <v>30</v>
      </c>
      <c r="AX191" s="13" t="s">
        <v>74</v>
      </c>
      <c r="AY191" s="154" t="s">
        <v>144</v>
      </c>
    </row>
    <row r="192" spans="2:65" s="14" customFormat="1">
      <c r="B192" s="160"/>
      <c r="D192" s="146" t="s">
        <v>153</v>
      </c>
      <c r="E192" s="161" t="s">
        <v>1</v>
      </c>
      <c r="F192" s="162" t="s">
        <v>157</v>
      </c>
      <c r="H192" s="163">
        <v>12</v>
      </c>
      <c r="I192" s="164"/>
      <c r="L192" s="160"/>
      <c r="M192" s="165"/>
      <c r="T192" s="166"/>
      <c r="AT192" s="161" t="s">
        <v>153</v>
      </c>
      <c r="AU192" s="161" t="s">
        <v>84</v>
      </c>
      <c r="AV192" s="14" t="s">
        <v>151</v>
      </c>
      <c r="AW192" s="14" t="s">
        <v>30</v>
      </c>
      <c r="AX192" s="14" t="s">
        <v>82</v>
      </c>
      <c r="AY192" s="161" t="s">
        <v>144</v>
      </c>
    </row>
    <row r="193" spans="2:65" s="1" customFormat="1" ht="21.75" customHeight="1">
      <c r="B193" s="31"/>
      <c r="C193" s="132" t="s">
        <v>250</v>
      </c>
      <c r="D193" s="132" t="s">
        <v>146</v>
      </c>
      <c r="E193" s="133" t="s">
        <v>681</v>
      </c>
      <c r="F193" s="134" t="s">
        <v>682</v>
      </c>
      <c r="G193" s="135" t="s">
        <v>188</v>
      </c>
      <c r="H193" s="136">
        <v>12</v>
      </c>
      <c r="I193" s="137">
        <v>52</v>
      </c>
      <c r="J193" s="138">
        <f>ROUND(I193*H193,2)</f>
        <v>624</v>
      </c>
      <c r="K193" s="134" t="s">
        <v>591</v>
      </c>
      <c r="L193" s="31"/>
      <c r="M193" s="139" t="s">
        <v>1</v>
      </c>
      <c r="N193" s="140" t="s">
        <v>39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151</v>
      </c>
      <c r="AT193" s="143" t="s">
        <v>146</v>
      </c>
      <c r="AU193" s="143" t="s">
        <v>84</v>
      </c>
      <c r="AY193" s="16" t="s">
        <v>144</v>
      </c>
      <c r="BE193" s="144">
        <f>IF(N193="základní",J193,0)</f>
        <v>624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82</v>
      </c>
      <c r="BK193" s="144">
        <f>ROUND(I193*H193,2)</f>
        <v>624</v>
      </c>
      <c r="BL193" s="16" t="s">
        <v>151</v>
      </c>
      <c r="BM193" s="143" t="s">
        <v>683</v>
      </c>
    </row>
    <row r="194" spans="2:65" s="11" customFormat="1" ht="22.9" customHeight="1">
      <c r="B194" s="120"/>
      <c r="D194" s="121" t="s">
        <v>73</v>
      </c>
      <c r="E194" s="130" t="s">
        <v>151</v>
      </c>
      <c r="F194" s="130" t="s">
        <v>306</v>
      </c>
      <c r="I194" s="123"/>
      <c r="J194" s="131">
        <f>BK194</f>
        <v>10518.16</v>
      </c>
      <c r="L194" s="120"/>
      <c r="M194" s="125"/>
      <c r="P194" s="126">
        <f>SUM(P195:P207)</f>
        <v>0</v>
      </c>
      <c r="R194" s="126">
        <f>SUM(R195:R207)</f>
        <v>4.9950189999999998E-2</v>
      </c>
      <c r="T194" s="127">
        <f>SUM(T195:T207)</f>
        <v>0</v>
      </c>
      <c r="AR194" s="121" t="s">
        <v>82</v>
      </c>
      <c r="AT194" s="128" t="s">
        <v>73</v>
      </c>
      <c r="AU194" s="128" t="s">
        <v>82</v>
      </c>
      <c r="AY194" s="121" t="s">
        <v>144</v>
      </c>
      <c r="BK194" s="129">
        <f>SUM(BK195:BK207)</f>
        <v>10518.16</v>
      </c>
    </row>
    <row r="195" spans="2:65" s="1" customFormat="1" ht="16.5" customHeight="1">
      <c r="B195" s="31"/>
      <c r="C195" s="132" t="s">
        <v>7</v>
      </c>
      <c r="D195" s="132" t="s">
        <v>146</v>
      </c>
      <c r="E195" s="133" t="s">
        <v>684</v>
      </c>
      <c r="F195" s="134" t="s">
        <v>685</v>
      </c>
      <c r="G195" s="135" t="s">
        <v>208</v>
      </c>
      <c r="H195" s="136">
        <v>2.0699999999999998</v>
      </c>
      <c r="I195" s="137">
        <v>1290</v>
      </c>
      <c r="J195" s="138">
        <f>ROUND(I195*H195,2)</f>
        <v>2670.3</v>
      </c>
      <c r="K195" s="134" t="s">
        <v>591</v>
      </c>
      <c r="L195" s="31"/>
      <c r="M195" s="139" t="s">
        <v>1</v>
      </c>
      <c r="N195" s="140" t="s">
        <v>39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151</v>
      </c>
      <c r="AT195" s="143" t="s">
        <v>146</v>
      </c>
      <c r="AU195" s="143" t="s">
        <v>84</v>
      </c>
      <c r="AY195" s="16" t="s">
        <v>144</v>
      </c>
      <c r="BE195" s="144">
        <f>IF(N195="základní",J195,0)</f>
        <v>2670.3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82</v>
      </c>
      <c r="BK195" s="144">
        <f>ROUND(I195*H195,2)</f>
        <v>2670.3</v>
      </c>
      <c r="BL195" s="16" t="s">
        <v>151</v>
      </c>
      <c r="BM195" s="143" t="s">
        <v>686</v>
      </c>
    </row>
    <row r="196" spans="2:65" s="12" customFormat="1">
      <c r="B196" s="145"/>
      <c r="D196" s="146" t="s">
        <v>153</v>
      </c>
      <c r="E196" s="147" t="s">
        <v>1</v>
      </c>
      <c r="F196" s="148" t="s">
        <v>687</v>
      </c>
      <c r="H196" s="149">
        <v>1.35</v>
      </c>
      <c r="I196" s="150"/>
      <c r="L196" s="145"/>
      <c r="M196" s="151"/>
      <c r="T196" s="152"/>
      <c r="AT196" s="147" t="s">
        <v>153</v>
      </c>
      <c r="AU196" s="147" t="s">
        <v>84</v>
      </c>
      <c r="AV196" s="12" t="s">
        <v>84</v>
      </c>
      <c r="AW196" s="12" t="s">
        <v>30</v>
      </c>
      <c r="AX196" s="12" t="s">
        <v>74</v>
      </c>
      <c r="AY196" s="147" t="s">
        <v>144</v>
      </c>
    </row>
    <row r="197" spans="2:65" s="12" customFormat="1">
      <c r="B197" s="145"/>
      <c r="D197" s="146" t="s">
        <v>153</v>
      </c>
      <c r="E197" s="147" t="s">
        <v>1</v>
      </c>
      <c r="F197" s="148" t="s">
        <v>688</v>
      </c>
      <c r="H197" s="149">
        <v>0.72</v>
      </c>
      <c r="I197" s="150"/>
      <c r="L197" s="145"/>
      <c r="M197" s="151"/>
      <c r="T197" s="152"/>
      <c r="AT197" s="147" t="s">
        <v>153</v>
      </c>
      <c r="AU197" s="147" t="s">
        <v>84</v>
      </c>
      <c r="AV197" s="12" t="s">
        <v>84</v>
      </c>
      <c r="AW197" s="12" t="s">
        <v>30</v>
      </c>
      <c r="AX197" s="12" t="s">
        <v>74</v>
      </c>
      <c r="AY197" s="147" t="s">
        <v>144</v>
      </c>
    </row>
    <row r="198" spans="2:65" s="13" customFormat="1">
      <c r="B198" s="153"/>
      <c r="D198" s="146" t="s">
        <v>153</v>
      </c>
      <c r="E198" s="154" t="s">
        <v>1</v>
      </c>
      <c r="F198" s="155" t="s">
        <v>155</v>
      </c>
      <c r="H198" s="156">
        <v>2.0699999999999998</v>
      </c>
      <c r="I198" s="157"/>
      <c r="L198" s="153"/>
      <c r="M198" s="158"/>
      <c r="T198" s="159"/>
      <c r="AT198" s="154" t="s">
        <v>153</v>
      </c>
      <c r="AU198" s="154" t="s">
        <v>84</v>
      </c>
      <c r="AV198" s="13" t="s">
        <v>156</v>
      </c>
      <c r="AW198" s="13" t="s">
        <v>30</v>
      </c>
      <c r="AX198" s="13" t="s">
        <v>74</v>
      </c>
      <c r="AY198" s="154" t="s">
        <v>144</v>
      </c>
    </row>
    <row r="199" spans="2:65" s="14" customFormat="1">
      <c r="B199" s="160"/>
      <c r="D199" s="146" t="s">
        <v>153</v>
      </c>
      <c r="E199" s="161" t="s">
        <v>1</v>
      </c>
      <c r="F199" s="162" t="s">
        <v>157</v>
      </c>
      <c r="H199" s="163">
        <v>2.0699999999999998</v>
      </c>
      <c r="I199" s="164"/>
      <c r="L199" s="160"/>
      <c r="M199" s="165"/>
      <c r="T199" s="166"/>
      <c r="AT199" s="161" t="s">
        <v>153</v>
      </c>
      <c r="AU199" s="161" t="s">
        <v>84</v>
      </c>
      <c r="AV199" s="14" t="s">
        <v>151</v>
      </c>
      <c r="AW199" s="14" t="s">
        <v>30</v>
      </c>
      <c r="AX199" s="14" t="s">
        <v>82</v>
      </c>
      <c r="AY199" s="161" t="s">
        <v>144</v>
      </c>
    </row>
    <row r="200" spans="2:65" s="1" customFormat="1" ht="33" customHeight="1">
      <c r="B200" s="31"/>
      <c r="C200" s="132" t="s">
        <v>257</v>
      </c>
      <c r="D200" s="132" t="s">
        <v>146</v>
      </c>
      <c r="E200" s="133" t="s">
        <v>689</v>
      </c>
      <c r="F200" s="134" t="s">
        <v>690</v>
      </c>
      <c r="G200" s="135" t="s">
        <v>208</v>
      </c>
      <c r="H200" s="136">
        <v>1.296</v>
      </c>
      <c r="I200" s="137">
        <v>4710</v>
      </c>
      <c r="J200" s="138">
        <f>ROUND(I200*H200,2)</f>
        <v>6104.16</v>
      </c>
      <c r="K200" s="134" t="s">
        <v>591</v>
      </c>
      <c r="L200" s="31"/>
      <c r="M200" s="139" t="s">
        <v>1</v>
      </c>
      <c r="N200" s="140" t="s">
        <v>39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151</v>
      </c>
      <c r="AT200" s="143" t="s">
        <v>146</v>
      </c>
      <c r="AU200" s="143" t="s">
        <v>84</v>
      </c>
      <c r="AY200" s="16" t="s">
        <v>144</v>
      </c>
      <c r="BE200" s="144">
        <f>IF(N200="základní",J200,0)</f>
        <v>6104.16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82</v>
      </c>
      <c r="BK200" s="144">
        <f>ROUND(I200*H200,2)</f>
        <v>6104.16</v>
      </c>
      <c r="BL200" s="16" t="s">
        <v>151</v>
      </c>
      <c r="BM200" s="143" t="s">
        <v>691</v>
      </c>
    </row>
    <row r="201" spans="2:65" s="12" customFormat="1">
      <c r="B201" s="145"/>
      <c r="D201" s="146" t="s">
        <v>153</v>
      </c>
      <c r="E201" s="147" t="s">
        <v>1</v>
      </c>
      <c r="F201" s="148" t="s">
        <v>692</v>
      </c>
      <c r="H201" s="149">
        <v>1.296</v>
      </c>
      <c r="I201" s="150"/>
      <c r="L201" s="145"/>
      <c r="M201" s="151"/>
      <c r="T201" s="152"/>
      <c r="AT201" s="147" t="s">
        <v>153</v>
      </c>
      <c r="AU201" s="147" t="s">
        <v>84</v>
      </c>
      <c r="AV201" s="12" t="s">
        <v>84</v>
      </c>
      <c r="AW201" s="12" t="s">
        <v>30</v>
      </c>
      <c r="AX201" s="12" t="s">
        <v>74</v>
      </c>
      <c r="AY201" s="147" t="s">
        <v>144</v>
      </c>
    </row>
    <row r="202" spans="2:65" s="13" customFormat="1">
      <c r="B202" s="153"/>
      <c r="D202" s="146" t="s">
        <v>153</v>
      </c>
      <c r="E202" s="154" t="s">
        <v>1</v>
      </c>
      <c r="F202" s="155" t="s">
        <v>155</v>
      </c>
      <c r="H202" s="156">
        <v>1.296</v>
      </c>
      <c r="I202" s="157"/>
      <c r="L202" s="153"/>
      <c r="M202" s="158"/>
      <c r="T202" s="159"/>
      <c r="AT202" s="154" t="s">
        <v>153</v>
      </c>
      <c r="AU202" s="154" t="s">
        <v>84</v>
      </c>
      <c r="AV202" s="13" t="s">
        <v>156</v>
      </c>
      <c r="AW202" s="13" t="s">
        <v>30</v>
      </c>
      <c r="AX202" s="13" t="s">
        <v>74</v>
      </c>
      <c r="AY202" s="154" t="s">
        <v>144</v>
      </c>
    </row>
    <row r="203" spans="2:65" s="14" customFormat="1">
      <c r="B203" s="160"/>
      <c r="D203" s="146" t="s">
        <v>153</v>
      </c>
      <c r="E203" s="161" t="s">
        <v>1</v>
      </c>
      <c r="F203" s="162" t="s">
        <v>157</v>
      </c>
      <c r="H203" s="163">
        <v>1.296</v>
      </c>
      <c r="I203" s="164"/>
      <c r="L203" s="160"/>
      <c r="M203" s="165"/>
      <c r="T203" s="166"/>
      <c r="AT203" s="161" t="s">
        <v>153</v>
      </c>
      <c r="AU203" s="161" t="s">
        <v>84</v>
      </c>
      <c r="AV203" s="14" t="s">
        <v>151</v>
      </c>
      <c r="AW203" s="14" t="s">
        <v>30</v>
      </c>
      <c r="AX203" s="14" t="s">
        <v>82</v>
      </c>
      <c r="AY203" s="161" t="s">
        <v>144</v>
      </c>
    </row>
    <row r="204" spans="2:65" s="1" customFormat="1" ht="24.2" customHeight="1">
      <c r="B204" s="31"/>
      <c r="C204" s="132" t="s">
        <v>261</v>
      </c>
      <c r="D204" s="132" t="s">
        <v>146</v>
      </c>
      <c r="E204" s="133" t="s">
        <v>693</v>
      </c>
      <c r="F204" s="134" t="s">
        <v>694</v>
      </c>
      <c r="G204" s="135" t="s">
        <v>247</v>
      </c>
      <c r="H204" s="136">
        <v>4.7E-2</v>
      </c>
      <c r="I204" s="137">
        <v>37100</v>
      </c>
      <c r="J204" s="138">
        <f>ROUND(I204*H204,2)</f>
        <v>1743.7</v>
      </c>
      <c r="K204" s="134" t="s">
        <v>591</v>
      </c>
      <c r="L204" s="31"/>
      <c r="M204" s="139" t="s">
        <v>1</v>
      </c>
      <c r="N204" s="140" t="s">
        <v>39</v>
      </c>
      <c r="P204" s="141">
        <f>O204*H204</f>
        <v>0</v>
      </c>
      <c r="Q204" s="141">
        <v>1.06277</v>
      </c>
      <c r="R204" s="141">
        <f>Q204*H204</f>
        <v>4.9950189999999998E-2</v>
      </c>
      <c r="S204" s="141">
        <v>0</v>
      </c>
      <c r="T204" s="142">
        <f>S204*H204</f>
        <v>0</v>
      </c>
      <c r="AR204" s="143" t="s">
        <v>151</v>
      </c>
      <c r="AT204" s="143" t="s">
        <v>146</v>
      </c>
      <c r="AU204" s="143" t="s">
        <v>84</v>
      </c>
      <c r="AY204" s="16" t="s">
        <v>144</v>
      </c>
      <c r="BE204" s="144">
        <f>IF(N204="základní",J204,0)</f>
        <v>1743.7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82</v>
      </c>
      <c r="BK204" s="144">
        <f>ROUND(I204*H204,2)</f>
        <v>1743.7</v>
      </c>
      <c r="BL204" s="16" t="s">
        <v>151</v>
      </c>
      <c r="BM204" s="143" t="s">
        <v>695</v>
      </c>
    </row>
    <row r="205" spans="2:65" s="12" customFormat="1">
      <c r="B205" s="145"/>
      <c r="D205" s="146" t="s">
        <v>153</v>
      </c>
      <c r="E205" s="147" t="s">
        <v>1</v>
      </c>
      <c r="F205" s="148" t="s">
        <v>696</v>
      </c>
      <c r="H205" s="149">
        <v>4.7E-2</v>
      </c>
      <c r="I205" s="150"/>
      <c r="L205" s="145"/>
      <c r="M205" s="151"/>
      <c r="T205" s="152"/>
      <c r="AT205" s="147" t="s">
        <v>153</v>
      </c>
      <c r="AU205" s="147" t="s">
        <v>84</v>
      </c>
      <c r="AV205" s="12" t="s">
        <v>84</v>
      </c>
      <c r="AW205" s="12" t="s">
        <v>30</v>
      </c>
      <c r="AX205" s="12" t="s">
        <v>74</v>
      </c>
      <c r="AY205" s="147" t="s">
        <v>144</v>
      </c>
    </row>
    <row r="206" spans="2:65" s="13" customFormat="1">
      <c r="B206" s="153"/>
      <c r="D206" s="146" t="s">
        <v>153</v>
      </c>
      <c r="E206" s="154" t="s">
        <v>1</v>
      </c>
      <c r="F206" s="155" t="s">
        <v>155</v>
      </c>
      <c r="H206" s="156">
        <v>4.7E-2</v>
      </c>
      <c r="I206" s="157"/>
      <c r="L206" s="153"/>
      <c r="M206" s="158"/>
      <c r="T206" s="159"/>
      <c r="AT206" s="154" t="s">
        <v>153</v>
      </c>
      <c r="AU206" s="154" t="s">
        <v>84</v>
      </c>
      <c r="AV206" s="13" t="s">
        <v>156</v>
      </c>
      <c r="AW206" s="13" t="s">
        <v>30</v>
      </c>
      <c r="AX206" s="13" t="s">
        <v>74</v>
      </c>
      <c r="AY206" s="154" t="s">
        <v>144</v>
      </c>
    </row>
    <row r="207" spans="2:65" s="14" customFormat="1">
      <c r="B207" s="160"/>
      <c r="D207" s="146" t="s">
        <v>153</v>
      </c>
      <c r="E207" s="161" t="s">
        <v>1</v>
      </c>
      <c r="F207" s="162" t="s">
        <v>157</v>
      </c>
      <c r="H207" s="163">
        <v>4.7E-2</v>
      </c>
      <c r="I207" s="164"/>
      <c r="L207" s="160"/>
      <c r="M207" s="165"/>
      <c r="T207" s="166"/>
      <c r="AT207" s="161" t="s">
        <v>153</v>
      </c>
      <c r="AU207" s="161" t="s">
        <v>84</v>
      </c>
      <c r="AV207" s="14" t="s">
        <v>151</v>
      </c>
      <c r="AW207" s="14" t="s">
        <v>30</v>
      </c>
      <c r="AX207" s="14" t="s">
        <v>82</v>
      </c>
      <c r="AY207" s="161" t="s">
        <v>144</v>
      </c>
    </row>
    <row r="208" spans="2:65" s="11" customFormat="1" ht="22.9" customHeight="1">
      <c r="B208" s="120"/>
      <c r="D208" s="121" t="s">
        <v>73</v>
      </c>
      <c r="E208" s="130" t="s">
        <v>185</v>
      </c>
      <c r="F208" s="130" t="s">
        <v>388</v>
      </c>
      <c r="I208" s="123"/>
      <c r="J208" s="131">
        <f>BK208</f>
        <v>141257.72</v>
      </c>
      <c r="L208" s="120"/>
      <c r="M208" s="125"/>
      <c r="P208" s="126">
        <f>SUM(P209:P233)</f>
        <v>0</v>
      </c>
      <c r="R208" s="126">
        <f>SUM(R209:R233)</f>
        <v>5.0823811999999995</v>
      </c>
      <c r="T208" s="127">
        <f>SUM(T209:T233)</f>
        <v>0</v>
      </c>
      <c r="AR208" s="121" t="s">
        <v>82</v>
      </c>
      <c r="AT208" s="128" t="s">
        <v>73</v>
      </c>
      <c r="AU208" s="128" t="s">
        <v>82</v>
      </c>
      <c r="AY208" s="121" t="s">
        <v>144</v>
      </c>
      <c r="BK208" s="129">
        <f>SUM(BK209:BK233)</f>
        <v>141257.72</v>
      </c>
    </row>
    <row r="209" spans="2:65" s="1" customFormat="1" ht="24.2" customHeight="1">
      <c r="B209" s="31"/>
      <c r="C209" s="132" t="s">
        <v>268</v>
      </c>
      <c r="D209" s="132" t="s">
        <v>146</v>
      </c>
      <c r="E209" s="133" t="s">
        <v>697</v>
      </c>
      <c r="F209" s="134" t="s">
        <v>698</v>
      </c>
      <c r="G209" s="135" t="s">
        <v>188</v>
      </c>
      <c r="H209" s="136">
        <v>12</v>
      </c>
      <c r="I209" s="137">
        <v>182</v>
      </c>
      <c r="J209" s="138">
        <f>ROUND(I209*H209,2)</f>
        <v>2184</v>
      </c>
      <c r="K209" s="134" t="s">
        <v>591</v>
      </c>
      <c r="L209" s="31"/>
      <c r="M209" s="139" t="s">
        <v>1</v>
      </c>
      <c r="N209" s="140" t="s">
        <v>39</v>
      </c>
      <c r="P209" s="141">
        <f>O209*H209</f>
        <v>0</v>
      </c>
      <c r="Q209" s="141">
        <v>1.0000000000000001E-5</v>
      </c>
      <c r="R209" s="141">
        <f>Q209*H209</f>
        <v>1.2000000000000002E-4</v>
      </c>
      <c r="S209" s="141">
        <v>0</v>
      </c>
      <c r="T209" s="142">
        <f>S209*H209</f>
        <v>0</v>
      </c>
      <c r="AR209" s="143" t="s">
        <v>151</v>
      </c>
      <c r="AT209" s="143" t="s">
        <v>146</v>
      </c>
      <c r="AU209" s="143" t="s">
        <v>84</v>
      </c>
      <c r="AY209" s="16" t="s">
        <v>144</v>
      </c>
      <c r="BE209" s="144">
        <f>IF(N209="základní",J209,0)</f>
        <v>2184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82</v>
      </c>
      <c r="BK209" s="144">
        <f>ROUND(I209*H209,2)</f>
        <v>2184</v>
      </c>
      <c r="BL209" s="16" t="s">
        <v>151</v>
      </c>
      <c r="BM209" s="143" t="s">
        <v>699</v>
      </c>
    </row>
    <row r="210" spans="2:65" s="12" customFormat="1">
      <c r="B210" s="145"/>
      <c r="D210" s="146" t="s">
        <v>153</v>
      </c>
      <c r="E210" s="147" t="s">
        <v>1</v>
      </c>
      <c r="F210" s="148" t="s">
        <v>680</v>
      </c>
      <c r="H210" s="149">
        <v>12</v>
      </c>
      <c r="I210" s="150"/>
      <c r="L210" s="145"/>
      <c r="M210" s="151"/>
      <c r="T210" s="152"/>
      <c r="AT210" s="147" t="s">
        <v>153</v>
      </c>
      <c r="AU210" s="147" t="s">
        <v>84</v>
      </c>
      <c r="AV210" s="12" t="s">
        <v>84</v>
      </c>
      <c r="AW210" s="12" t="s">
        <v>30</v>
      </c>
      <c r="AX210" s="12" t="s">
        <v>74</v>
      </c>
      <c r="AY210" s="147" t="s">
        <v>144</v>
      </c>
    </row>
    <row r="211" spans="2:65" s="13" customFormat="1">
      <c r="B211" s="153"/>
      <c r="D211" s="146" t="s">
        <v>153</v>
      </c>
      <c r="E211" s="154" t="s">
        <v>1</v>
      </c>
      <c r="F211" s="155" t="s">
        <v>155</v>
      </c>
      <c r="H211" s="156">
        <v>12</v>
      </c>
      <c r="I211" s="157"/>
      <c r="L211" s="153"/>
      <c r="M211" s="158"/>
      <c r="T211" s="159"/>
      <c r="AT211" s="154" t="s">
        <v>153</v>
      </c>
      <c r="AU211" s="154" t="s">
        <v>84</v>
      </c>
      <c r="AV211" s="13" t="s">
        <v>156</v>
      </c>
      <c r="AW211" s="13" t="s">
        <v>30</v>
      </c>
      <c r="AX211" s="13" t="s">
        <v>74</v>
      </c>
      <c r="AY211" s="154" t="s">
        <v>144</v>
      </c>
    </row>
    <row r="212" spans="2:65" s="14" customFormat="1">
      <c r="B212" s="160"/>
      <c r="D212" s="146" t="s">
        <v>153</v>
      </c>
      <c r="E212" s="161" t="s">
        <v>1</v>
      </c>
      <c r="F212" s="162" t="s">
        <v>157</v>
      </c>
      <c r="H212" s="163">
        <v>12</v>
      </c>
      <c r="I212" s="164"/>
      <c r="L212" s="160"/>
      <c r="M212" s="165"/>
      <c r="T212" s="166"/>
      <c r="AT212" s="161" t="s">
        <v>153</v>
      </c>
      <c r="AU212" s="161" t="s">
        <v>84</v>
      </c>
      <c r="AV212" s="14" t="s">
        <v>151</v>
      </c>
      <c r="AW212" s="14" t="s">
        <v>30</v>
      </c>
      <c r="AX212" s="14" t="s">
        <v>82</v>
      </c>
      <c r="AY212" s="161" t="s">
        <v>144</v>
      </c>
    </row>
    <row r="213" spans="2:65" s="1" customFormat="1" ht="24.2" customHeight="1">
      <c r="B213" s="31"/>
      <c r="C213" s="167" t="s">
        <v>274</v>
      </c>
      <c r="D213" s="167" t="s">
        <v>262</v>
      </c>
      <c r="E213" s="168" t="s">
        <v>700</v>
      </c>
      <c r="F213" s="169" t="s">
        <v>701</v>
      </c>
      <c r="G213" s="170" t="s">
        <v>188</v>
      </c>
      <c r="H213" s="171">
        <v>12.36</v>
      </c>
      <c r="I213" s="172">
        <v>427</v>
      </c>
      <c r="J213" s="173">
        <f>ROUND(I213*H213,2)</f>
        <v>5277.72</v>
      </c>
      <c r="K213" s="169" t="s">
        <v>591</v>
      </c>
      <c r="L213" s="174"/>
      <c r="M213" s="175" t="s">
        <v>1</v>
      </c>
      <c r="N213" s="176" t="s">
        <v>39</v>
      </c>
      <c r="P213" s="141">
        <f>O213*H213</f>
        <v>0</v>
      </c>
      <c r="Q213" s="141">
        <v>2.6700000000000001E-3</v>
      </c>
      <c r="R213" s="141">
        <f>Q213*H213</f>
        <v>3.3001200000000001E-2</v>
      </c>
      <c r="S213" s="141">
        <v>0</v>
      </c>
      <c r="T213" s="142">
        <f>S213*H213</f>
        <v>0</v>
      </c>
      <c r="AR213" s="143" t="s">
        <v>185</v>
      </c>
      <c r="AT213" s="143" t="s">
        <v>262</v>
      </c>
      <c r="AU213" s="143" t="s">
        <v>84</v>
      </c>
      <c r="AY213" s="16" t="s">
        <v>144</v>
      </c>
      <c r="BE213" s="144">
        <f>IF(N213="základní",J213,0)</f>
        <v>5277.72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82</v>
      </c>
      <c r="BK213" s="144">
        <f>ROUND(I213*H213,2)</f>
        <v>5277.72</v>
      </c>
      <c r="BL213" s="16" t="s">
        <v>151</v>
      </c>
      <c r="BM213" s="143" t="s">
        <v>702</v>
      </c>
    </row>
    <row r="214" spans="2:65" s="12" customFormat="1">
      <c r="B214" s="145"/>
      <c r="D214" s="146" t="s">
        <v>153</v>
      </c>
      <c r="F214" s="148" t="s">
        <v>703</v>
      </c>
      <c r="H214" s="149">
        <v>12.36</v>
      </c>
      <c r="I214" s="150"/>
      <c r="L214" s="145"/>
      <c r="M214" s="151"/>
      <c r="T214" s="152"/>
      <c r="AT214" s="147" t="s">
        <v>153</v>
      </c>
      <c r="AU214" s="147" t="s">
        <v>84</v>
      </c>
      <c r="AV214" s="12" t="s">
        <v>84</v>
      </c>
      <c r="AW214" s="12" t="s">
        <v>4</v>
      </c>
      <c r="AX214" s="12" t="s">
        <v>82</v>
      </c>
      <c r="AY214" s="147" t="s">
        <v>144</v>
      </c>
    </row>
    <row r="215" spans="2:65" s="1" customFormat="1" ht="33" customHeight="1">
      <c r="B215" s="31"/>
      <c r="C215" s="132" t="s">
        <v>296</v>
      </c>
      <c r="D215" s="132" t="s">
        <v>146</v>
      </c>
      <c r="E215" s="133" t="s">
        <v>704</v>
      </c>
      <c r="F215" s="134" t="s">
        <v>705</v>
      </c>
      <c r="G215" s="135" t="s">
        <v>392</v>
      </c>
      <c r="H215" s="136">
        <v>24</v>
      </c>
      <c r="I215" s="137">
        <v>305</v>
      </c>
      <c r="J215" s="138">
        <f>ROUND(I215*H215,2)</f>
        <v>7320</v>
      </c>
      <c r="K215" s="134" t="s">
        <v>591</v>
      </c>
      <c r="L215" s="31"/>
      <c r="M215" s="139" t="s">
        <v>1</v>
      </c>
      <c r="N215" s="140" t="s">
        <v>39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151</v>
      </c>
      <c r="AT215" s="143" t="s">
        <v>146</v>
      </c>
      <c r="AU215" s="143" t="s">
        <v>84</v>
      </c>
      <c r="AY215" s="16" t="s">
        <v>144</v>
      </c>
      <c r="BE215" s="144">
        <f>IF(N215="základní",J215,0)</f>
        <v>7320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82</v>
      </c>
      <c r="BK215" s="144">
        <f>ROUND(I215*H215,2)</f>
        <v>7320</v>
      </c>
      <c r="BL215" s="16" t="s">
        <v>151</v>
      </c>
      <c r="BM215" s="143" t="s">
        <v>706</v>
      </c>
    </row>
    <row r="216" spans="2:65" s="12" customFormat="1">
      <c r="B216" s="145"/>
      <c r="D216" s="146" t="s">
        <v>153</v>
      </c>
      <c r="E216" s="147" t="s">
        <v>1</v>
      </c>
      <c r="F216" s="148" t="s">
        <v>707</v>
      </c>
      <c r="H216" s="149">
        <v>24</v>
      </c>
      <c r="I216" s="150"/>
      <c r="L216" s="145"/>
      <c r="M216" s="151"/>
      <c r="T216" s="152"/>
      <c r="AT216" s="147" t="s">
        <v>153</v>
      </c>
      <c r="AU216" s="147" t="s">
        <v>84</v>
      </c>
      <c r="AV216" s="12" t="s">
        <v>84</v>
      </c>
      <c r="AW216" s="12" t="s">
        <v>30</v>
      </c>
      <c r="AX216" s="12" t="s">
        <v>74</v>
      </c>
      <c r="AY216" s="147" t="s">
        <v>144</v>
      </c>
    </row>
    <row r="217" spans="2:65" s="13" customFormat="1">
      <c r="B217" s="153"/>
      <c r="D217" s="146" t="s">
        <v>153</v>
      </c>
      <c r="E217" s="154" t="s">
        <v>1</v>
      </c>
      <c r="F217" s="155" t="s">
        <v>155</v>
      </c>
      <c r="H217" s="156">
        <v>24</v>
      </c>
      <c r="I217" s="157"/>
      <c r="L217" s="153"/>
      <c r="M217" s="158"/>
      <c r="T217" s="159"/>
      <c r="AT217" s="154" t="s">
        <v>153</v>
      </c>
      <c r="AU217" s="154" t="s">
        <v>84</v>
      </c>
      <c r="AV217" s="13" t="s">
        <v>156</v>
      </c>
      <c r="AW217" s="13" t="s">
        <v>30</v>
      </c>
      <c r="AX217" s="13" t="s">
        <v>74</v>
      </c>
      <c r="AY217" s="154" t="s">
        <v>144</v>
      </c>
    </row>
    <row r="218" spans="2:65" s="14" customFormat="1">
      <c r="B218" s="160"/>
      <c r="D218" s="146" t="s">
        <v>153</v>
      </c>
      <c r="E218" s="161" t="s">
        <v>1</v>
      </c>
      <c r="F218" s="162" t="s">
        <v>157</v>
      </c>
      <c r="H218" s="163">
        <v>24</v>
      </c>
      <c r="I218" s="164"/>
      <c r="L218" s="160"/>
      <c r="M218" s="165"/>
      <c r="T218" s="166"/>
      <c r="AT218" s="161" t="s">
        <v>153</v>
      </c>
      <c r="AU218" s="161" t="s">
        <v>84</v>
      </c>
      <c r="AV218" s="14" t="s">
        <v>151</v>
      </c>
      <c r="AW218" s="14" t="s">
        <v>30</v>
      </c>
      <c r="AX218" s="14" t="s">
        <v>82</v>
      </c>
      <c r="AY218" s="161" t="s">
        <v>144</v>
      </c>
    </row>
    <row r="219" spans="2:65" s="1" customFormat="1" ht="16.5" customHeight="1">
      <c r="B219" s="31"/>
      <c r="C219" s="167" t="s">
        <v>301</v>
      </c>
      <c r="D219" s="167" t="s">
        <v>262</v>
      </c>
      <c r="E219" s="168" t="s">
        <v>708</v>
      </c>
      <c r="F219" s="169" t="s">
        <v>709</v>
      </c>
      <c r="G219" s="170" t="s">
        <v>392</v>
      </c>
      <c r="H219" s="171">
        <v>24</v>
      </c>
      <c r="I219" s="172">
        <v>250</v>
      </c>
      <c r="J219" s="173">
        <f t="shared" ref="J219:J233" si="0">ROUND(I219*H219,2)</f>
        <v>6000</v>
      </c>
      <c r="K219" s="169" t="s">
        <v>591</v>
      </c>
      <c r="L219" s="174"/>
      <c r="M219" s="175" t="s">
        <v>1</v>
      </c>
      <c r="N219" s="176" t="s">
        <v>39</v>
      </c>
      <c r="P219" s="141">
        <f t="shared" ref="P219:P233" si="1">O219*H219</f>
        <v>0</v>
      </c>
      <c r="Q219" s="141">
        <v>8.0999999999999996E-4</v>
      </c>
      <c r="R219" s="141">
        <f t="shared" ref="R219:R233" si="2">Q219*H219</f>
        <v>1.9439999999999999E-2</v>
      </c>
      <c r="S219" s="141">
        <v>0</v>
      </c>
      <c r="T219" s="142">
        <f t="shared" ref="T219:T233" si="3">S219*H219</f>
        <v>0</v>
      </c>
      <c r="AR219" s="143" t="s">
        <v>185</v>
      </c>
      <c r="AT219" s="143" t="s">
        <v>262</v>
      </c>
      <c r="AU219" s="143" t="s">
        <v>84</v>
      </c>
      <c r="AY219" s="16" t="s">
        <v>144</v>
      </c>
      <c r="BE219" s="144">
        <f t="shared" ref="BE219:BE233" si="4">IF(N219="základní",J219,0)</f>
        <v>6000</v>
      </c>
      <c r="BF219" s="144">
        <f t="shared" ref="BF219:BF233" si="5">IF(N219="snížená",J219,0)</f>
        <v>0</v>
      </c>
      <c r="BG219" s="144">
        <f t="shared" ref="BG219:BG233" si="6">IF(N219="zákl. přenesená",J219,0)</f>
        <v>0</v>
      </c>
      <c r="BH219" s="144">
        <f t="shared" ref="BH219:BH233" si="7">IF(N219="sníž. přenesená",J219,0)</f>
        <v>0</v>
      </c>
      <c r="BI219" s="144">
        <f t="shared" ref="BI219:BI233" si="8">IF(N219="nulová",J219,0)</f>
        <v>0</v>
      </c>
      <c r="BJ219" s="16" t="s">
        <v>82</v>
      </c>
      <c r="BK219" s="144">
        <f t="shared" ref="BK219:BK233" si="9">ROUND(I219*H219,2)</f>
        <v>6000</v>
      </c>
      <c r="BL219" s="16" t="s">
        <v>151</v>
      </c>
      <c r="BM219" s="143" t="s">
        <v>710</v>
      </c>
    </row>
    <row r="220" spans="2:65" s="1" customFormat="1" ht="24.2" customHeight="1">
      <c r="B220" s="31"/>
      <c r="C220" s="132" t="s">
        <v>308</v>
      </c>
      <c r="D220" s="132" t="s">
        <v>146</v>
      </c>
      <c r="E220" s="133" t="s">
        <v>711</v>
      </c>
      <c r="F220" s="134" t="s">
        <v>712</v>
      </c>
      <c r="G220" s="135" t="s">
        <v>392</v>
      </c>
      <c r="H220" s="136">
        <v>6</v>
      </c>
      <c r="I220" s="137">
        <v>459</v>
      </c>
      <c r="J220" s="138">
        <f t="shared" si="0"/>
        <v>2754</v>
      </c>
      <c r="K220" s="134" t="s">
        <v>591</v>
      </c>
      <c r="L220" s="31"/>
      <c r="M220" s="139" t="s">
        <v>1</v>
      </c>
      <c r="N220" s="140" t="s">
        <v>39</v>
      </c>
      <c r="P220" s="141">
        <f t="shared" si="1"/>
        <v>0</v>
      </c>
      <c r="Q220" s="141">
        <v>7.2000000000000005E-4</v>
      </c>
      <c r="R220" s="141">
        <f t="shared" si="2"/>
        <v>4.3200000000000001E-3</v>
      </c>
      <c r="S220" s="141">
        <v>0</v>
      </c>
      <c r="T220" s="142">
        <f t="shared" si="3"/>
        <v>0</v>
      </c>
      <c r="AR220" s="143" t="s">
        <v>151</v>
      </c>
      <c r="AT220" s="143" t="s">
        <v>146</v>
      </c>
      <c r="AU220" s="143" t="s">
        <v>84</v>
      </c>
      <c r="AY220" s="16" t="s">
        <v>144</v>
      </c>
      <c r="BE220" s="144">
        <f t="shared" si="4"/>
        <v>2754</v>
      </c>
      <c r="BF220" s="144">
        <f t="shared" si="5"/>
        <v>0</v>
      </c>
      <c r="BG220" s="144">
        <f t="shared" si="6"/>
        <v>0</v>
      </c>
      <c r="BH220" s="144">
        <f t="shared" si="7"/>
        <v>0</v>
      </c>
      <c r="BI220" s="144">
        <f t="shared" si="8"/>
        <v>0</v>
      </c>
      <c r="BJ220" s="16" t="s">
        <v>82</v>
      </c>
      <c r="BK220" s="144">
        <f t="shared" si="9"/>
        <v>2754</v>
      </c>
      <c r="BL220" s="16" t="s">
        <v>151</v>
      </c>
      <c r="BM220" s="143" t="s">
        <v>713</v>
      </c>
    </row>
    <row r="221" spans="2:65" s="1" customFormat="1" ht="24.2" customHeight="1">
      <c r="B221" s="31"/>
      <c r="C221" s="167" t="s">
        <v>312</v>
      </c>
      <c r="D221" s="167" t="s">
        <v>262</v>
      </c>
      <c r="E221" s="168" t="s">
        <v>714</v>
      </c>
      <c r="F221" s="169" t="s">
        <v>715</v>
      </c>
      <c r="G221" s="170" t="s">
        <v>392</v>
      </c>
      <c r="H221" s="171">
        <v>6</v>
      </c>
      <c r="I221" s="172">
        <v>2870</v>
      </c>
      <c r="J221" s="173">
        <f t="shared" si="0"/>
        <v>17220</v>
      </c>
      <c r="K221" s="169" t="s">
        <v>591</v>
      </c>
      <c r="L221" s="174"/>
      <c r="M221" s="175" t="s">
        <v>1</v>
      </c>
      <c r="N221" s="176" t="s">
        <v>39</v>
      </c>
      <c r="P221" s="141">
        <f t="shared" si="1"/>
        <v>0</v>
      </c>
      <c r="Q221" s="141">
        <v>6.4000000000000003E-3</v>
      </c>
      <c r="R221" s="141">
        <f t="shared" si="2"/>
        <v>3.8400000000000004E-2</v>
      </c>
      <c r="S221" s="141">
        <v>0</v>
      </c>
      <c r="T221" s="142">
        <f t="shared" si="3"/>
        <v>0</v>
      </c>
      <c r="AR221" s="143" t="s">
        <v>185</v>
      </c>
      <c r="AT221" s="143" t="s">
        <v>262</v>
      </c>
      <c r="AU221" s="143" t="s">
        <v>84</v>
      </c>
      <c r="AY221" s="16" t="s">
        <v>144</v>
      </c>
      <c r="BE221" s="144">
        <f t="shared" si="4"/>
        <v>17220</v>
      </c>
      <c r="BF221" s="144">
        <f t="shared" si="5"/>
        <v>0</v>
      </c>
      <c r="BG221" s="144">
        <f t="shared" si="6"/>
        <v>0</v>
      </c>
      <c r="BH221" s="144">
        <f t="shared" si="7"/>
        <v>0</v>
      </c>
      <c r="BI221" s="144">
        <f t="shared" si="8"/>
        <v>0</v>
      </c>
      <c r="BJ221" s="16" t="s">
        <v>82</v>
      </c>
      <c r="BK221" s="144">
        <f t="shared" si="9"/>
        <v>17220</v>
      </c>
      <c r="BL221" s="16" t="s">
        <v>151</v>
      </c>
      <c r="BM221" s="143" t="s">
        <v>716</v>
      </c>
    </row>
    <row r="222" spans="2:65" s="1" customFormat="1" ht="24.2" customHeight="1">
      <c r="B222" s="31"/>
      <c r="C222" s="132" t="s">
        <v>316</v>
      </c>
      <c r="D222" s="132" t="s">
        <v>146</v>
      </c>
      <c r="E222" s="133" t="s">
        <v>717</v>
      </c>
      <c r="F222" s="134" t="s">
        <v>718</v>
      </c>
      <c r="G222" s="135" t="s">
        <v>719</v>
      </c>
      <c r="H222" s="136">
        <v>1</v>
      </c>
      <c r="I222" s="137">
        <v>15000</v>
      </c>
      <c r="J222" s="138">
        <f t="shared" si="0"/>
        <v>15000</v>
      </c>
      <c r="K222" s="134" t="s">
        <v>591</v>
      </c>
      <c r="L222" s="31"/>
      <c r="M222" s="139" t="s">
        <v>1</v>
      </c>
      <c r="N222" s="140" t="s">
        <v>39</v>
      </c>
      <c r="P222" s="141">
        <f t="shared" si="1"/>
        <v>0</v>
      </c>
      <c r="Q222" s="141">
        <v>1E-4</v>
      </c>
      <c r="R222" s="141">
        <f t="shared" si="2"/>
        <v>1E-4</v>
      </c>
      <c r="S222" s="141">
        <v>0</v>
      </c>
      <c r="T222" s="142">
        <f t="shared" si="3"/>
        <v>0</v>
      </c>
      <c r="AR222" s="143" t="s">
        <v>151</v>
      </c>
      <c r="AT222" s="143" t="s">
        <v>146</v>
      </c>
      <c r="AU222" s="143" t="s">
        <v>84</v>
      </c>
      <c r="AY222" s="16" t="s">
        <v>144</v>
      </c>
      <c r="BE222" s="144">
        <f t="shared" si="4"/>
        <v>15000</v>
      </c>
      <c r="BF222" s="144">
        <f t="shared" si="5"/>
        <v>0</v>
      </c>
      <c r="BG222" s="144">
        <f t="shared" si="6"/>
        <v>0</v>
      </c>
      <c r="BH222" s="144">
        <f t="shared" si="7"/>
        <v>0</v>
      </c>
      <c r="BI222" s="144">
        <f t="shared" si="8"/>
        <v>0</v>
      </c>
      <c r="BJ222" s="16" t="s">
        <v>82</v>
      </c>
      <c r="BK222" s="144">
        <f t="shared" si="9"/>
        <v>15000</v>
      </c>
      <c r="BL222" s="16" t="s">
        <v>151</v>
      </c>
      <c r="BM222" s="143" t="s">
        <v>720</v>
      </c>
    </row>
    <row r="223" spans="2:65" s="1" customFormat="1" ht="24.2" customHeight="1">
      <c r="B223" s="31"/>
      <c r="C223" s="132" t="s">
        <v>320</v>
      </c>
      <c r="D223" s="132" t="s">
        <v>146</v>
      </c>
      <c r="E223" s="133" t="s">
        <v>721</v>
      </c>
      <c r="F223" s="134" t="s">
        <v>722</v>
      </c>
      <c r="G223" s="135" t="s">
        <v>392</v>
      </c>
      <c r="H223" s="136">
        <v>6</v>
      </c>
      <c r="I223" s="137">
        <v>1360</v>
      </c>
      <c r="J223" s="138">
        <f t="shared" si="0"/>
        <v>8160</v>
      </c>
      <c r="K223" s="134" t="s">
        <v>591</v>
      </c>
      <c r="L223" s="31"/>
      <c r="M223" s="139" t="s">
        <v>1</v>
      </c>
      <c r="N223" s="140" t="s">
        <v>39</v>
      </c>
      <c r="P223" s="141">
        <f t="shared" si="1"/>
        <v>0</v>
      </c>
      <c r="Q223" s="141">
        <v>0.12422</v>
      </c>
      <c r="R223" s="141">
        <f t="shared" si="2"/>
        <v>0.74531999999999998</v>
      </c>
      <c r="S223" s="141">
        <v>0</v>
      </c>
      <c r="T223" s="142">
        <f t="shared" si="3"/>
        <v>0</v>
      </c>
      <c r="AR223" s="143" t="s">
        <v>151</v>
      </c>
      <c r="AT223" s="143" t="s">
        <v>146</v>
      </c>
      <c r="AU223" s="143" t="s">
        <v>84</v>
      </c>
      <c r="AY223" s="16" t="s">
        <v>144</v>
      </c>
      <c r="BE223" s="144">
        <f t="shared" si="4"/>
        <v>8160</v>
      </c>
      <c r="BF223" s="144">
        <f t="shared" si="5"/>
        <v>0</v>
      </c>
      <c r="BG223" s="144">
        <f t="shared" si="6"/>
        <v>0</v>
      </c>
      <c r="BH223" s="144">
        <f t="shared" si="7"/>
        <v>0</v>
      </c>
      <c r="BI223" s="144">
        <f t="shared" si="8"/>
        <v>0</v>
      </c>
      <c r="BJ223" s="16" t="s">
        <v>82</v>
      </c>
      <c r="BK223" s="144">
        <f t="shared" si="9"/>
        <v>8160</v>
      </c>
      <c r="BL223" s="16" t="s">
        <v>151</v>
      </c>
      <c r="BM223" s="143" t="s">
        <v>723</v>
      </c>
    </row>
    <row r="224" spans="2:65" s="1" customFormat="1" ht="21.75" customHeight="1">
      <c r="B224" s="31"/>
      <c r="C224" s="167" t="s">
        <v>324</v>
      </c>
      <c r="D224" s="167" t="s">
        <v>262</v>
      </c>
      <c r="E224" s="168" t="s">
        <v>724</v>
      </c>
      <c r="F224" s="169" t="s">
        <v>725</v>
      </c>
      <c r="G224" s="170" t="s">
        <v>392</v>
      </c>
      <c r="H224" s="171">
        <v>6</v>
      </c>
      <c r="I224" s="172">
        <v>444</v>
      </c>
      <c r="J224" s="173">
        <f t="shared" si="0"/>
        <v>2664</v>
      </c>
      <c r="K224" s="169" t="s">
        <v>591</v>
      </c>
      <c r="L224" s="174"/>
      <c r="M224" s="175" t="s">
        <v>1</v>
      </c>
      <c r="N224" s="176" t="s">
        <v>39</v>
      </c>
      <c r="P224" s="141">
        <f t="shared" si="1"/>
        <v>0</v>
      </c>
      <c r="Q224" s="141">
        <v>6.7000000000000004E-2</v>
      </c>
      <c r="R224" s="141">
        <f t="shared" si="2"/>
        <v>0.40200000000000002</v>
      </c>
      <c r="S224" s="141">
        <v>0</v>
      </c>
      <c r="T224" s="142">
        <f t="shared" si="3"/>
        <v>0</v>
      </c>
      <c r="AR224" s="143" t="s">
        <v>185</v>
      </c>
      <c r="AT224" s="143" t="s">
        <v>262</v>
      </c>
      <c r="AU224" s="143" t="s">
        <v>84</v>
      </c>
      <c r="AY224" s="16" t="s">
        <v>144</v>
      </c>
      <c r="BE224" s="144">
        <f t="shared" si="4"/>
        <v>2664</v>
      </c>
      <c r="BF224" s="144">
        <f t="shared" si="5"/>
        <v>0</v>
      </c>
      <c r="BG224" s="144">
        <f t="shared" si="6"/>
        <v>0</v>
      </c>
      <c r="BH224" s="144">
        <f t="shared" si="7"/>
        <v>0</v>
      </c>
      <c r="BI224" s="144">
        <f t="shared" si="8"/>
        <v>0</v>
      </c>
      <c r="BJ224" s="16" t="s">
        <v>82</v>
      </c>
      <c r="BK224" s="144">
        <f t="shared" si="9"/>
        <v>2664</v>
      </c>
      <c r="BL224" s="16" t="s">
        <v>151</v>
      </c>
      <c r="BM224" s="143" t="s">
        <v>726</v>
      </c>
    </row>
    <row r="225" spans="2:65" s="1" customFormat="1" ht="24.2" customHeight="1">
      <c r="B225" s="31"/>
      <c r="C225" s="132" t="s">
        <v>328</v>
      </c>
      <c r="D225" s="132" t="s">
        <v>146</v>
      </c>
      <c r="E225" s="133" t="s">
        <v>727</v>
      </c>
      <c r="F225" s="134" t="s">
        <v>728</v>
      </c>
      <c r="G225" s="135" t="s">
        <v>392</v>
      </c>
      <c r="H225" s="136">
        <v>6</v>
      </c>
      <c r="I225" s="137">
        <v>1270</v>
      </c>
      <c r="J225" s="138">
        <f t="shared" si="0"/>
        <v>7620</v>
      </c>
      <c r="K225" s="134" t="s">
        <v>591</v>
      </c>
      <c r="L225" s="31"/>
      <c r="M225" s="139" t="s">
        <v>1</v>
      </c>
      <c r="N225" s="140" t="s">
        <v>39</v>
      </c>
      <c r="P225" s="141">
        <f t="shared" si="1"/>
        <v>0</v>
      </c>
      <c r="Q225" s="141">
        <v>2.972E-2</v>
      </c>
      <c r="R225" s="141">
        <f t="shared" si="2"/>
        <v>0.17832000000000001</v>
      </c>
      <c r="S225" s="141">
        <v>0</v>
      </c>
      <c r="T225" s="142">
        <f t="shared" si="3"/>
        <v>0</v>
      </c>
      <c r="AR225" s="143" t="s">
        <v>151</v>
      </c>
      <c r="AT225" s="143" t="s">
        <v>146</v>
      </c>
      <c r="AU225" s="143" t="s">
        <v>84</v>
      </c>
      <c r="AY225" s="16" t="s">
        <v>144</v>
      </c>
      <c r="BE225" s="144">
        <f t="shared" si="4"/>
        <v>7620</v>
      </c>
      <c r="BF225" s="144">
        <f t="shared" si="5"/>
        <v>0</v>
      </c>
      <c r="BG225" s="144">
        <f t="shared" si="6"/>
        <v>0</v>
      </c>
      <c r="BH225" s="144">
        <f t="shared" si="7"/>
        <v>0</v>
      </c>
      <c r="BI225" s="144">
        <f t="shared" si="8"/>
        <v>0</v>
      </c>
      <c r="BJ225" s="16" t="s">
        <v>82</v>
      </c>
      <c r="BK225" s="144">
        <f t="shared" si="9"/>
        <v>7620</v>
      </c>
      <c r="BL225" s="16" t="s">
        <v>151</v>
      </c>
      <c r="BM225" s="143" t="s">
        <v>729</v>
      </c>
    </row>
    <row r="226" spans="2:65" s="1" customFormat="1" ht="21.75" customHeight="1">
      <c r="B226" s="31"/>
      <c r="C226" s="167" t="s">
        <v>332</v>
      </c>
      <c r="D226" s="167" t="s">
        <v>262</v>
      </c>
      <c r="E226" s="168" t="s">
        <v>730</v>
      </c>
      <c r="F226" s="169" t="s">
        <v>731</v>
      </c>
      <c r="G226" s="170" t="s">
        <v>392</v>
      </c>
      <c r="H226" s="171">
        <v>6</v>
      </c>
      <c r="I226" s="172">
        <v>859</v>
      </c>
      <c r="J226" s="173">
        <f t="shared" si="0"/>
        <v>5154</v>
      </c>
      <c r="K226" s="169" t="s">
        <v>591</v>
      </c>
      <c r="L226" s="174"/>
      <c r="M226" s="175" t="s">
        <v>1</v>
      </c>
      <c r="N226" s="176" t="s">
        <v>39</v>
      </c>
      <c r="P226" s="141">
        <f t="shared" si="1"/>
        <v>0</v>
      </c>
      <c r="Q226" s="141">
        <v>0.111</v>
      </c>
      <c r="R226" s="141">
        <f t="shared" si="2"/>
        <v>0.66600000000000004</v>
      </c>
      <c r="S226" s="141">
        <v>0</v>
      </c>
      <c r="T226" s="142">
        <f t="shared" si="3"/>
        <v>0</v>
      </c>
      <c r="AR226" s="143" t="s">
        <v>185</v>
      </c>
      <c r="AT226" s="143" t="s">
        <v>262</v>
      </c>
      <c r="AU226" s="143" t="s">
        <v>84</v>
      </c>
      <c r="AY226" s="16" t="s">
        <v>144</v>
      </c>
      <c r="BE226" s="144">
        <f t="shared" si="4"/>
        <v>5154</v>
      </c>
      <c r="BF226" s="144">
        <f t="shared" si="5"/>
        <v>0</v>
      </c>
      <c r="BG226" s="144">
        <f t="shared" si="6"/>
        <v>0</v>
      </c>
      <c r="BH226" s="144">
        <f t="shared" si="7"/>
        <v>0</v>
      </c>
      <c r="BI226" s="144">
        <f t="shared" si="8"/>
        <v>0</v>
      </c>
      <c r="BJ226" s="16" t="s">
        <v>82</v>
      </c>
      <c r="BK226" s="144">
        <f t="shared" si="9"/>
        <v>5154</v>
      </c>
      <c r="BL226" s="16" t="s">
        <v>151</v>
      </c>
      <c r="BM226" s="143" t="s">
        <v>732</v>
      </c>
    </row>
    <row r="227" spans="2:65" s="1" customFormat="1" ht="24.2" customHeight="1">
      <c r="B227" s="31"/>
      <c r="C227" s="132" t="s">
        <v>336</v>
      </c>
      <c r="D227" s="132" t="s">
        <v>146</v>
      </c>
      <c r="E227" s="133" t="s">
        <v>733</v>
      </c>
      <c r="F227" s="134" t="s">
        <v>734</v>
      </c>
      <c r="G227" s="135" t="s">
        <v>392</v>
      </c>
      <c r="H227" s="136">
        <v>6</v>
      </c>
      <c r="I227" s="137">
        <v>1180</v>
      </c>
      <c r="J227" s="138">
        <f t="shared" si="0"/>
        <v>7080</v>
      </c>
      <c r="K227" s="134" t="s">
        <v>591</v>
      </c>
      <c r="L227" s="31"/>
      <c r="M227" s="139" t="s">
        <v>1</v>
      </c>
      <c r="N227" s="140" t="s">
        <v>39</v>
      </c>
      <c r="P227" s="141">
        <f t="shared" si="1"/>
        <v>0</v>
      </c>
      <c r="Q227" s="141">
        <v>2.972E-2</v>
      </c>
      <c r="R227" s="141">
        <f t="shared" si="2"/>
        <v>0.17832000000000001</v>
      </c>
      <c r="S227" s="141">
        <v>0</v>
      </c>
      <c r="T227" s="142">
        <f t="shared" si="3"/>
        <v>0</v>
      </c>
      <c r="AR227" s="143" t="s">
        <v>151</v>
      </c>
      <c r="AT227" s="143" t="s">
        <v>146</v>
      </c>
      <c r="AU227" s="143" t="s">
        <v>84</v>
      </c>
      <c r="AY227" s="16" t="s">
        <v>144</v>
      </c>
      <c r="BE227" s="144">
        <f t="shared" si="4"/>
        <v>7080</v>
      </c>
      <c r="BF227" s="144">
        <f t="shared" si="5"/>
        <v>0</v>
      </c>
      <c r="BG227" s="144">
        <f t="shared" si="6"/>
        <v>0</v>
      </c>
      <c r="BH227" s="144">
        <f t="shared" si="7"/>
        <v>0</v>
      </c>
      <c r="BI227" s="144">
        <f t="shared" si="8"/>
        <v>0</v>
      </c>
      <c r="BJ227" s="16" t="s">
        <v>82</v>
      </c>
      <c r="BK227" s="144">
        <f t="shared" si="9"/>
        <v>7080</v>
      </c>
      <c r="BL227" s="16" t="s">
        <v>151</v>
      </c>
      <c r="BM227" s="143" t="s">
        <v>735</v>
      </c>
    </row>
    <row r="228" spans="2:65" s="1" customFormat="1" ht="24.2" customHeight="1">
      <c r="B228" s="31"/>
      <c r="C228" s="167" t="s">
        <v>340</v>
      </c>
      <c r="D228" s="167" t="s">
        <v>262</v>
      </c>
      <c r="E228" s="168" t="s">
        <v>736</v>
      </c>
      <c r="F228" s="169" t="s">
        <v>737</v>
      </c>
      <c r="G228" s="170" t="s">
        <v>392</v>
      </c>
      <c r="H228" s="171">
        <v>6</v>
      </c>
      <c r="I228" s="172">
        <v>694</v>
      </c>
      <c r="J228" s="173">
        <f t="shared" si="0"/>
        <v>4164</v>
      </c>
      <c r="K228" s="169" t="s">
        <v>591</v>
      </c>
      <c r="L228" s="174"/>
      <c r="M228" s="175" t="s">
        <v>1</v>
      </c>
      <c r="N228" s="176" t="s">
        <v>39</v>
      </c>
      <c r="P228" s="141">
        <f t="shared" si="1"/>
        <v>0</v>
      </c>
      <c r="Q228" s="141">
        <v>0.09</v>
      </c>
      <c r="R228" s="141">
        <f t="shared" si="2"/>
        <v>0.54</v>
      </c>
      <c r="S228" s="141">
        <v>0</v>
      </c>
      <c r="T228" s="142">
        <f t="shared" si="3"/>
        <v>0</v>
      </c>
      <c r="AR228" s="143" t="s">
        <v>185</v>
      </c>
      <c r="AT228" s="143" t="s">
        <v>262</v>
      </c>
      <c r="AU228" s="143" t="s">
        <v>84</v>
      </c>
      <c r="AY228" s="16" t="s">
        <v>144</v>
      </c>
      <c r="BE228" s="144">
        <f t="shared" si="4"/>
        <v>4164</v>
      </c>
      <c r="BF228" s="144">
        <f t="shared" si="5"/>
        <v>0</v>
      </c>
      <c r="BG228" s="144">
        <f t="shared" si="6"/>
        <v>0</v>
      </c>
      <c r="BH228" s="144">
        <f t="shared" si="7"/>
        <v>0</v>
      </c>
      <c r="BI228" s="144">
        <f t="shared" si="8"/>
        <v>0</v>
      </c>
      <c r="BJ228" s="16" t="s">
        <v>82</v>
      </c>
      <c r="BK228" s="144">
        <f t="shared" si="9"/>
        <v>4164</v>
      </c>
      <c r="BL228" s="16" t="s">
        <v>151</v>
      </c>
      <c r="BM228" s="143" t="s">
        <v>738</v>
      </c>
    </row>
    <row r="229" spans="2:65" s="1" customFormat="1" ht="37.9" customHeight="1">
      <c r="B229" s="31"/>
      <c r="C229" s="132" t="s">
        <v>344</v>
      </c>
      <c r="D229" s="132" t="s">
        <v>146</v>
      </c>
      <c r="E229" s="133" t="s">
        <v>739</v>
      </c>
      <c r="F229" s="134" t="s">
        <v>740</v>
      </c>
      <c r="G229" s="135" t="s">
        <v>392</v>
      </c>
      <c r="H229" s="136">
        <v>1</v>
      </c>
      <c r="I229" s="137">
        <v>3830</v>
      </c>
      <c r="J229" s="138">
        <f t="shared" si="0"/>
        <v>3830</v>
      </c>
      <c r="K229" s="134" t="s">
        <v>150</v>
      </c>
      <c r="L229" s="31"/>
      <c r="M229" s="139" t="s">
        <v>1</v>
      </c>
      <c r="N229" s="140" t="s">
        <v>39</v>
      </c>
      <c r="P229" s="141">
        <f t="shared" si="1"/>
        <v>0</v>
      </c>
      <c r="Q229" s="141">
        <v>0.09</v>
      </c>
      <c r="R229" s="141">
        <f t="shared" si="2"/>
        <v>0.09</v>
      </c>
      <c r="S229" s="141">
        <v>0</v>
      </c>
      <c r="T229" s="142">
        <f t="shared" si="3"/>
        <v>0</v>
      </c>
      <c r="AR229" s="143" t="s">
        <v>151</v>
      </c>
      <c r="AT229" s="143" t="s">
        <v>146</v>
      </c>
      <c r="AU229" s="143" t="s">
        <v>84</v>
      </c>
      <c r="AY229" s="16" t="s">
        <v>144</v>
      </c>
      <c r="BE229" s="144">
        <f t="shared" si="4"/>
        <v>3830</v>
      </c>
      <c r="BF229" s="144">
        <f t="shared" si="5"/>
        <v>0</v>
      </c>
      <c r="BG229" s="144">
        <f t="shared" si="6"/>
        <v>0</v>
      </c>
      <c r="BH229" s="144">
        <f t="shared" si="7"/>
        <v>0</v>
      </c>
      <c r="BI229" s="144">
        <f t="shared" si="8"/>
        <v>0</v>
      </c>
      <c r="BJ229" s="16" t="s">
        <v>82</v>
      </c>
      <c r="BK229" s="144">
        <f t="shared" si="9"/>
        <v>3830</v>
      </c>
      <c r="BL229" s="16" t="s">
        <v>151</v>
      </c>
      <c r="BM229" s="143" t="s">
        <v>741</v>
      </c>
    </row>
    <row r="230" spans="2:65" s="1" customFormat="1" ht="21.75" customHeight="1">
      <c r="B230" s="31"/>
      <c r="C230" s="167" t="s">
        <v>349</v>
      </c>
      <c r="D230" s="167" t="s">
        <v>262</v>
      </c>
      <c r="E230" s="168" t="s">
        <v>742</v>
      </c>
      <c r="F230" s="169" t="s">
        <v>743</v>
      </c>
      <c r="G230" s="170" t="s">
        <v>392</v>
      </c>
      <c r="H230" s="171">
        <v>1</v>
      </c>
      <c r="I230" s="172">
        <v>8640</v>
      </c>
      <c r="J230" s="173">
        <f t="shared" si="0"/>
        <v>8640</v>
      </c>
      <c r="K230" s="169" t="s">
        <v>150</v>
      </c>
      <c r="L230" s="174"/>
      <c r="M230" s="175" t="s">
        <v>1</v>
      </c>
      <c r="N230" s="176" t="s">
        <v>39</v>
      </c>
      <c r="P230" s="141">
        <f t="shared" si="1"/>
        <v>0</v>
      </c>
      <c r="Q230" s="141">
        <v>0.19600000000000001</v>
      </c>
      <c r="R230" s="141">
        <f t="shared" si="2"/>
        <v>0.19600000000000001</v>
      </c>
      <c r="S230" s="141">
        <v>0</v>
      </c>
      <c r="T230" s="142">
        <f t="shared" si="3"/>
        <v>0</v>
      </c>
      <c r="AR230" s="143" t="s">
        <v>185</v>
      </c>
      <c r="AT230" s="143" t="s">
        <v>262</v>
      </c>
      <c r="AU230" s="143" t="s">
        <v>84</v>
      </c>
      <c r="AY230" s="16" t="s">
        <v>144</v>
      </c>
      <c r="BE230" s="144">
        <f t="shared" si="4"/>
        <v>8640</v>
      </c>
      <c r="BF230" s="144">
        <f t="shared" si="5"/>
        <v>0</v>
      </c>
      <c r="BG230" s="144">
        <f t="shared" si="6"/>
        <v>0</v>
      </c>
      <c r="BH230" s="144">
        <f t="shared" si="7"/>
        <v>0</v>
      </c>
      <c r="BI230" s="144">
        <f t="shared" si="8"/>
        <v>0</v>
      </c>
      <c r="BJ230" s="16" t="s">
        <v>82</v>
      </c>
      <c r="BK230" s="144">
        <f t="shared" si="9"/>
        <v>8640</v>
      </c>
      <c r="BL230" s="16" t="s">
        <v>151</v>
      </c>
      <c r="BM230" s="143" t="s">
        <v>744</v>
      </c>
    </row>
    <row r="231" spans="2:65" s="1" customFormat="1" ht="24.2" customHeight="1">
      <c r="B231" s="31"/>
      <c r="C231" s="132" t="s">
        <v>354</v>
      </c>
      <c r="D231" s="132" t="s">
        <v>146</v>
      </c>
      <c r="E231" s="133" t="s">
        <v>745</v>
      </c>
      <c r="F231" s="134" t="s">
        <v>746</v>
      </c>
      <c r="G231" s="135" t="s">
        <v>392</v>
      </c>
      <c r="H231" s="136">
        <v>6</v>
      </c>
      <c r="I231" s="137">
        <v>1600</v>
      </c>
      <c r="J231" s="138">
        <f t="shared" si="0"/>
        <v>9600</v>
      </c>
      <c r="K231" s="134" t="s">
        <v>591</v>
      </c>
      <c r="L231" s="31"/>
      <c r="M231" s="139" t="s">
        <v>1</v>
      </c>
      <c r="N231" s="140" t="s">
        <v>39</v>
      </c>
      <c r="P231" s="141">
        <f t="shared" si="1"/>
        <v>0</v>
      </c>
      <c r="Q231" s="141">
        <v>0.21734000000000001</v>
      </c>
      <c r="R231" s="141">
        <f t="shared" si="2"/>
        <v>1.3040400000000001</v>
      </c>
      <c r="S231" s="141">
        <v>0</v>
      </c>
      <c r="T231" s="142">
        <f t="shared" si="3"/>
        <v>0</v>
      </c>
      <c r="AR231" s="143" t="s">
        <v>151</v>
      </c>
      <c r="AT231" s="143" t="s">
        <v>146</v>
      </c>
      <c r="AU231" s="143" t="s">
        <v>84</v>
      </c>
      <c r="AY231" s="16" t="s">
        <v>144</v>
      </c>
      <c r="BE231" s="144">
        <f t="shared" si="4"/>
        <v>9600</v>
      </c>
      <c r="BF231" s="144">
        <f t="shared" si="5"/>
        <v>0</v>
      </c>
      <c r="BG231" s="144">
        <f t="shared" si="6"/>
        <v>0</v>
      </c>
      <c r="BH231" s="144">
        <f t="shared" si="7"/>
        <v>0</v>
      </c>
      <c r="BI231" s="144">
        <f t="shared" si="8"/>
        <v>0</v>
      </c>
      <c r="BJ231" s="16" t="s">
        <v>82</v>
      </c>
      <c r="BK231" s="144">
        <f t="shared" si="9"/>
        <v>9600</v>
      </c>
      <c r="BL231" s="16" t="s">
        <v>151</v>
      </c>
      <c r="BM231" s="143" t="s">
        <v>747</v>
      </c>
    </row>
    <row r="232" spans="2:65" s="1" customFormat="1" ht="24.2" customHeight="1">
      <c r="B232" s="31"/>
      <c r="C232" s="167" t="s">
        <v>359</v>
      </c>
      <c r="D232" s="167" t="s">
        <v>262</v>
      </c>
      <c r="E232" s="168" t="s">
        <v>748</v>
      </c>
      <c r="F232" s="169" t="s">
        <v>749</v>
      </c>
      <c r="G232" s="170" t="s">
        <v>392</v>
      </c>
      <c r="H232" s="171">
        <v>6</v>
      </c>
      <c r="I232" s="172">
        <v>4200</v>
      </c>
      <c r="J232" s="173">
        <f t="shared" si="0"/>
        <v>25200</v>
      </c>
      <c r="K232" s="169" t="s">
        <v>591</v>
      </c>
      <c r="L232" s="174"/>
      <c r="M232" s="175" t="s">
        <v>1</v>
      </c>
      <c r="N232" s="176" t="s">
        <v>39</v>
      </c>
      <c r="P232" s="141">
        <f t="shared" si="1"/>
        <v>0</v>
      </c>
      <c r="Q232" s="141">
        <v>0.108</v>
      </c>
      <c r="R232" s="141">
        <f t="shared" si="2"/>
        <v>0.64800000000000002</v>
      </c>
      <c r="S232" s="141">
        <v>0</v>
      </c>
      <c r="T232" s="142">
        <f t="shared" si="3"/>
        <v>0</v>
      </c>
      <c r="AR232" s="143" t="s">
        <v>185</v>
      </c>
      <c r="AT232" s="143" t="s">
        <v>262</v>
      </c>
      <c r="AU232" s="143" t="s">
        <v>84</v>
      </c>
      <c r="AY232" s="16" t="s">
        <v>144</v>
      </c>
      <c r="BE232" s="144">
        <f t="shared" si="4"/>
        <v>25200</v>
      </c>
      <c r="BF232" s="144">
        <f t="shared" si="5"/>
        <v>0</v>
      </c>
      <c r="BG232" s="144">
        <f t="shared" si="6"/>
        <v>0</v>
      </c>
      <c r="BH232" s="144">
        <f t="shared" si="7"/>
        <v>0</v>
      </c>
      <c r="BI232" s="144">
        <f t="shared" si="8"/>
        <v>0</v>
      </c>
      <c r="BJ232" s="16" t="s">
        <v>82</v>
      </c>
      <c r="BK232" s="144">
        <f t="shared" si="9"/>
        <v>25200</v>
      </c>
      <c r="BL232" s="16" t="s">
        <v>151</v>
      </c>
      <c r="BM232" s="143" t="s">
        <v>750</v>
      </c>
    </row>
    <row r="233" spans="2:65" s="1" customFormat="1" ht="16.5" customHeight="1">
      <c r="B233" s="31"/>
      <c r="C233" s="167" t="s">
        <v>364</v>
      </c>
      <c r="D233" s="167" t="s">
        <v>262</v>
      </c>
      <c r="E233" s="168" t="s">
        <v>751</v>
      </c>
      <c r="F233" s="169" t="s">
        <v>752</v>
      </c>
      <c r="G233" s="170" t="s">
        <v>392</v>
      </c>
      <c r="H233" s="171">
        <v>6</v>
      </c>
      <c r="I233" s="172">
        <v>565</v>
      </c>
      <c r="J233" s="173">
        <f t="shared" si="0"/>
        <v>3390</v>
      </c>
      <c r="K233" s="169" t="s">
        <v>591</v>
      </c>
      <c r="L233" s="174"/>
      <c r="M233" s="175" t="s">
        <v>1</v>
      </c>
      <c r="N233" s="176" t="s">
        <v>39</v>
      </c>
      <c r="P233" s="141">
        <f t="shared" si="1"/>
        <v>0</v>
      </c>
      <c r="Q233" s="141">
        <v>6.4999999999999997E-3</v>
      </c>
      <c r="R233" s="141">
        <f t="shared" si="2"/>
        <v>3.9E-2</v>
      </c>
      <c r="S233" s="141">
        <v>0</v>
      </c>
      <c r="T233" s="142">
        <f t="shared" si="3"/>
        <v>0</v>
      </c>
      <c r="AR233" s="143" t="s">
        <v>185</v>
      </c>
      <c r="AT233" s="143" t="s">
        <v>262</v>
      </c>
      <c r="AU233" s="143" t="s">
        <v>84</v>
      </c>
      <c r="AY233" s="16" t="s">
        <v>144</v>
      </c>
      <c r="BE233" s="144">
        <f t="shared" si="4"/>
        <v>3390</v>
      </c>
      <c r="BF233" s="144">
        <f t="shared" si="5"/>
        <v>0</v>
      </c>
      <c r="BG233" s="144">
        <f t="shared" si="6"/>
        <v>0</v>
      </c>
      <c r="BH233" s="144">
        <f t="shared" si="7"/>
        <v>0</v>
      </c>
      <c r="BI233" s="144">
        <f t="shared" si="8"/>
        <v>0</v>
      </c>
      <c r="BJ233" s="16" t="s">
        <v>82</v>
      </c>
      <c r="BK233" s="144">
        <f t="shared" si="9"/>
        <v>3390</v>
      </c>
      <c r="BL233" s="16" t="s">
        <v>151</v>
      </c>
      <c r="BM233" s="143" t="s">
        <v>753</v>
      </c>
    </row>
    <row r="234" spans="2:65" s="11" customFormat="1" ht="22.9" customHeight="1">
      <c r="B234" s="120"/>
      <c r="D234" s="121" t="s">
        <v>73</v>
      </c>
      <c r="E234" s="130" t="s">
        <v>578</v>
      </c>
      <c r="F234" s="130" t="s">
        <v>579</v>
      </c>
      <c r="I234" s="123"/>
      <c r="J234" s="131">
        <f>BK234</f>
        <v>12885.98</v>
      </c>
      <c r="L234" s="120"/>
      <c r="M234" s="125"/>
      <c r="P234" s="126">
        <f>P235</f>
        <v>0</v>
      </c>
      <c r="R234" s="126">
        <f>R235</f>
        <v>0</v>
      </c>
      <c r="T234" s="127">
        <f>T235</f>
        <v>0</v>
      </c>
      <c r="AR234" s="121" t="s">
        <v>82</v>
      </c>
      <c r="AT234" s="128" t="s">
        <v>73</v>
      </c>
      <c r="AU234" s="128" t="s">
        <v>82</v>
      </c>
      <c r="AY234" s="121" t="s">
        <v>144</v>
      </c>
      <c r="BK234" s="129">
        <f>BK235</f>
        <v>12885.98</v>
      </c>
    </row>
    <row r="235" spans="2:65" s="1" customFormat="1" ht="24.2" customHeight="1">
      <c r="B235" s="31"/>
      <c r="C235" s="132" t="s">
        <v>368</v>
      </c>
      <c r="D235" s="132" t="s">
        <v>146</v>
      </c>
      <c r="E235" s="133" t="s">
        <v>754</v>
      </c>
      <c r="F235" s="134" t="s">
        <v>755</v>
      </c>
      <c r="G235" s="135" t="s">
        <v>247</v>
      </c>
      <c r="H235" s="136">
        <v>11.821999999999999</v>
      </c>
      <c r="I235" s="137">
        <v>1090</v>
      </c>
      <c r="J235" s="138">
        <f>ROUND(I235*H235,2)</f>
        <v>12885.98</v>
      </c>
      <c r="K235" s="134" t="s">
        <v>150</v>
      </c>
      <c r="L235" s="31"/>
      <c r="M235" s="177" t="s">
        <v>1</v>
      </c>
      <c r="N235" s="178" t="s">
        <v>39</v>
      </c>
      <c r="O235" s="179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AR235" s="143" t="s">
        <v>151</v>
      </c>
      <c r="AT235" s="143" t="s">
        <v>146</v>
      </c>
      <c r="AU235" s="143" t="s">
        <v>84</v>
      </c>
      <c r="AY235" s="16" t="s">
        <v>144</v>
      </c>
      <c r="BE235" s="144">
        <f>IF(N235="základní",J235,0)</f>
        <v>12885.98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82</v>
      </c>
      <c r="BK235" s="144">
        <f>ROUND(I235*H235,2)</f>
        <v>12885.98</v>
      </c>
      <c r="BL235" s="16" t="s">
        <v>151</v>
      </c>
      <c r="BM235" s="143" t="s">
        <v>756</v>
      </c>
    </row>
    <row r="236" spans="2:65" s="1" customFormat="1" ht="6.95" customHeight="1">
      <c r="B236" s="43"/>
      <c r="C236" s="44"/>
      <c r="D236" s="44"/>
      <c r="E236" s="44"/>
      <c r="F236" s="44"/>
      <c r="G236" s="44"/>
      <c r="H236" s="44"/>
      <c r="I236" s="44"/>
      <c r="J236" s="44"/>
      <c r="K236" s="44"/>
      <c r="L236" s="31"/>
    </row>
  </sheetData>
  <sheetProtection algorithmName="SHA-512" hashValue="VtC/3j19YLP6KwfKUXXzQ1v0tzglWJMBAqfvGSb2z4zrweoeG/ArlAUunpfYzMbzlIFK2XdH2ZMbe+kocw2/fw==" saltValue="ME5UgeAgYl/JJdIIsUQsMkQRelt8wj20jl+E7yRZhLYF1Z+TN1JGK2WHQcYfjqhutwrMQdAElPOFi0sxQ0QHIw==" spinCount="100000" sheet="1" objects="1" scenarios="1" formatColumns="0" formatRows="0" autoFilter="0"/>
  <autoFilter ref="C121:K235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1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757</v>
      </c>
      <c r="H4" s="19"/>
    </row>
    <row r="5" spans="2:8" ht="12" customHeight="1">
      <c r="B5" s="19"/>
      <c r="C5" s="23" t="s">
        <v>13</v>
      </c>
      <c r="D5" s="225" t="s">
        <v>14</v>
      </c>
      <c r="E5" s="191"/>
      <c r="F5" s="191"/>
      <c r="H5" s="19"/>
    </row>
    <row r="6" spans="2:8" ht="36.950000000000003" customHeight="1">
      <c r="B6" s="19"/>
      <c r="C6" s="25" t="s">
        <v>16</v>
      </c>
      <c r="D6" s="222" t="s">
        <v>17</v>
      </c>
      <c r="E6" s="191"/>
      <c r="F6" s="191"/>
      <c r="H6" s="19"/>
    </row>
    <row r="7" spans="2:8" ht="16.5" customHeight="1">
      <c r="B7" s="19"/>
      <c r="C7" s="26" t="s">
        <v>22</v>
      </c>
      <c r="D7" s="51">
        <f>'Rekapitulace stavby'!AN8</f>
        <v>45992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12"/>
      <c r="C9" s="113" t="s">
        <v>55</v>
      </c>
      <c r="D9" s="114" t="s">
        <v>56</v>
      </c>
      <c r="E9" s="114" t="s">
        <v>131</v>
      </c>
      <c r="F9" s="115" t="s">
        <v>758</v>
      </c>
      <c r="H9" s="112"/>
    </row>
    <row r="10" spans="2:8" s="1" customFormat="1" ht="26.45" customHeight="1">
      <c r="B10" s="31"/>
      <c r="C10" s="182" t="s">
        <v>79</v>
      </c>
      <c r="D10" s="182" t="s">
        <v>80</v>
      </c>
      <c r="H10" s="31"/>
    </row>
    <row r="11" spans="2:8" s="1" customFormat="1" ht="16.899999999999999" customHeight="1">
      <c r="B11" s="31"/>
      <c r="C11" s="183" t="s">
        <v>93</v>
      </c>
      <c r="D11" s="184" t="s">
        <v>1</v>
      </c>
      <c r="E11" s="185" t="s">
        <v>1</v>
      </c>
      <c r="F11" s="186">
        <v>68.179000000000002</v>
      </c>
      <c r="H11" s="31"/>
    </row>
    <row r="12" spans="2:8" s="1" customFormat="1" ht="16.899999999999999" customHeight="1">
      <c r="B12" s="31"/>
      <c r="C12" s="187" t="s">
        <v>1</v>
      </c>
      <c r="D12" s="187" t="s">
        <v>568</v>
      </c>
      <c r="E12" s="16" t="s">
        <v>1</v>
      </c>
      <c r="F12" s="188">
        <v>68.179000000000002</v>
      </c>
      <c r="H12" s="31"/>
    </row>
    <row r="13" spans="2:8" s="1" customFormat="1" ht="16.899999999999999" customHeight="1">
      <c r="B13" s="31"/>
      <c r="C13" s="187" t="s">
        <v>93</v>
      </c>
      <c r="D13" s="187" t="s">
        <v>157</v>
      </c>
      <c r="E13" s="16" t="s">
        <v>1</v>
      </c>
      <c r="F13" s="188">
        <v>68.179000000000002</v>
      </c>
      <c r="H13" s="31"/>
    </row>
    <row r="14" spans="2:8" s="1" customFormat="1" ht="16.899999999999999" customHeight="1">
      <c r="B14" s="31"/>
      <c r="C14" s="189" t="s">
        <v>759</v>
      </c>
      <c r="H14" s="31"/>
    </row>
    <row r="15" spans="2:8" s="1" customFormat="1" ht="22.5">
      <c r="B15" s="31"/>
      <c r="C15" s="187" t="s">
        <v>565</v>
      </c>
      <c r="D15" s="187" t="s">
        <v>566</v>
      </c>
      <c r="E15" s="16" t="s">
        <v>247</v>
      </c>
      <c r="F15" s="188">
        <v>68.179000000000002</v>
      </c>
      <c r="H15" s="31"/>
    </row>
    <row r="16" spans="2:8" s="1" customFormat="1" ht="16.899999999999999" customHeight="1">
      <c r="B16" s="31"/>
      <c r="C16" s="187" t="s">
        <v>551</v>
      </c>
      <c r="D16" s="187" t="s">
        <v>552</v>
      </c>
      <c r="E16" s="16" t="s">
        <v>247</v>
      </c>
      <c r="F16" s="188">
        <v>119.71899999999999</v>
      </c>
      <c r="H16" s="31"/>
    </row>
    <row r="17" spans="2:8" s="1" customFormat="1" ht="16.899999999999999" customHeight="1">
      <c r="B17" s="31"/>
      <c r="C17" s="187" t="s">
        <v>555</v>
      </c>
      <c r="D17" s="187" t="s">
        <v>556</v>
      </c>
      <c r="E17" s="16" t="s">
        <v>247</v>
      </c>
      <c r="F17" s="188">
        <v>1795.7850000000001</v>
      </c>
      <c r="H17" s="31"/>
    </row>
    <row r="18" spans="2:8" s="1" customFormat="1" ht="16.899999999999999" customHeight="1">
      <c r="B18" s="31"/>
      <c r="C18" s="183" t="s">
        <v>102</v>
      </c>
      <c r="D18" s="184" t="s">
        <v>1</v>
      </c>
      <c r="E18" s="185" t="s">
        <v>1</v>
      </c>
      <c r="F18" s="186">
        <v>1.536</v>
      </c>
      <c r="H18" s="31"/>
    </row>
    <row r="19" spans="2:8" s="1" customFormat="1" ht="16.899999999999999" customHeight="1">
      <c r="B19" s="31"/>
      <c r="C19" s="187" t="s">
        <v>1</v>
      </c>
      <c r="D19" s="187" t="s">
        <v>215</v>
      </c>
      <c r="E19" s="16" t="s">
        <v>1</v>
      </c>
      <c r="F19" s="188">
        <v>0.25600000000000001</v>
      </c>
      <c r="H19" s="31"/>
    </row>
    <row r="20" spans="2:8" s="1" customFormat="1" ht="16.899999999999999" customHeight="1">
      <c r="B20" s="31"/>
      <c r="C20" s="187" t="s">
        <v>1</v>
      </c>
      <c r="D20" s="187" t="s">
        <v>216</v>
      </c>
      <c r="E20" s="16" t="s">
        <v>1</v>
      </c>
      <c r="F20" s="188">
        <v>0.51200000000000001</v>
      </c>
      <c r="H20" s="31"/>
    </row>
    <row r="21" spans="2:8" s="1" customFormat="1" ht="16.899999999999999" customHeight="1">
      <c r="B21" s="31"/>
      <c r="C21" s="187" t="s">
        <v>1</v>
      </c>
      <c r="D21" s="187" t="s">
        <v>217</v>
      </c>
      <c r="E21" s="16" t="s">
        <v>1</v>
      </c>
      <c r="F21" s="188">
        <v>0.76800000000000002</v>
      </c>
      <c r="H21" s="31"/>
    </row>
    <row r="22" spans="2:8" s="1" customFormat="1" ht="16.899999999999999" customHeight="1">
      <c r="B22" s="31"/>
      <c r="C22" s="187" t="s">
        <v>102</v>
      </c>
      <c r="D22" s="187" t="s">
        <v>157</v>
      </c>
      <c r="E22" s="16" t="s">
        <v>1</v>
      </c>
      <c r="F22" s="188">
        <v>1.536</v>
      </c>
      <c r="H22" s="31"/>
    </row>
    <row r="23" spans="2:8" s="1" customFormat="1" ht="16.899999999999999" customHeight="1">
      <c r="B23" s="31"/>
      <c r="C23" s="189" t="s">
        <v>759</v>
      </c>
      <c r="H23" s="31"/>
    </row>
    <row r="24" spans="2:8" s="1" customFormat="1" ht="16.899999999999999" customHeight="1">
      <c r="B24" s="31"/>
      <c r="C24" s="187" t="s">
        <v>212</v>
      </c>
      <c r="D24" s="187" t="s">
        <v>213</v>
      </c>
      <c r="E24" s="16" t="s">
        <v>208</v>
      </c>
      <c r="F24" s="188">
        <v>1.536</v>
      </c>
      <c r="H24" s="31"/>
    </row>
    <row r="25" spans="2:8" s="1" customFormat="1" ht="22.5">
      <c r="B25" s="31"/>
      <c r="C25" s="187" t="s">
        <v>225</v>
      </c>
      <c r="D25" s="187" t="s">
        <v>226</v>
      </c>
      <c r="E25" s="16" t="s">
        <v>208</v>
      </c>
      <c r="F25" s="188">
        <v>246.536</v>
      </c>
      <c r="H25" s="31"/>
    </row>
    <row r="26" spans="2:8" s="1" customFormat="1" ht="16.899999999999999" customHeight="1">
      <c r="B26" s="31"/>
      <c r="C26" s="187" t="s">
        <v>235</v>
      </c>
      <c r="D26" s="187" t="s">
        <v>236</v>
      </c>
      <c r="E26" s="16" t="s">
        <v>208</v>
      </c>
      <c r="F26" s="188">
        <v>103.896</v>
      </c>
      <c r="H26" s="31"/>
    </row>
    <row r="27" spans="2:8" s="1" customFormat="1" ht="16.899999999999999" customHeight="1">
      <c r="B27" s="31"/>
      <c r="C27" s="183" t="s">
        <v>97</v>
      </c>
      <c r="D27" s="184" t="s">
        <v>1</v>
      </c>
      <c r="E27" s="185" t="s">
        <v>1</v>
      </c>
      <c r="F27" s="186">
        <v>132.001</v>
      </c>
      <c r="H27" s="31"/>
    </row>
    <row r="28" spans="2:8" s="1" customFormat="1" ht="16.899999999999999" customHeight="1">
      <c r="B28" s="31"/>
      <c r="C28" s="187" t="s">
        <v>1</v>
      </c>
      <c r="D28" s="187" t="s">
        <v>573</v>
      </c>
      <c r="E28" s="16" t="s">
        <v>1</v>
      </c>
      <c r="F28" s="188">
        <v>132.001</v>
      </c>
      <c r="H28" s="31"/>
    </row>
    <row r="29" spans="2:8" s="1" customFormat="1" ht="16.899999999999999" customHeight="1">
      <c r="B29" s="31"/>
      <c r="C29" s="187" t="s">
        <v>97</v>
      </c>
      <c r="D29" s="187" t="s">
        <v>157</v>
      </c>
      <c r="E29" s="16" t="s">
        <v>1</v>
      </c>
      <c r="F29" s="188">
        <v>132.001</v>
      </c>
      <c r="H29" s="31"/>
    </row>
    <row r="30" spans="2:8" s="1" customFormat="1" ht="16.899999999999999" customHeight="1">
      <c r="B30" s="31"/>
      <c r="C30" s="189" t="s">
        <v>759</v>
      </c>
      <c r="H30" s="31"/>
    </row>
    <row r="31" spans="2:8" s="1" customFormat="1" ht="22.5">
      <c r="B31" s="31"/>
      <c r="C31" s="187" t="s">
        <v>570</v>
      </c>
      <c r="D31" s="187" t="s">
        <v>571</v>
      </c>
      <c r="E31" s="16" t="s">
        <v>247</v>
      </c>
      <c r="F31" s="188">
        <v>132.001</v>
      </c>
      <c r="H31" s="31"/>
    </row>
    <row r="32" spans="2:8" s="1" customFormat="1" ht="16.899999999999999" customHeight="1">
      <c r="B32" s="31"/>
      <c r="C32" s="187" t="s">
        <v>542</v>
      </c>
      <c r="D32" s="187" t="s">
        <v>543</v>
      </c>
      <c r="E32" s="16" t="s">
        <v>247</v>
      </c>
      <c r="F32" s="188">
        <v>132.001</v>
      </c>
      <c r="H32" s="31"/>
    </row>
    <row r="33" spans="2:8" s="1" customFormat="1" ht="16.899999999999999" customHeight="1">
      <c r="B33" s="31"/>
      <c r="C33" s="187" t="s">
        <v>546</v>
      </c>
      <c r="D33" s="187" t="s">
        <v>547</v>
      </c>
      <c r="E33" s="16" t="s">
        <v>247</v>
      </c>
      <c r="F33" s="188">
        <v>1980.0150000000001</v>
      </c>
      <c r="H33" s="31"/>
    </row>
    <row r="34" spans="2:8" s="1" customFormat="1" ht="16.899999999999999" customHeight="1">
      <c r="B34" s="31"/>
      <c r="C34" s="183" t="s">
        <v>95</v>
      </c>
      <c r="D34" s="184" t="s">
        <v>1</v>
      </c>
      <c r="E34" s="185" t="s">
        <v>1</v>
      </c>
      <c r="F34" s="186">
        <v>51.54</v>
      </c>
      <c r="H34" s="31"/>
    </row>
    <row r="35" spans="2:8" s="1" customFormat="1" ht="16.899999999999999" customHeight="1">
      <c r="B35" s="31"/>
      <c r="C35" s="187" t="s">
        <v>1</v>
      </c>
      <c r="D35" s="187" t="s">
        <v>96</v>
      </c>
      <c r="E35" s="16" t="s">
        <v>1</v>
      </c>
      <c r="F35" s="188">
        <v>51.54</v>
      </c>
      <c r="H35" s="31"/>
    </row>
    <row r="36" spans="2:8" s="1" customFormat="1" ht="16.899999999999999" customHeight="1">
      <c r="B36" s="31"/>
      <c r="C36" s="187" t="s">
        <v>95</v>
      </c>
      <c r="D36" s="187" t="s">
        <v>157</v>
      </c>
      <c r="E36" s="16" t="s">
        <v>1</v>
      </c>
      <c r="F36" s="188">
        <v>51.54</v>
      </c>
      <c r="H36" s="31"/>
    </row>
    <row r="37" spans="2:8" s="1" customFormat="1" ht="16.899999999999999" customHeight="1">
      <c r="B37" s="31"/>
      <c r="C37" s="189" t="s">
        <v>759</v>
      </c>
      <c r="H37" s="31"/>
    </row>
    <row r="38" spans="2:8" s="1" customFormat="1" ht="22.5">
      <c r="B38" s="31"/>
      <c r="C38" s="187" t="s">
        <v>575</v>
      </c>
      <c r="D38" s="187" t="s">
        <v>576</v>
      </c>
      <c r="E38" s="16" t="s">
        <v>247</v>
      </c>
      <c r="F38" s="188">
        <v>51.54</v>
      </c>
      <c r="H38" s="31"/>
    </row>
    <row r="39" spans="2:8" s="1" customFormat="1" ht="16.899999999999999" customHeight="1">
      <c r="B39" s="31"/>
      <c r="C39" s="187" t="s">
        <v>551</v>
      </c>
      <c r="D39" s="187" t="s">
        <v>552</v>
      </c>
      <c r="E39" s="16" t="s">
        <v>247</v>
      </c>
      <c r="F39" s="188">
        <v>119.71899999999999</v>
      </c>
      <c r="H39" s="31"/>
    </row>
    <row r="40" spans="2:8" s="1" customFormat="1" ht="16.899999999999999" customHeight="1">
      <c r="B40" s="31"/>
      <c r="C40" s="187" t="s">
        <v>555</v>
      </c>
      <c r="D40" s="187" t="s">
        <v>556</v>
      </c>
      <c r="E40" s="16" t="s">
        <v>247</v>
      </c>
      <c r="F40" s="188">
        <v>1795.7850000000001</v>
      </c>
      <c r="H40" s="31"/>
    </row>
    <row r="41" spans="2:8" s="1" customFormat="1" ht="16.899999999999999" customHeight="1">
      <c r="B41" s="31"/>
      <c r="C41" s="183" t="s">
        <v>90</v>
      </c>
      <c r="D41" s="184" t="s">
        <v>1</v>
      </c>
      <c r="E41" s="185" t="s">
        <v>1</v>
      </c>
      <c r="F41" s="186">
        <v>52</v>
      </c>
      <c r="H41" s="31"/>
    </row>
    <row r="42" spans="2:8" s="1" customFormat="1" ht="16.899999999999999" customHeight="1">
      <c r="B42" s="31"/>
      <c r="C42" s="187" t="s">
        <v>1</v>
      </c>
      <c r="D42" s="187" t="s">
        <v>243</v>
      </c>
      <c r="E42" s="16" t="s">
        <v>1</v>
      </c>
      <c r="F42" s="188">
        <v>52</v>
      </c>
      <c r="H42" s="31"/>
    </row>
    <row r="43" spans="2:8" s="1" customFormat="1" ht="16.899999999999999" customHeight="1">
      <c r="B43" s="31"/>
      <c r="C43" s="187" t="s">
        <v>90</v>
      </c>
      <c r="D43" s="187" t="s">
        <v>157</v>
      </c>
      <c r="E43" s="16" t="s">
        <v>1</v>
      </c>
      <c r="F43" s="188">
        <v>52</v>
      </c>
      <c r="H43" s="31"/>
    </row>
    <row r="44" spans="2:8" s="1" customFormat="1" ht="16.899999999999999" customHeight="1">
      <c r="B44" s="31"/>
      <c r="C44" s="189" t="s">
        <v>759</v>
      </c>
      <c r="H44" s="31"/>
    </row>
    <row r="45" spans="2:8" s="1" customFormat="1" ht="16.899999999999999" customHeight="1">
      <c r="B45" s="31"/>
      <c r="C45" s="187" t="s">
        <v>240</v>
      </c>
      <c r="D45" s="187" t="s">
        <v>241</v>
      </c>
      <c r="E45" s="16" t="s">
        <v>208</v>
      </c>
      <c r="F45" s="188">
        <v>52</v>
      </c>
      <c r="H45" s="31"/>
    </row>
    <row r="46" spans="2:8" s="1" customFormat="1" ht="22.5">
      <c r="B46" s="31"/>
      <c r="C46" s="187" t="s">
        <v>219</v>
      </c>
      <c r="D46" s="187" t="s">
        <v>220</v>
      </c>
      <c r="E46" s="16" t="s">
        <v>208</v>
      </c>
      <c r="F46" s="188">
        <v>204.72</v>
      </c>
      <c r="H46" s="31"/>
    </row>
    <row r="47" spans="2:8" s="1" customFormat="1" ht="22.5">
      <c r="B47" s="31"/>
      <c r="C47" s="187" t="s">
        <v>225</v>
      </c>
      <c r="D47" s="187" t="s">
        <v>226</v>
      </c>
      <c r="E47" s="16" t="s">
        <v>208</v>
      </c>
      <c r="F47" s="188">
        <v>246.536</v>
      </c>
      <c r="H47" s="31"/>
    </row>
    <row r="48" spans="2:8" s="1" customFormat="1" ht="16.899999999999999" customHeight="1">
      <c r="B48" s="31"/>
      <c r="C48" s="187" t="s">
        <v>235</v>
      </c>
      <c r="D48" s="187" t="s">
        <v>236</v>
      </c>
      <c r="E48" s="16" t="s">
        <v>208</v>
      </c>
      <c r="F48" s="188">
        <v>103.896</v>
      </c>
      <c r="H48" s="31"/>
    </row>
    <row r="49" spans="2:8" s="1" customFormat="1" ht="16.899999999999999" customHeight="1">
      <c r="B49" s="31"/>
      <c r="C49" s="187" t="s">
        <v>251</v>
      </c>
      <c r="D49" s="187" t="s">
        <v>252</v>
      </c>
      <c r="E49" s="16" t="s">
        <v>208</v>
      </c>
      <c r="F49" s="188">
        <v>348.89600000000002</v>
      </c>
      <c r="H49" s="31"/>
    </row>
    <row r="50" spans="2:8" s="1" customFormat="1" ht="16.899999999999999" customHeight="1">
      <c r="B50" s="31"/>
      <c r="C50" s="183" t="s">
        <v>88</v>
      </c>
      <c r="D50" s="184" t="s">
        <v>1</v>
      </c>
      <c r="E50" s="185" t="s">
        <v>1</v>
      </c>
      <c r="F50" s="186">
        <v>297</v>
      </c>
      <c r="H50" s="31"/>
    </row>
    <row r="51" spans="2:8" s="1" customFormat="1" ht="16.899999999999999" customHeight="1">
      <c r="B51" s="31"/>
      <c r="C51" s="187" t="s">
        <v>1</v>
      </c>
      <c r="D51" s="187" t="s">
        <v>210</v>
      </c>
      <c r="E51" s="16" t="s">
        <v>1</v>
      </c>
      <c r="F51" s="188">
        <v>297</v>
      </c>
      <c r="H51" s="31"/>
    </row>
    <row r="52" spans="2:8" s="1" customFormat="1" ht="16.899999999999999" customHeight="1">
      <c r="B52" s="31"/>
      <c r="C52" s="187" t="s">
        <v>88</v>
      </c>
      <c r="D52" s="187" t="s">
        <v>157</v>
      </c>
      <c r="E52" s="16" t="s">
        <v>1</v>
      </c>
      <c r="F52" s="188">
        <v>297</v>
      </c>
      <c r="H52" s="31"/>
    </row>
    <row r="53" spans="2:8" s="1" customFormat="1" ht="16.899999999999999" customHeight="1">
      <c r="B53" s="31"/>
      <c r="C53" s="189" t="s">
        <v>759</v>
      </c>
      <c r="H53" s="31"/>
    </row>
    <row r="54" spans="2:8" s="1" customFormat="1" ht="22.5">
      <c r="B54" s="31"/>
      <c r="C54" s="187" t="s">
        <v>206</v>
      </c>
      <c r="D54" s="187" t="s">
        <v>207</v>
      </c>
      <c r="E54" s="16" t="s">
        <v>208</v>
      </c>
      <c r="F54" s="188">
        <v>297</v>
      </c>
      <c r="H54" s="31"/>
    </row>
    <row r="55" spans="2:8" s="1" customFormat="1" ht="22.5">
      <c r="B55" s="31"/>
      <c r="C55" s="187" t="s">
        <v>225</v>
      </c>
      <c r="D55" s="187" t="s">
        <v>226</v>
      </c>
      <c r="E55" s="16" t="s">
        <v>208</v>
      </c>
      <c r="F55" s="188">
        <v>246.536</v>
      </c>
      <c r="H55" s="31"/>
    </row>
    <row r="56" spans="2:8" s="1" customFormat="1" ht="16.899999999999999" customHeight="1">
      <c r="B56" s="31"/>
      <c r="C56" s="183" t="s">
        <v>99</v>
      </c>
      <c r="D56" s="184" t="s">
        <v>1</v>
      </c>
      <c r="E56" s="185" t="s">
        <v>1</v>
      </c>
      <c r="F56" s="186">
        <v>503.6</v>
      </c>
      <c r="H56" s="31"/>
    </row>
    <row r="57" spans="2:8" s="1" customFormat="1" ht="16.899999999999999" customHeight="1">
      <c r="B57" s="31"/>
      <c r="C57" s="187" t="s">
        <v>1</v>
      </c>
      <c r="D57" s="187" t="s">
        <v>205</v>
      </c>
      <c r="E57" s="16" t="s">
        <v>1</v>
      </c>
      <c r="F57" s="188">
        <v>503.6</v>
      </c>
      <c r="H57" s="31"/>
    </row>
    <row r="58" spans="2:8" s="1" customFormat="1" ht="16.899999999999999" customHeight="1">
      <c r="B58" s="31"/>
      <c r="C58" s="187" t="s">
        <v>99</v>
      </c>
      <c r="D58" s="187" t="s">
        <v>157</v>
      </c>
      <c r="E58" s="16" t="s">
        <v>1</v>
      </c>
      <c r="F58" s="188">
        <v>503.6</v>
      </c>
      <c r="H58" s="31"/>
    </row>
    <row r="59" spans="2:8" s="1" customFormat="1" ht="16.899999999999999" customHeight="1">
      <c r="B59" s="31"/>
      <c r="C59" s="189" t="s">
        <v>759</v>
      </c>
      <c r="H59" s="31"/>
    </row>
    <row r="60" spans="2:8" s="1" customFormat="1" ht="16.899999999999999" customHeight="1">
      <c r="B60" s="31"/>
      <c r="C60" s="187" t="s">
        <v>202</v>
      </c>
      <c r="D60" s="187" t="s">
        <v>203</v>
      </c>
      <c r="E60" s="16" t="s">
        <v>149</v>
      </c>
      <c r="F60" s="188">
        <v>503.6</v>
      </c>
      <c r="H60" s="31"/>
    </row>
    <row r="61" spans="2:8" s="1" customFormat="1" ht="22.5">
      <c r="B61" s="31"/>
      <c r="C61" s="187" t="s">
        <v>219</v>
      </c>
      <c r="D61" s="187" t="s">
        <v>220</v>
      </c>
      <c r="E61" s="16" t="s">
        <v>208</v>
      </c>
      <c r="F61" s="188">
        <v>204.72</v>
      </c>
      <c r="H61" s="31"/>
    </row>
    <row r="62" spans="2:8" s="1" customFormat="1" ht="16.899999999999999" customHeight="1">
      <c r="B62" s="31"/>
      <c r="C62" s="187" t="s">
        <v>235</v>
      </c>
      <c r="D62" s="187" t="s">
        <v>236</v>
      </c>
      <c r="E62" s="16" t="s">
        <v>208</v>
      </c>
      <c r="F62" s="188">
        <v>103.896</v>
      </c>
      <c r="H62" s="31"/>
    </row>
    <row r="63" spans="2:8" s="1" customFormat="1" ht="16.899999999999999" customHeight="1">
      <c r="B63" s="31"/>
      <c r="C63" s="187" t="s">
        <v>251</v>
      </c>
      <c r="D63" s="187" t="s">
        <v>252</v>
      </c>
      <c r="E63" s="16" t="s">
        <v>208</v>
      </c>
      <c r="F63" s="188">
        <v>348.89600000000002</v>
      </c>
      <c r="H63" s="31"/>
    </row>
    <row r="64" spans="2:8" s="1" customFormat="1" ht="16.899999999999999" customHeight="1">
      <c r="B64" s="31"/>
      <c r="C64" s="183" t="s">
        <v>107</v>
      </c>
      <c r="D64" s="184" t="s">
        <v>1</v>
      </c>
      <c r="E64" s="185" t="s">
        <v>1</v>
      </c>
      <c r="F64" s="186">
        <v>224.321</v>
      </c>
      <c r="H64" s="31"/>
    </row>
    <row r="65" spans="2:8" s="1" customFormat="1" ht="16.899999999999999" customHeight="1">
      <c r="B65" s="31"/>
      <c r="C65" s="187" t="s">
        <v>1</v>
      </c>
      <c r="D65" s="187" t="s">
        <v>272</v>
      </c>
      <c r="E65" s="16" t="s">
        <v>1</v>
      </c>
      <c r="F65" s="188">
        <v>96.620999999999995</v>
      </c>
      <c r="H65" s="31"/>
    </row>
    <row r="66" spans="2:8" s="1" customFormat="1" ht="16.899999999999999" customHeight="1">
      <c r="B66" s="31"/>
      <c r="C66" s="187" t="s">
        <v>1</v>
      </c>
      <c r="D66" s="187" t="s">
        <v>273</v>
      </c>
      <c r="E66" s="16" t="s">
        <v>1</v>
      </c>
      <c r="F66" s="188">
        <v>127.7</v>
      </c>
      <c r="H66" s="31"/>
    </row>
    <row r="67" spans="2:8" s="1" customFormat="1" ht="16.899999999999999" customHeight="1">
      <c r="B67" s="31"/>
      <c r="C67" s="187" t="s">
        <v>107</v>
      </c>
      <c r="D67" s="187" t="s">
        <v>157</v>
      </c>
      <c r="E67" s="16" t="s">
        <v>1</v>
      </c>
      <c r="F67" s="188">
        <v>224.321</v>
      </c>
      <c r="H67" s="31"/>
    </row>
    <row r="68" spans="2:8" s="1" customFormat="1" ht="16.899999999999999" customHeight="1">
      <c r="B68" s="31"/>
      <c r="C68" s="189" t="s">
        <v>759</v>
      </c>
      <c r="H68" s="31"/>
    </row>
    <row r="69" spans="2:8" s="1" customFormat="1" ht="16.899999999999999" customHeight="1">
      <c r="B69" s="31"/>
      <c r="C69" s="187" t="s">
        <v>269</v>
      </c>
      <c r="D69" s="187" t="s">
        <v>270</v>
      </c>
      <c r="E69" s="16" t="s">
        <v>149</v>
      </c>
      <c r="F69" s="188">
        <v>224.321</v>
      </c>
      <c r="H69" s="31"/>
    </row>
    <row r="70" spans="2:8" s="1" customFormat="1" ht="22.5">
      <c r="B70" s="31"/>
      <c r="C70" s="187" t="s">
        <v>254</v>
      </c>
      <c r="D70" s="187" t="s">
        <v>255</v>
      </c>
      <c r="E70" s="16" t="s">
        <v>149</v>
      </c>
      <c r="F70" s="188">
        <v>224.321</v>
      </c>
      <c r="H70" s="31"/>
    </row>
    <row r="71" spans="2:8" s="1" customFormat="1" ht="16.899999999999999" customHeight="1">
      <c r="B71" s="31"/>
      <c r="C71" s="187" t="s">
        <v>258</v>
      </c>
      <c r="D71" s="187" t="s">
        <v>259</v>
      </c>
      <c r="E71" s="16" t="s">
        <v>149</v>
      </c>
      <c r="F71" s="188">
        <v>224.321</v>
      </c>
      <c r="H71" s="31"/>
    </row>
    <row r="72" spans="2:8" s="1" customFormat="1" ht="16.899999999999999" customHeight="1">
      <c r="B72" s="31"/>
      <c r="C72" s="183" t="s">
        <v>105</v>
      </c>
      <c r="D72" s="184" t="s">
        <v>1</v>
      </c>
      <c r="E72" s="185" t="s">
        <v>1</v>
      </c>
      <c r="F72" s="186">
        <v>246.536</v>
      </c>
      <c r="H72" s="31"/>
    </row>
    <row r="73" spans="2:8" s="1" customFormat="1" ht="16.899999999999999" customHeight="1">
      <c r="B73" s="31"/>
      <c r="C73" s="187" t="s">
        <v>1</v>
      </c>
      <c r="D73" s="187" t="s">
        <v>102</v>
      </c>
      <c r="E73" s="16" t="s">
        <v>1</v>
      </c>
      <c r="F73" s="188">
        <v>1.536</v>
      </c>
      <c r="H73" s="31"/>
    </row>
    <row r="74" spans="2:8" s="1" customFormat="1" ht="16.899999999999999" customHeight="1">
      <c r="B74" s="31"/>
      <c r="C74" s="187" t="s">
        <v>1</v>
      </c>
      <c r="D74" s="187" t="s">
        <v>228</v>
      </c>
      <c r="E74" s="16" t="s">
        <v>1</v>
      </c>
      <c r="F74" s="188">
        <v>245</v>
      </c>
      <c r="H74" s="31"/>
    </row>
    <row r="75" spans="2:8" s="1" customFormat="1" ht="16.899999999999999" customHeight="1">
      <c r="B75" s="31"/>
      <c r="C75" s="187" t="s">
        <v>105</v>
      </c>
      <c r="D75" s="187" t="s">
        <v>157</v>
      </c>
      <c r="E75" s="16" t="s">
        <v>1</v>
      </c>
      <c r="F75" s="188">
        <v>246.536</v>
      </c>
      <c r="H75" s="31"/>
    </row>
    <row r="76" spans="2:8" s="1" customFormat="1" ht="16.899999999999999" customHeight="1">
      <c r="B76" s="31"/>
      <c r="C76" s="189" t="s">
        <v>759</v>
      </c>
      <c r="H76" s="31"/>
    </row>
    <row r="77" spans="2:8" s="1" customFormat="1" ht="22.5">
      <c r="B77" s="31"/>
      <c r="C77" s="187" t="s">
        <v>225</v>
      </c>
      <c r="D77" s="187" t="s">
        <v>226</v>
      </c>
      <c r="E77" s="16" t="s">
        <v>208</v>
      </c>
      <c r="F77" s="188">
        <v>246.536</v>
      </c>
      <c r="H77" s="31"/>
    </row>
    <row r="78" spans="2:8" s="1" customFormat="1" ht="22.5">
      <c r="B78" s="31"/>
      <c r="C78" s="187" t="s">
        <v>230</v>
      </c>
      <c r="D78" s="187" t="s">
        <v>231</v>
      </c>
      <c r="E78" s="16" t="s">
        <v>208</v>
      </c>
      <c r="F78" s="188">
        <v>1479.2159999999999</v>
      </c>
      <c r="H78" s="31"/>
    </row>
    <row r="79" spans="2:8" s="1" customFormat="1" ht="22.5">
      <c r="B79" s="31"/>
      <c r="C79" s="187" t="s">
        <v>245</v>
      </c>
      <c r="D79" s="187" t="s">
        <v>246</v>
      </c>
      <c r="E79" s="16" t="s">
        <v>247</v>
      </c>
      <c r="F79" s="188">
        <v>456.09199999999998</v>
      </c>
      <c r="H79" s="31"/>
    </row>
    <row r="80" spans="2:8" s="1" customFormat="1" ht="16.899999999999999" customHeight="1">
      <c r="B80" s="31"/>
      <c r="C80" s="187" t="s">
        <v>251</v>
      </c>
      <c r="D80" s="187" t="s">
        <v>252</v>
      </c>
      <c r="E80" s="16" t="s">
        <v>208</v>
      </c>
      <c r="F80" s="188">
        <v>348.89600000000002</v>
      </c>
      <c r="H80" s="31"/>
    </row>
    <row r="81" spans="2:8" s="1" customFormat="1" ht="26.45" customHeight="1">
      <c r="B81" s="31"/>
      <c r="C81" s="182" t="s">
        <v>85</v>
      </c>
      <c r="D81" s="182" t="s">
        <v>86</v>
      </c>
      <c r="H81" s="31"/>
    </row>
    <row r="82" spans="2:8" s="1" customFormat="1" ht="16.899999999999999" customHeight="1">
      <c r="B82" s="31"/>
      <c r="C82" s="183" t="s">
        <v>615</v>
      </c>
      <c r="D82" s="184" t="s">
        <v>1</v>
      </c>
      <c r="E82" s="185" t="s">
        <v>1</v>
      </c>
      <c r="F82" s="186">
        <v>20.25</v>
      </c>
      <c r="H82" s="31"/>
    </row>
    <row r="83" spans="2:8" s="1" customFormat="1" ht="16.899999999999999" customHeight="1">
      <c r="B83" s="31"/>
      <c r="C83" s="187" t="s">
        <v>1</v>
      </c>
      <c r="D83" s="187" t="s">
        <v>624</v>
      </c>
      <c r="E83" s="16" t="s">
        <v>1</v>
      </c>
      <c r="F83" s="188">
        <v>20.25</v>
      </c>
      <c r="H83" s="31"/>
    </row>
    <row r="84" spans="2:8" s="1" customFormat="1" ht="16.899999999999999" customHeight="1">
      <c r="B84" s="31"/>
      <c r="C84" s="187" t="s">
        <v>615</v>
      </c>
      <c r="D84" s="187" t="s">
        <v>157</v>
      </c>
      <c r="E84" s="16" t="s">
        <v>1</v>
      </c>
      <c r="F84" s="188">
        <v>20.25</v>
      </c>
      <c r="H84" s="31"/>
    </row>
    <row r="85" spans="2:8" s="1" customFormat="1" ht="16.899999999999999" customHeight="1">
      <c r="B85" s="31"/>
      <c r="C85" s="189" t="s">
        <v>759</v>
      </c>
      <c r="H85" s="31"/>
    </row>
    <row r="86" spans="2:8" s="1" customFormat="1" ht="16.899999999999999" customHeight="1">
      <c r="B86" s="31"/>
      <c r="C86" s="187" t="s">
        <v>621</v>
      </c>
      <c r="D86" s="187" t="s">
        <v>622</v>
      </c>
      <c r="E86" s="16" t="s">
        <v>208</v>
      </c>
      <c r="F86" s="188">
        <v>20.25</v>
      </c>
      <c r="H86" s="31"/>
    </row>
    <row r="87" spans="2:8" s="1" customFormat="1" ht="16.899999999999999" customHeight="1">
      <c r="B87" s="31"/>
      <c r="C87" s="187" t="s">
        <v>629</v>
      </c>
      <c r="D87" s="187" t="s">
        <v>630</v>
      </c>
      <c r="E87" s="16" t="s">
        <v>208</v>
      </c>
      <c r="F87" s="188">
        <v>28.89</v>
      </c>
      <c r="H87" s="31"/>
    </row>
    <row r="88" spans="2:8" s="1" customFormat="1" ht="16.899999999999999" customHeight="1">
      <c r="B88" s="31"/>
      <c r="C88" s="187" t="s">
        <v>647</v>
      </c>
      <c r="D88" s="187" t="s">
        <v>648</v>
      </c>
      <c r="E88" s="16" t="s">
        <v>208</v>
      </c>
      <c r="F88" s="188">
        <v>20.25</v>
      </c>
      <c r="H88" s="31"/>
    </row>
    <row r="89" spans="2:8" s="1" customFormat="1" ht="16.899999999999999" customHeight="1">
      <c r="B89" s="31"/>
      <c r="C89" s="187" t="s">
        <v>655</v>
      </c>
      <c r="D89" s="187" t="s">
        <v>656</v>
      </c>
      <c r="E89" s="16" t="s">
        <v>208</v>
      </c>
      <c r="F89" s="188">
        <v>6.3449999999999998</v>
      </c>
      <c r="H89" s="31"/>
    </row>
    <row r="90" spans="2:8" s="1" customFormat="1" ht="16.899999999999999" customHeight="1">
      <c r="B90" s="31"/>
      <c r="C90" s="183" t="s">
        <v>105</v>
      </c>
      <c r="D90" s="184" t="s">
        <v>1</v>
      </c>
      <c r="E90" s="185" t="s">
        <v>1</v>
      </c>
      <c r="F90" s="186">
        <v>6.3449999999999998</v>
      </c>
      <c r="H90" s="31"/>
    </row>
    <row r="91" spans="2:8" s="1" customFormat="1" ht="16.899999999999999" customHeight="1">
      <c r="B91" s="31"/>
      <c r="C91" s="187" t="s">
        <v>1</v>
      </c>
      <c r="D91" s="187" t="s">
        <v>658</v>
      </c>
      <c r="E91" s="16" t="s">
        <v>1</v>
      </c>
      <c r="F91" s="188">
        <v>6.3449999999999998</v>
      </c>
      <c r="H91" s="31"/>
    </row>
    <row r="92" spans="2:8" s="1" customFormat="1" ht="16.899999999999999" customHeight="1">
      <c r="B92" s="31"/>
      <c r="C92" s="187" t="s">
        <v>105</v>
      </c>
      <c r="D92" s="187" t="s">
        <v>157</v>
      </c>
      <c r="E92" s="16" t="s">
        <v>1</v>
      </c>
      <c r="F92" s="188">
        <v>6.3449999999999998</v>
      </c>
      <c r="H92" s="31"/>
    </row>
    <row r="93" spans="2:8" s="1" customFormat="1" ht="16.899999999999999" customHeight="1">
      <c r="B93" s="31"/>
      <c r="C93" s="189" t="s">
        <v>759</v>
      </c>
      <c r="H93" s="31"/>
    </row>
    <row r="94" spans="2:8" s="1" customFormat="1" ht="16.899999999999999" customHeight="1">
      <c r="B94" s="31"/>
      <c r="C94" s="187" t="s">
        <v>655</v>
      </c>
      <c r="D94" s="187" t="s">
        <v>656</v>
      </c>
      <c r="E94" s="16" t="s">
        <v>208</v>
      </c>
      <c r="F94" s="188">
        <v>6.3449999999999998</v>
      </c>
      <c r="H94" s="31"/>
    </row>
    <row r="95" spans="2:8" s="1" customFormat="1" ht="22.5">
      <c r="B95" s="31"/>
      <c r="C95" s="187" t="s">
        <v>225</v>
      </c>
      <c r="D95" s="187" t="s">
        <v>226</v>
      </c>
      <c r="E95" s="16" t="s">
        <v>208</v>
      </c>
      <c r="F95" s="188">
        <v>6.3449999999999998</v>
      </c>
      <c r="H95" s="31"/>
    </row>
    <row r="96" spans="2:8" s="1" customFormat="1" ht="22.5">
      <c r="B96" s="31"/>
      <c r="C96" s="187" t="s">
        <v>230</v>
      </c>
      <c r="D96" s="187" t="s">
        <v>231</v>
      </c>
      <c r="E96" s="16" t="s">
        <v>208</v>
      </c>
      <c r="F96" s="188">
        <v>38.07</v>
      </c>
      <c r="H96" s="31"/>
    </row>
    <row r="97" spans="2:8" s="1" customFormat="1" ht="22.5">
      <c r="B97" s="31"/>
      <c r="C97" s="187" t="s">
        <v>245</v>
      </c>
      <c r="D97" s="187" t="s">
        <v>246</v>
      </c>
      <c r="E97" s="16" t="s">
        <v>247</v>
      </c>
      <c r="F97" s="188">
        <v>11.738</v>
      </c>
      <c r="H97" s="31"/>
    </row>
    <row r="98" spans="2:8" s="1" customFormat="1" ht="16.899999999999999" customHeight="1">
      <c r="B98" s="31"/>
      <c r="C98" s="187" t="s">
        <v>251</v>
      </c>
      <c r="D98" s="187" t="s">
        <v>252</v>
      </c>
      <c r="E98" s="16" t="s">
        <v>208</v>
      </c>
      <c r="F98" s="188">
        <v>6.3449999999999998</v>
      </c>
      <c r="H98" s="31"/>
    </row>
    <row r="99" spans="2:8" s="1" customFormat="1" ht="16.899999999999999" customHeight="1">
      <c r="B99" s="31"/>
      <c r="C99" s="183" t="s">
        <v>613</v>
      </c>
      <c r="D99" s="184" t="s">
        <v>1</v>
      </c>
      <c r="E99" s="185" t="s">
        <v>1</v>
      </c>
      <c r="F99" s="186">
        <v>8.64</v>
      </c>
      <c r="H99" s="31"/>
    </row>
    <row r="100" spans="2:8" s="1" customFormat="1" ht="16.899999999999999" customHeight="1">
      <c r="B100" s="31"/>
      <c r="C100" s="187" t="s">
        <v>1</v>
      </c>
      <c r="D100" s="187" t="s">
        <v>628</v>
      </c>
      <c r="E100" s="16" t="s">
        <v>1</v>
      </c>
      <c r="F100" s="188">
        <v>8.64</v>
      </c>
      <c r="H100" s="31"/>
    </row>
    <row r="101" spans="2:8" s="1" customFormat="1" ht="16.899999999999999" customHeight="1">
      <c r="B101" s="31"/>
      <c r="C101" s="187" t="s">
        <v>613</v>
      </c>
      <c r="D101" s="187" t="s">
        <v>157</v>
      </c>
      <c r="E101" s="16" t="s">
        <v>1</v>
      </c>
      <c r="F101" s="188">
        <v>8.64</v>
      </c>
      <c r="H101" s="31"/>
    </row>
    <row r="102" spans="2:8" s="1" customFormat="1" ht="16.899999999999999" customHeight="1">
      <c r="B102" s="31"/>
      <c r="C102" s="189" t="s">
        <v>759</v>
      </c>
      <c r="H102" s="31"/>
    </row>
    <row r="103" spans="2:8" s="1" customFormat="1" ht="22.5">
      <c r="B103" s="31"/>
      <c r="C103" s="187" t="s">
        <v>625</v>
      </c>
      <c r="D103" s="187" t="s">
        <v>626</v>
      </c>
      <c r="E103" s="16" t="s">
        <v>208</v>
      </c>
      <c r="F103" s="188">
        <v>8.64</v>
      </c>
      <c r="H103" s="31"/>
    </row>
    <row r="104" spans="2:8" s="1" customFormat="1" ht="16.899999999999999" customHeight="1">
      <c r="B104" s="31"/>
      <c r="C104" s="187" t="s">
        <v>629</v>
      </c>
      <c r="D104" s="187" t="s">
        <v>630</v>
      </c>
      <c r="E104" s="16" t="s">
        <v>208</v>
      </c>
      <c r="F104" s="188">
        <v>28.89</v>
      </c>
      <c r="H104" s="31"/>
    </row>
    <row r="105" spans="2:8" s="1" customFormat="1" ht="16.899999999999999" customHeight="1">
      <c r="B105" s="31"/>
      <c r="C105" s="187" t="s">
        <v>655</v>
      </c>
      <c r="D105" s="187" t="s">
        <v>656</v>
      </c>
      <c r="E105" s="16" t="s">
        <v>208</v>
      </c>
      <c r="F105" s="188">
        <v>6.3449999999999998</v>
      </c>
      <c r="H105" s="31"/>
    </row>
    <row r="106" spans="2:8" s="1" customFormat="1" ht="16.899999999999999" customHeight="1">
      <c r="B106" s="31"/>
      <c r="C106" s="183" t="s">
        <v>617</v>
      </c>
      <c r="D106" s="184" t="s">
        <v>1</v>
      </c>
      <c r="E106" s="185" t="s">
        <v>1</v>
      </c>
      <c r="F106" s="186">
        <v>22.545000000000002</v>
      </c>
      <c r="H106" s="31"/>
    </row>
    <row r="107" spans="2:8" s="1" customFormat="1" ht="16.899999999999999" customHeight="1">
      <c r="B107" s="31"/>
      <c r="C107" s="187" t="s">
        <v>1</v>
      </c>
      <c r="D107" s="187" t="s">
        <v>664</v>
      </c>
      <c r="E107" s="16" t="s">
        <v>1</v>
      </c>
      <c r="F107" s="188">
        <v>17.937000000000001</v>
      </c>
      <c r="H107" s="31"/>
    </row>
    <row r="108" spans="2:8" s="1" customFormat="1" ht="16.899999999999999" customHeight="1">
      <c r="B108" s="31"/>
      <c r="C108" s="187" t="s">
        <v>1</v>
      </c>
      <c r="D108" s="187" t="s">
        <v>665</v>
      </c>
      <c r="E108" s="16" t="s">
        <v>1</v>
      </c>
      <c r="F108" s="188">
        <v>4.6079999999999997</v>
      </c>
      <c r="H108" s="31"/>
    </row>
    <row r="109" spans="2:8" s="1" customFormat="1" ht="16.899999999999999" customHeight="1">
      <c r="B109" s="31"/>
      <c r="C109" s="187" t="s">
        <v>617</v>
      </c>
      <c r="D109" s="187" t="s">
        <v>157</v>
      </c>
      <c r="E109" s="16" t="s">
        <v>1</v>
      </c>
      <c r="F109" s="188">
        <v>22.545000000000002</v>
      </c>
      <c r="H109" s="31"/>
    </row>
    <row r="110" spans="2:8" s="1" customFormat="1" ht="16.899999999999999" customHeight="1">
      <c r="B110" s="31"/>
      <c r="C110" s="189" t="s">
        <v>759</v>
      </c>
      <c r="H110" s="31"/>
    </row>
    <row r="111" spans="2:8" s="1" customFormat="1" ht="16.899999999999999" customHeight="1">
      <c r="B111" s="31"/>
      <c r="C111" s="187" t="s">
        <v>661</v>
      </c>
      <c r="D111" s="187" t="s">
        <v>662</v>
      </c>
      <c r="E111" s="16" t="s">
        <v>208</v>
      </c>
      <c r="F111" s="188">
        <v>22.545000000000002</v>
      </c>
      <c r="H111" s="31"/>
    </row>
    <row r="112" spans="2:8" s="1" customFormat="1" ht="16.899999999999999" customHeight="1">
      <c r="B112" s="31"/>
      <c r="C112" s="187" t="s">
        <v>655</v>
      </c>
      <c r="D112" s="187" t="s">
        <v>656</v>
      </c>
      <c r="E112" s="16" t="s">
        <v>208</v>
      </c>
      <c r="F112" s="188">
        <v>6.3449999999999998</v>
      </c>
      <c r="H112" s="31"/>
    </row>
    <row r="113" spans="2:8" s="1" customFormat="1" ht="7.35" customHeight="1">
      <c r="B113" s="43"/>
      <c r="C113" s="44"/>
      <c r="D113" s="44"/>
      <c r="E113" s="44"/>
      <c r="F113" s="44"/>
      <c r="G113" s="44"/>
      <c r="H113" s="31"/>
    </row>
    <row r="114" spans="2:8" s="1" customFormat="1"/>
  </sheetData>
  <sheetProtection algorithmName="SHA-512" hashValue="QeSq9YvMlgMQ0m5IwzmBDSalcTpwF/VGX5qLbYZEIz1llaaK5DdK+kBq0MB5b/VhQzyr4okiJakcbKneMmzLfg==" saltValue="U8tx6Lhz5/QisncFI91VSQG0+stF5zqmPKgwBm7yblWz/XMet/b/DYswHUMX77yNYnfQuRcHOUvstwZsotyWN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101 - Chodníky </vt:lpstr>
      <vt:lpstr>SO 102 - Odvodnění komuni...</vt:lpstr>
      <vt:lpstr>Seznam figur</vt:lpstr>
      <vt:lpstr>'Rekapitulace stavby'!Názvy_tisku</vt:lpstr>
      <vt:lpstr>'Seznam figur'!Názvy_tisku</vt:lpstr>
      <vt:lpstr>'SO 101 - Chodníky '!Názvy_tisku</vt:lpstr>
      <vt:lpstr>'SO 102 - Odvodnění komuni...'!Názvy_tisku</vt:lpstr>
      <vt:lpstr>'Rekapitulace stavby'!Oblast_tisku</vt:lpstr>
      <vt:lpstr>'Seznam figur'!Oblast_tisku</vt:lpstr>
      <vt:lpstr>'SO 101 - Chodníky '!Oblast_tisku</vt:lpstr>
      <vt:lpstr>'SO 102 - Odvodnění komuni...'!Oblast_tisku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MARV-PC\Marv</dc:creator>
  <cp:lastModifiedBy>PC</cp:lastModifiedBy>
  <cp:lastPrinted>2025-11-29T18:12:56Z</cp:lastPrinted>
  <dcterms:created xsi:type="dcterms:W3CDTF">2024-08-26T16:54:14Z</dcterms:created>
  <dcterms:modified xsi:type="dcterms:W3CDTF">2025-12-21T20:47:11Z</dcterms:modified>
</cp:coreProperties>
</file>