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Projektové dokumentace\Kluziště pracovní\"/>
    </mc:Choice>
  </mc:AlternateContent>
  <xr:revisionPtr revIDLastSave="0" documentId="13_ncr:1_{0FECC449-C38B-4432-AD74-386319688E4E}" xr6:coauthVersionLast="47" xr6:coauthVersionMax="47" xr10:uidLastSave="{00000000-0000-0000-0000-000000000000}"/>
  <bookViews>
    <workbookView xWindow="1530" yWindow="4830" windowWidth="23250" windowHeight="12390" xr2:uid="{00000000-000D-0000-FFFF-FFFF00000000}"/>
  </bookViews>
  <sheets>
    <sheet name="Rekapitulace stavby" sheetId="1" r:id="rId1"/>
    <sheet name="SO 01 - Multifunkční hřiště" sheetId="2" r:id="rId2"/>
    <sheet name="SO 04 - zázemí kluziště " sheetId="3" r:id="rId3"/>
    <sheet name="SO 03 Přípojka vody" sheetId="4" r:id="rId4"/>
    <sheet name="SO 05 - Venkovní rozvody ..." sheetId="5" r:id="rId5"/>
    <sheet name="VRN - Vedlejší rozpočtové..." sheetId="6" r:id="rId6"/>
    <sheet name="Seznam figur" sheetId="7" r:id="rId7"/>
    <sheet name="Pokyny pro vyplnění" sheetId="8" r:id="rId8"/>
  </sheets>
  <definedNames>
    <definedName name="_xlnm._FilterDatabase" localSheetId="1" hidden="1">'SO 01 - Multifunkční hřiště'!$C$89:$K$348</definedName>
    <definedName name="_xlnm._FilterDatabase" localSheetId="3" hidden="1">'SO 03 Přípojka vody'!$C$88:$K$213</definedName>
    <definedName name="_xlnm._FilterDatabase" localSheetId="2" hidden="1">'SO 04 - zázemí kluziště '!$C$90:$K$271</definedName>
    <definedName name="_xlnm._FilterDatabase" localSheetId="4" hidden="1">'SO 05 - Venkovní rozvody ...'!$C$87:$K$133</definedName>
    <definedName name="_xlnm._FilterDatabase" localSheetId="5" hidden="1">'VRN - Vedlejší rozpočtové...'!$C$81:$K$89</definedName>
    <definedName name="_xlnm.Print_Titles" localSheetId="0">'Rekapitulace stavby'!$52:$52</definedName>
    <definedName name="_xlnm.Print_Titles" localSheetId="6">'Seznam figur'!$9:$9</definedName>
    <definedName name="_xlnm.Print_Titles" localSheetId="1">'SO 01 - Multifunkční hřiště'!$89:$89</definedName>
    <definedName name="_xlnm.Print_Titles" localSheetId="3">'SO 03 Přípojka vody'!$88:$88</definedName>
    <definedName name="_xlnm.Print_Titles" localSheetId="2">'SO 04 - zázemí kluziště '!$90:$90</definedName>
    <definedName name="_xlnm.Print_Titles" localSheetId="4">'SO 05 - Venkovní rozvody ...'!$87:$87</definedName>
    <definedName name="_xlnm.Print_Titles" localSheetId="5">'VRN - Vedlejší rozpočtové...'!$81:$81</definedName>
    <definedName name="_xlnm.Print_Area" localSheetId="7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stavby'!$C$42:$AQ$60</definedName>
    <definedName name="_xlnm.Print_Area" localSheetId="6">'Seznam figur'!$C$4:$G$110</definedName>
    <definedName name="_xlnm.Print_Area" localSheetId="1">'SO 01 - Multifunkční hřiště'!$C$4:$J$39,'SO 01 - Multifunkční hřiště'!$C$45:$J$71,'SO 01 - Multifunkční hřiště'!$C$77:$K$348</definedName>
    <definedName name="_xlnm.Print_Area" localSheetId="3">'SO 03 Přípojka vody'!$C$4:$J$39,'SO 03 Přípojka vody'!$C$45:$J$70,'SO 03 Přípojka vody'!$C$76:$K$213</definedName>
    <definedName name="_xlnm.Print_Area" localSheetId="2">'SO 04 - zázemí kluziště '!$C$4:$J$39,'SO 04 - zázemí kluziště '!$C$45:$J$72,'SO 04 - zázemí kluziště '!$C$78:$K$326</definedName>
    <definedName name="_xlnm.Print_Area" localSheetId="4">'SO 05 - Venkovní rozvody ...'!$C$4:$J$39,'SO 05 - Venkovní rozvody ...'!$C$45:$J$69,'SO 05 - Venkovní rozvody ...'!$C$75:$K$133</definedName>
    <definedName name="_xlnm.Print_Area" localSheetId="5">'VRN - Vedlejší rozpočtové...'!$C$4:$J$39,'VRN - Vedlejší rozpočtové...'!$C$45:$J$63,'VRN - Vedlejší rozpočtové...'!$C$69:$K$89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3" l="1"/>
  <c r="J322" i="3"/>
  <c r="J321" i="3" s="1"/>
  <c r="J71" i="3" s="1"/>
  <c r="J319" i="3"/>
  <c r="J317" i="3"/>
  <c r="J314" i="3"/>
  <c r="J312" i="3"/>
  <c r="J311" i="3"/>
  <c r="J310" i="3"/>
  <c r="J309" i="3"/>
  <c r="J307" i="3"/>
  <c r="J300" i="3"/>
  <c r="J298" i="3"/>
  <c r="J295" i="3"/>
  <c r="J293" i="3"/>
  <c r="J290" i="3"/>
  <c r="J289" i="3"/>
  <c r="J288" i="3"/>
  <c r="J286" i="3"/>
  <c r="J283" i="3"/>
  <c r="J280" i="3"/>
  <c r="J278" i="3"/>
  <c r="J277" i="3"/>
  <c r="J276" i="3"/>
  <c r="J275" i="3"/>
  <c r="J274" i="3"/>
  <c r="J273" i="3"/>
  <c r="J272" i="3"/>
  <c r="J271" i="3"/>
  <c r="J270" i="3"/>
  <c r="J269" i="3"/>
  <c r="J267" i="3"/>
  <c r="J265" i="3"/>
  <c r="J262" i="3"/>
  <c r="J259" i="3"/>
  <c r="J256" i="3"/>
  <c r="J251" i="3"/>
  <c r="J246" i="3"/>
  <c r="J241" i="3"/>
  <c r="J236" i="3"/>
  <c r="J233" i="3"/>
  <c r="J231" i="3"/>
  <c r="J224" i="3"/>
  <c r="J221" i="3"/>
  <c r="J215" i="3"/>
  <c r="J212" i="3"/>
  <c r="J210" i="3"/>
  <c r="J207" i="3"/>
  <c r="J204" i="3"/>
  <c r="J201" i="3"/>
  <c r="J197" i="3"/>
  <c r="J192" i="3"/>
  <c r="J189" i="3"/>
  <c r="J188" i="3"/>
  <c r="J186" i="3"/>
  <c r="J184" i="3"/>
  <c r="J176" i="3"/>
  <c r="J172" i="3"/>
  <c r="J169" i="3"/>
  <c r="J168" i="3"/>
  <c r="J167" i="3"/>
  <c r="J164" i="3"/>
  <c r="J157" i="3"/>
  <c r="J150" i="3"/>
  <c r="J143" i="3"/>
  <c r="J141" i="3"/>
  <c r="J139" i="3"/>
  <c r="J134" i="3"/>
  <c r="J131" i="3"/>
  <c r="J126" i="3"/>
  <c r="J124" i="3"/>
  <c r="J119" i="3"/>
  <c r="J117" i="3"/>
  <c r="J108" i="3"/>
  <c r="J101" i="3"/>
  <c r="J94" i="3"/>
  <c r="J129" i="4"/>
  <c r="F52" i="2"/>
  <c r="F54" i="2"/>
  <c r="F84" i="2"/>
  <c r="F86" i="2"/>
  <c r="D7" i="7"/>
  <c r="J37" i="6"/>
  <c r="J36" i="6"/>
  <c r="AY59" i="1"/>
  <c r="J35" i="6"/>
  <c r="AX59" i="1"/>
  <c r="BI89" i="6"/>
  <c r="BH89" i="6"/>
  <c r="BG89" i="6"/>
  <c r="BF89" i="6"/>
  <c r="T89" i="6"/>
  <c r="R89" i="6"/>
  <c r="P89" i="6"/>
  <c r="BI87" i="6"/>
  <c r="BH87" i="6"/>
  <c r="BG87" i="6"/>
  <c r="BF87" i="6"/>
  <c r="T87" i="6"/>
  <c r="R87" i="6"/>
  <c r="P87" i="6"/>
  <c r="BI85" i="6"/>
  <c r="BH85" i="6"/>
  <c r="BG85" i="6"/>
  <c r="BF85" i="6"/>
  <c r="T85" i="6"/>
  <c r="R85" i="6"/>
  <c r="P85" i="6"/>
  <c r="J79" i="6"/>
  <c r="J78" i="6"/>
  <c r="F78" i="6"/>
  <c r="F76" i="6"/>
  <c r="E74" i="6"/>
  <c r="J55" i="6"/>
  <c r="J54" i="6"/>
  <c r="F54" i="6"/>
  <c r="F52" i="6"/>
  <c r="E50" i="6"/>
  <c r="J18" i="6"/>
  <c r="E18" i="6"/>
  <c r="F79" i="6" s="1"/>
  <c r="J17" i="6"/>
  <c r="J12" i="6"/>
  <c r="J76" i="6" s="1"/>
  <c r="E7" i="6"/>
  <c r="E48" i="6" s="1"/>
  <c r="J37" i="5"/>
  <c r="J36" i="5"/>
  <c r="AY58" i="1"/>
  <c r="J35" i="5"/>
  <c r="AX58" i="1" s="1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BI121" i="5"/>
  <c r="BH121" i="5"/>
  <c r="BG121" i="5"/>
  <c r="BF121" i="5"/>
  <c r="T121" i="5"/>
  <c r="R121" i="5"/>
  <c r="P121" i="5"/>
  <c r="BI120" i="5"/>
  <c r="BH120" i="5"/>
  <c r="BG120" i="5"/>
  <c r="BF120" i="5"/>
  <c r="T120" i="5"/>
  <c r="R120" i="5"/>
  <c r="P120" i="5"/>
  <c r="BI119" i="5"/>
  <c r="BH119" i="5"/>
  <c r="BG119" i="5"/>
  <c r="BF119" i="5"/>
  <c r="T119" i="5"/>
  <c r="R119" i="5"/>
  <c r="P119" i="5"/>
  <c r="BI118" i="5"/>
  <c r="BH118" i="5"/>
  <c r="BG118" i="5"/>
  <c r="BF118" i="5"/>
  <c r="T118" i="5"/>
  <c r="R118" i="5"/>
  <c r="P118" i="5"/>
  <c r="BI117" i="5"/>
  <c r="BH117" i="5"/>
  <c r="BG117" i="5"/>
  <c r="BF117" i="5"/>
  <c r="T117" i="5"/>
  <c r="R117" i="5"/>
  <c r="P117" i="5"/>
  <c r="BI115" i="5"/>
  <c r="BH115" i="5"/>
  <c r="BG115" i="5"/>
  <c r="BF115" i="5"/>
  <c r="T115" i="5"/>
  <c r="R115" i="5"/>
  <c r="P115" i="5"/>
  <c r="BI114" i="5"/>
  <c r="BH114" i="5"/>
  <c r="BG114" i="5"/>
  <c r="BF114" i="5"/>
  <c r="T114" i="5"/>
  <c r="R114" i="5"/>
  <c r="P114" i="5"/>
  <c r="BI113" i="5"/>
  <c r="BH113" i="5"/>
  <c r="BG113" i="5"/>
  <c r="BF113" i="5"/>
  <c r="T113" i="5"/>
  <c r="R113" i="5"/>
  <c r="P113" i="5"/>
  <c r="BI112" i="5"/>
  <c r="BH112" i="5"/>
  <c r="BG112" i="5"/>
  <c r="BF112" i="5"/>
  <c r="T112" i="5"/>
  <c r="R112" i="5"/>
  <c r="P112" i="5"/>
  <c r="BI111" i="5"/>
  <c r="BH111" i="5"/>
  <c r="BG111" i="5"/>
  <c r="BF111" i="5"/>
  <c r="T111" i="5"/>
  <c r="R111" i="5"/>
  <c r="P111" i="5"/>
  <c r="BI110" i="5"/>
  <c r="BH110" i="5"/>
  <c r="BG110" i="5"/>
  <c r="BF110" i="5"/>
  <c r="T110" i="5"/>
  <c r="R110" i="5"/>
  <c r="P110" i="5"/>
  <c r="BI109" i="5"/>
  <c r="BH109" i="5"/>
  <c r="BG109" i="5"/>
  <c r="BF109" i="5"/>
  <c r="T109" i="5"/>
  <c r="R109" i="5"/>
  <c r="P109" i="5"/>
  <c r="BI108" i="5"/>
  <c r="BH108" i="5"/>
  <c r="BG108" i="5"/>
  <c r="BF108" i="5"/>
  <c r="T108" i="5"/>
  <c r="R108" i="5"/>
  <c r="P108" i="5"/>
  <c r="BI106" i="5"/>
  <c r="BH106" i="5"/>
  <c r="BG106" i="5"/>
  <c r="BF106" i="5"/>
  <c r="T106" i="5"/>
  <c r="R106" i="5"/>
  <c r="P106" i="5"/>
  <c r="BI105" i="5"/>
  <c r="BH105" i="5"/>
  <c r="BG105" i="5"/>
  <c r="BF105" i="5"/>
  <c r="T105" i="5"/>
  <c r="R105" i="5"/>
  <c r="P105" i="5"/>
  <c r="BI103" i="5"/>
  <c r="BH103" i="5"/>
  <c r="BG103" i="5"/>
  <c r="BF103" i="5"/>
  <c r="T103" i="5"/>
  <c r="T102" i="5" s="1"/>
  <c r="R103" i="5"/>
  <c r="R102" i="5" s="1"/>
  <c r="P103" i="5"/>
  <c r="P102" i="5" s="1"/>
  <c r="BI101" i="5"/>
  <c r="BH101" i="5"/>
  <c r="BG101" i="5"/>
  <c r="BF101" i="5"/>
  <c r="T101" i="5"/>
  <c r="T100" i="5" s="1"/>
  <c r="R101" i="5"/>
  <c r="R100" i="5" s="1"/>
  <c r="P101" i="5"/>
  <c r="P100" i="5" s="1"/>
  <c r="BI99" i="5"/>
  <c r="BH99" i="5"/>
  <c r="BG99" i="5"/>
  <c r="BF99" i="5"/>
  <c r="T99" i="5"/>
  <c r="R99" i="5"/>
  <c r="P99" i="5"/>
  <c r="BI98" i="5"/>
  <c r="BH98" i="5"/>
  <c r="BG98" i="5"/>
  <c r="BF98" i="5"/>
  <c r="T98" i="5"/>
  <c r="R98" i="5"/>
  <c r="P98" i="5"/>
  <c r="BI96" i="5"/>
  <c r="BH96" i="5"/>
  <c r="BG96" i="5"/>
  <c r="BF96" i="5"/>
  <c r="T96" i="5"/>
  <c r="R96" i="5"/>
  <c r="P96" i="5"/>
  <c r="BI95" i="5"/>
  <c r="BH95" i="5"/>
  <c r="BG95" i="5"/>
  <c r="BF95" i="5"/>
  <c r="T95" i="5"/>
  <c r="R95" i="5"/>
  <c r="P95" i="5"/>
  <c r="BI94" i="5"/>
  <c r="BH94" i="5"/>
  <c r="BG94" i="5"/>
  <c r="BF94" i="5"/>
  <c r="T94" i="5"/>
  <c r="R94" i="5"/>
  <c r="P94" i="5"/>
  <c r="BI93" i="5"/>
  <c r="BH93" i="5"/>
  <c r="BG93" i="5"/>
  <c r="BF93" i="5"/>
  <c r="T93" i="5"/>
  <c r="R93" i="5"/>
  <c r="P93" i="5"/>
  <c r="BI92" i="5"/>
  <c r="BH92" i="5"/>
  <c r="BG92" i="5"/>
  <c r="BF92" i="5"/>
  <c r="T92" i="5"/>
  <c r="R92" i="5"/>
  <c r="P92" i="5"/>
  <c r="BI91" i="5"/>
  <c r="BH91" i="5"/>
  <c r="BG91" i="5"/>
  <c r="BF91" i="5"/>
  <c r="T91" i="5"/>
  <c r="R91" i="5"/>
  <c r="P91" i="5"/>
  <c r="BI90" i="5"/>
  <c r="BH90" i="5"/>
  <c r="BG90" i="5"/>
  <c r="BF90" i="5"/>
  <c r="T90" i="5"/>
  <c r="R90" i="5"/>
  <c r="P90" i="5"/>
  <c r="J85" i="5"/>
  <c r="J84" i="5"/>
  <c r="F84" i="5"/>
  <c r="F82" i="5"/>
  <c r="E80" i="5"/>
  <c r="J55" i="5"/>
  <c r="J54" i="5"/>
  <c r="F54" i="5"/>
  <c r="F52" i="5"/>
  <c r="E50" i="5"/>
  <c r="J18" i="5"/>
  <c r="E18" i="5"/>
  <c r="F85" i="5" s="1"/>
  <c r="J17" i="5"/>
  <c r="J12" i="5"/>
  <c r="J82" i="5"/>
  <c r="E7" i="5"/>
  <c r="E48" i="5" s="1"/>
  <c r="J37" i="4"/>
  <c r="J36" i="4"/>
  <c r="AY56" i="1" s="1"/>
  <c r="J35" i="4"/>
  <c r="AX56" i="1"/>
  <c r="BI210" i="4"/>
  <c r="BH210" i="4"/>
  <c r="BG210" i="4"/>
  <c r="BF210" i="4"/>
  <c r="T210" i="4"/>
  <c r="T209" i="4" s="1"/>
  <c r="R210" i="4"/>
  <c r="R209" i="4" s="1"/>
  <c r="P210" i="4"/>
  <c r="P209" i="4" s="1"/>
  <c r="BI207" i="4"/>
  <c r="BH207" i="4"/>
  <c r="BG207" i="4"/>
  <c r="BF207" i="4"/>
  <c r="T207" i="4"/>
  <c r="R207" i="4"/>
  <c r="P207" i="4"/>
  <c r="BI206" i="4"/>
  <c r="BH206" i="4"/>
  <c r="BG206" i="4"/>
  <c r="BF206" i="4"/>
  <c r="T206" i="4"/>
  <c r="R206" i="4"/>
  <c r="P206" i="4"/>
  <c r="BI204" i="4"/>
  <c r="BH204" i="4"/>
  <c r="BG204" i="4"/>
  <c r="BF204" i="4"/>
  <c r="T204" i="4"/>
  <c r="R204" i="4"/>
  <c r="P204" i="4"/>
  <c r="BI202" i="4"/>
  <c r="BH202" i="4"/>
  <c r="BG202" i="4"/>
  <c r="BF202" i="4"/>
  <c r="T202" i="4"/>
  <c r="R202" i="4"/>
  <c r="P202" i="4"/>
  <c r="BI200" i="4"/>
  <c r="BH200" i="4"/>
  <c r="BG200" i="4"/>
  <c r="BF200" i="4"/>
  <c r="T200" i="4"/>
  <c r="R200" i="4"/>
  <c r="P200" i="4"/>
  <c r="BI198" i="4"/>
  <c r="BH198" i="4"/>
  <c r="BG198" i="4"/>
  <c r="BF198" i="4"/>
  <c r="T198" i="4"/>
  <c r="R198" i="4"/>
  <c r="P198" i="4"/>
  <c r="BI196" i="4"/>
  <c r="BH196" i="4"/>
  <c r="BG196" i="4"/>
  <c r="BF196" i="4"/>
  <c r="T196" i="4"/>
  <c r="R196" i="4"/>
  <c r="P196" i="4"/>
  <c r="BI194" i="4"/>
  <c r="BH194" i="4"/>
  <c r="BG194" i="4"/>
  <c r="BF194" i="4"/>
  <c r="T194" i="4"/>
  <c r="R194" i="4"/>
  <c r="P194" i="4"/>
  <c r="BI192" i="4"/>
  <c r="BH192" i="4"/>
  <c r="BG192" i="4"/>
  <c r="BF192" i="4"/>
  <c r="T192" i="4"/>
  <c r="R192" i="4"/>
  <c r="P192" i="4"/>
  <c r="BI190" i="4"/>
  <c r="BH190" i="4"/>
  <c r="BG190" i="4"/>
  <c r="BF190" i="4"/>
  <c r="T190" i="4"/>
  <c r="R190" i="4"/>
  <c r="P190" i="4"/>
  <c r="BI188" i="4"/>
  <c r="BH188" i="4"/>
  <c r="BG188" i="4"/>
  <c r="BF188" i="4"/>
  <c r="T188" i="4"/>
  <c r="R188" i="4"/>
  <c r="P188" i="4"/>
  <c r="BI185" i="4"/>
  <c r="BH185" i="4"/>
  <c r="BG185" i="4"/>
  <c r="BF185" i="4"/>
  <c r="T185" i="4"/>
  <c r="T184" i="4"/>
  <c r="R185" i="4"/>
  <c r="R184" i="4" s="1"/>
  <c r="P185" i="4"/>
  <c r="P184" i="4"/>
  <c r="BI182" i="4"/>
  <c r="BH182" i="4"/>
  <c r="BG182" i="4"/>
  <c r="BF182" i="4"/>
  <c r="T182" i="4"/>
  <c r="R182" i="4"/>
  <c r="P182" i="4"/>
  <c r="BI179" i="4"/>
  <c r="BH179" i="4"/>
  <c r="BG179" i="4"/>
  <c r="BF179" i="4"/>
  <c r="T179" i="4"/>
  <c r="R179" i="4"/>
  <c r="P179" i="4"/>
  <c r="BI176" i="4"/>
  <c r="BH176" i="4"/>
  <c r="BG176" i="4"/>
  <c r="BF176" i="4"/>
  <c r="T176" i="4"/>
  <c r="R176" i="4"/>
  <c r="P176" i="4"/>
  <c r="BI174" i="4"/>
  <c r="BH174" i="4"/>
  <c r="BG174" i="4"/>
  <c r="BF174" i="4"/>
  <c r="T174" i="4"/>
  <c r="R174" i="4"/>
  <c r="P174" i="4"/>
  <c r="BI171" i="4"/>
  <c r="BH171" i="4"/>
  <c r="BG171" i="4"/>
  <c r="BF171" i="4"/>
  <c r="T171" i="4"/>
  <c r="R171" i="4"/>
  <c r="P171" i="4"/>
  <c r="BI169" i="4"/>
  <c r="BH169" i="4"/>
  <c r="BG169" i="4"/>
  <c r="BF169" i="4"/>
  <c r="T169" i="4"/>
  <c r="R169" i="4"/>
  <c r="P169" i="4"/>
  <c r="BI167" i="4"/>
  <c r="BH167" i="4"/>
  <c r="BG167" i="4"/>
  <c r="BF167" i="4"/>
  <c r="T167" i="4"/>
  <c r="R167" i="4"/>
  <c r="P167" i="4"/>
  <c r="BI165" i="4"/>
  <c r="BH165" i="4"/>
  <c r="BG165" i="4"/>
  <c r="BF165" i="4"/>
  <c r="T165" i="4"/>
  <c r="R165" i="4"/>
  <c r="P165" i="4"/>
  <c r="BI163" i="4"/>
  <c r="BH163" i="4"/>
  <c r="BG163" i="4"/>
  <c r="BF163" i="4"/>
  <c r="T163" i="4"/>
  <c r="R163" i="4"/>
  <c r="P163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7" i="4"/>
  <c r="BH157" i="4"/>
  <c r="BG157" i="4"/>
  <c r="BF157" i="4"/>
  <c r="T157" i="4"/>
  <c r="R157" i="4"/>
  <c r="P157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R154" i="4"/>
  <c r="P154" i="4"/>
  <c r="BI153" i="4"/>
  <c r="BH153" i="4"/>
  <c r="BG153" i="4"/>
  <c r="BF153" i="4"/>
  <c r="T153" i="4"/>
  <c r="R153" i="4"/>
  <c r="P153" i="4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2" i="4"/>
  <c r="BH142" i="4"/>
  <c r="BG142" i="4"/>
  <c r="BF142" i="4"/>
  <c r="T142" i="4"/>
  <c r="R142" i="4"/>
  <c r="P142" i="4"/>
  <c r="BI140" i="4"/>
  <c r="BH140" i="4"/>
  <c r="BG140" i="4"/>
  <c r="BF140" i="4"/>
  <c r="T140" i="4"/>
  <c r="R140" i="4"/>
  <c r="P140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2" i="4"/>
  <c r="BH132" i="4"/>
  <c r="BG132" i="4"/>
  <c r="BF132" i="4"/>
  <c r="T132" i="4"/>
  <c r="R132" i="4"/>
  <c r="P132" i="4"/>
  <c r="BI129" i="4"/>
  <c r="BH129" i="4"/>
  <c r="BG129" i="4"/>
  <c r="BF129" i="4"/>
  <c r="T129" i="4"/>
  <c r="R129" i="4"/>
  <c r="P129" i="4"/>
  <c r="BI127" i="4"/>
  <c r="BH127" i="4"/>
  <c r="BG127" i="4"/>
  <c r="BF127" i="4"/>
  <c r="T127" i="4"/>
  <c r="R127" i="4"/>
  <c r="P127" i="4"/>
  <c r="BI125" i="4"/>
  <c r="BH125" i="4"/>
  <c r="BG125" i="4"/>
  <c r="BF125" i="4"/>
  <c r="T125" i="4"/>
  <c r="R125" i="4"/>
  <c r="P125" i="4"/>
  <c r="BI121" i="4"/>
  <c r="BH121" i="4"/>
  <c r="BG121" i="4"/>
  <c r="BF121" i="4"/>
  <c r="T121" i="4"/>
  <c r="T120" i="4"/>
  <c r="R121" i="4"/>
  <c r="R120" i="4" s="1"/>
  <c r="P121" i="4"/>
  <c r="P120" i="4"/>
  <c r="BI118" i="4"/>
  <c r="BH118" i="4"/>
  <c r="BG118" i="4"/>
  <c r="BF118" i="4"/>
  <c r="T118" i="4"/>
  <c r="R118" i="4"/>
  <c r="P118" i="4"/>
  <c r="BI115" i="4"/>
  <c r="BH115" i="4"/>
  <c r="BG115" i="4"/>
  <c r="BF115" i="4"/>
  <c r="T115" i="4"/>
  <c r="R115" i="4"/>
  <c r="P115" i="4"/>
  <c r="BI110" i="4"/>
  <c r="BH110" i="4"/>
  <c r="BG110" i="4"/>
  <c r="BF110" i="4"/>
  <c r="T110" i="4"/>
  <c r="R110" i="4"/>
  <c r="P110" i="4"/>
  <c r="BI108" i="4"/>
  <c r="BH108" i="4"/>
  <c r="BG108" i="4"/>
  <c r="BF108" i="4"/>
  <c r="T108" i="4"/>
  <c r="R108" i="4"/>
  <c r="P108" i="4"/>
  <c r="BI105" i="4"/>
  <c r="BH105" i="4"/>
  <c r="BG105" i="4"/>
  <c r="BF105" i="4"/>
  <c r="T105" i="4"/>
  <c r="R105" i="4"/>
  <c r="P105" i="4"/>
  <c r="BI103" i="4"/>
  <c r="BH103" i="4"/>
  <c r="BG103" i="4"/>
  <c r="BF103" i="4"/>
  <c r="T103" i="4"/>
  <c r="R103" i="4"/>
  <c r="P103" i="4"/>
  <c r="BI100" i="4"/>
  <c r="BH100" i="4"/>
  <c r="BG100" i="4"/>
  <c r="BF100" i="4"/>
  <c r="T100" i="4"/>
  <c r="R100" i="4"/>
  <c r="P100" i="4"/>
  <c r="BI97" i="4"/>
  <c r="BH97" i="4"/>
  <c r="BG97" i="4"/>
  <c r="BF97" i="4"/>
  <c r="T97" i="4"/>
  <c r="R97" i="4"/>
  <c r="P97" i="4"/>
  <c r="BI94" i="4"/>
  <c r="BH94" i="4"/>
  <c r="BG94" i="4"/>
  <c r="BF94" i="4"/>
  <c r="T94" i="4"/>
  <c r="R94" i="4"/>
  <c r="P94" i="4"/>
  <c r="BI92" i="4"/>
  <c r="BH92" i="4"/>
  <c r="BG92" i="4"/>
  <c r="BF92" i="4"/>
  <c r="T92" i="4"/>
  <c r="R92" i="4"/>
  <c r="P92" i="4"/>
  <c r="J86" i="4"/>
  <c r="J85" i="4"/>
  <c r="F85" i="4"/>
  <c r="F83" i="4"/>
  <c r="E81" i="4"/>
  <c r="J55" i="4"/>
  <c r="J54" i="4"/>
  <c r="F54" i="4"/>
  <c r="F52" i="4"/>
  <c r="E50" i="4"/>
  <c r="J18" i="4"/>
  <c r="E18" i="4"/>
  <c r="F55" i="4" s="1"/>
  <c r="J17" i="4"/>
  <c r="J12" i="4"/>
  <c r="J52" i="4" s="1"/>
  <c r="E7" i="4"/>
  <c r="E48" i="4" s="1"/>
  <c r="J37" i="3"/>
  <c r="J36" i="3"/>
  <c r="J35" i="3"/>
  <c r="BI270" i="3"/>
  <c r="BH270" i="3"/>
  <c r="BG270" i="3"/>
  <c r="BF270" i="3"/>
  <c r="T270" i="3"/>
  <c r="R270" i="3"/>
  <c r="P270" i="3"/>
  <c r="BI267" i="3"/>
  <c r="BH267" i="3"/>
  <c r="BG267" i="3"/>
  <c r="BF267" i="3"/>
  <c r="T267" i="3"/>
  <c r="R267" i="3"/>
  <c r="P267" i="3"/>
  <c r="BI263" i="3"/>
  <c r="BH263" i="3"/>
  <c r="BG263" i="3"/>
  <c r="BF263" i="3"/>
  <c r="T263" i="3"/>
  <c r="R263" i="3"/>
  <c r="P263" i="3"/>
  <c r="BI259" i="3"/>
  <c r="BH259" i="3"/>
  <c r="BG259" i="3"/>
  <c r="BF259" i="3"/>
  <c r="T259" i="3"/>
  <c r="R259" i="3"/>
  <c r="P259" i="3"/>
  <c r="BI255" i="3"/>
  <c r="BH255" i="3"/>
  <c r="BG255" i="3"/>
  <c r="BF255" i="3"/>
  <c r="T255" i="3"/>
  <c r="R255" i="3"/>
  <c r="P255" i="3"/>
  <c r="BI254" i="3"/>
  <c r="BH254" i="3"/>
  <c r="BG254" i="3"/>
  <c r="BF254" i="3"/>
  <c r="T254" i="3"/>
  <c r="R254" i="3"/>
  <c r="P254" i="3"/>
  <c r="BI251" i="3"/>
  <c r="BH251" i="3"/>
  <c r="BG251" i="3"/>
  <c r="BF251" i="3"/>
  <c r="T251" i="3"/>
  <c r="R251" i="3"/>
  <c r="P251" i="3"/>
  <c r="BI245" i="3"/>
  <c r="BH245" i="3"/>
  <c r="BG245" i="3"/>
  <c r="BF245" i="3"/>
  <c r="T245" i="3"/>
  <c r="R245" i="3"/>
  <c r="P245" i="3"/>
  <c r="BI243" i="3"/>
  <c r="BH243" i="3"/>
  <c r="BG243" i="3"/>
  <c r="BF243" i="3"/>
  <c r="T243" i="3"/>
  <c r="R243" i="3"/>
  <c r="P243" i="3"/>
  <c r="BI235" i="3"/>
  <c r="BH235" i="3"/>
  <c r="BG235" i="3"/>
  <c r="BF235" i="3"/>
  <c r="T235" i="3"/>
  <c r="R235" i="3"/>
  <c r="P235" i="3"/>
  <c r="BI226" i="3"/>
  <c r="BH226" i="3"/>
  <c r="BG226" i="3"/>
  <c r="BF226" i="3"/>
  <c r="T226" i="3"/>
  <c r="R226" i="3"/>
  <c r="P226" i="3"/>
  <c r="BI224" i="3"/>
  <c r="BH224" i="3"/>
  <c r="BG224" i="3"/>
  <c r="BF224" i="3"/>
  <c r="T224" i="3"/>
  <c r="R224" i="3"/>
  <c r="P224" i="3"/>
  <c r="BI218" i="3"/>
  <c r="BH218" i="3"/>
  <c r="BG218" i="3"/>
  <c r="BF218" i="3"/>
  <c r="T218" i="3"/>
  <c r="R218" i="3"/>
  <c r="P218" i="3"/>
  <c r="BI214" i="3"/>
  <c r="BH214" i="3"/>
  <c r="BG214" i="3"/>
  <c r="BF214" i="3"/>
  <c r="T214" i="3"/>
  <c r="T213" i="3" s="1"/>
  <c r="R214" i="3"/>
  <c r="R213" i="3" s="1"/>
  <c r="P214" i="3"/>
  <c r="P213" i="3" s="1"/>
  <c r="BI208" i="3"/>
  <c r="BH208" i="3"/>
  <c r="BG208" i="3"/>
  <c r="BF208" i="3"/>
  <c r="T208" i="3"/>
  <c r="R208" i="3"/>
  <c r="P208" i="3"/>
  <c r="BI201" i="3"/>
  <c r="BH201" i="3"/>
  <c r="BG201" i="3"/>
  <c r="BF201" i="3"/>
  <c r="T201" i="3"/>
  <c r="R201" i="3"/>
  <c r="P201" i="3"/>
  <c r="BI197" i="3"/>
  <c r="BH197" i="3"/>
  <c r="BG197" i="3"/>
  <c r="BF197" i="3"/>
  <c r="T197" i="3"/>
  <c r="R197" i="3"/>
  <c r="P197" i="3"/>
  <c r="BI190" i="3"/>
  <c r="BH190" i="3"/>
  <c r="BG190" i="3"/>
  <c r="BF190" i="3"/>
  <c r="T190" i="3"/>
  <c r="R190" i="3"/>
  <c r="P190" i="3"/>
  <c r="BI184" i="3"/>
  <c r="BH184" i="3"/>
  <c r="BG184" i="3"/>
  <c r="BF184" i="3"/>
  <c r="T184" i="3"/>
  <c r="R184" i="3"/>
  <c r="P184" i="3"/>
  <c r="BI176" i="3"/>
  <c r="BH176" i="3"/>
  <c r="BG176" i="3"/>
  <c r="BF176" i="3"/>
  <c r="T176" i="3"/>
  <c r="R176" i="3"/>
  <c r="P176" i="3"/>
  <c r="BI169" i="3"/>
  <c r="BH169" i="3"/>
  <c r="BG169" i="3"/>
  <c r="BF169" i="3"/>
  <c r="T169" i="3"/>
  <c r="R169" i="3"/>
  <c r="P169" i="3"/>
  <c r="BI168" i="3"/>
  <c r="BH168" i="3"/>
  <c r="BG168" i="3"/>
  <c r="BF168" i="3"/>
  <c r="T168" i="3"/>
  <c r="R168" i="3"/>
  <c r="P168" i="3"/>
  <c r="BI164" i="3"/>
  <c r="BH164" i="3"/>
  <c r="BG164" i="3"/>
  <c r="BF164" i="3"/>
  <c r="T164" i="3"/>
  <c r="R164" i="3"/>
  <c r="P164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46" i="3"/>
  <c r="BH146" i="3"/>
  <c r="BG146" i="3"/>
  <c r="BF146" i="3"/>
  <c r="T146" i="3"/>
  <c r="R146" i="3"/>
  <c r="P146" i="3"/>
  <c r="BI139" i="3"/>
  <c r="BH139" i="3"/>
  <c r="BG139" i="3"/>
  <c r="BF139" i="3"/>
  <c r="T139" i="3"/>
  <c r="R139" i="3"/>
  <c r="P139" i="3"/>
  <c r="BI134" i="3"/>
  <c r="BH134" i="3"/>
  <c r="BG134" i="3"/>
  <c r="BF134" i="3"/>
  <c r="T134" i="3"/>
  <c r="R134" i="3"/>
  <c r="P134" i="3"/>
  <c r="BI129" i="3"/>
  <c r="BH129" i="3"/>
  <c r="BG129" i="3"/>
  <c r="BF129" i="3"/>
  <c r="T129" i="3"/>
  <c r="R129" i="3"/>
  <c r="P129" i="3"/>
  <c r="BI123" i="3"/>
  <c r="BH123" i="3"/>
  <c r="BG123" i="3"/>
  <c r="BF123" i="3"/>
  <c r="T123" i="3"/>
  <c r="R123" i="3"/>
  <c r="P123" i="3"/>
  <c r="BI117" i="3"/>
  <c r="BH117" i="3"/>
  <c r="BG117" i="3"/>
  <c r="BF117" i="3"/>
  <c r="T117" i="3"/>
  <c r="R117" i="3"/>
  <c r="P117" i="3"/>
  <c r="BI108" i="3"/>
  <c r="BH108" i="3"/>
  <c r="BG108" i="3"/>
  <c r="BF108" i="3"/>
  <c r="T108" i="3"/>
  <c r="R108" i="3"/>
  <c r="P108" i="3"/>
  <c r="BI101" i="3"/>
  <c r="BH101" i="3"/>
  <c r="BG101" i="3"/>
  <c r="BF101" i="3"/>
  <c r="T101" i="3"/>
  <c r="R101" i="3"/>
  <c r="P101" i="3"/>
  <c r="BI94" i="3"/>
  <c r="BH94" i="3"/>
  <c r="BG94" i="3"/>
  <c r="BF94" i="3"/>
  <c r="T94" i="3"/>
  <c r="R94" i="3"/>
  <c r="P94" i="3"/>
  <c r="J88" i="3"/>
  <c r="J87" i="3"/>
  <c r="F87" i="3"/>
  <c r="F85" i="3"/>
  <c r="E83" i="3"/>
  <c r="J55" i="3"/>
  <c r="J54" i="3"/>
  <c r="F54" i="3"/>
  <c r="F52" i="3"/>
  <c r="E50" i="3"/>
  <c r="J18" i="3"/>
  <c r="E18" i="3"/>
  <c r="F88" i="3" s="1"/>
  <c r="J17" i="3"/>
  <c r="J12" i="3"/>
  <c r="J85" i="3" s="1"/>
  <c r="E7" i="3"/>
  <c r="E48" i="3" s="1"/>
  <c r="J37" i="2"/>
  <c r="J36" i="2"/>
  <c r="AY55" i="1" s="1"/>
  <c r="J35" i="2"/>
  <c r="AX55" i="1"/>
  <c r="BI348" i="2"/>
  <c r="BH348" i="2"/>
  <c r="BG348" i="2"/>
  <c r="BF348" i="2"/>
  <c r="T348" i="2"/>
  <c r="R348" i="2"/>
  <c r="P348" i="2"/>
  <c r="BI347" i="2"/>
  <c r="BH347" i="2"/>
  <c r="BG347" i="2"/>
  <c r="BF347" i="2"/>
  <c r="T347" i="2"/>
  <c r="R347" i="2"/>
  <c r="P347" i="2"/>
  <c r="BI346" i="2"/>
  <c r="BH346" i="2"/>
  <c r="BG346" i="2"/>
  <c r="BF346" i="2"/>
  <c r="T346" i="2"/>
  <c r="R346" i="2"/>
  <c r="P346" i="2"/>
  <c r="BI345" i="2"/>
  <c r="BH345" i="2"/>
  <c r="BG345" i="2"/>
  <c r="BF345" i="2"/>
  <c r="T345" i="2"/>
  <c r="R345" i="2"/>
  <c r="P345" i="2"/>
  <c r="BI344" i="2"/>
  <c r="BH344" i="2"/>
  <c r="BG344" i="2"/>
  <c r="BF344" i="2"/>
  <c r="T344" i="2"/>
  <c r="R344" i="2"/>
  <c r="P344" i="2"/>
  <c r="BI343" i="2"/>
  <c r="BH343" i="2"/>
  <c r="BG343" i="2"/>
  <c r="BF343" i="2"/>
  <c r="T343" i="2"/>
  <c r="R343" i="2"/>
  <c r="P343" i="2"/>
  <c r="BI342" i="2"/>
  <c r="BH342" i="2"/>
  <c r="BG342" i="2"/>
  <c r="BF342" i="2"/>
  <c r="T342" i="2"/>
  <c r="R342" i="2"/>
  <c r="P342" i="2"/>
  <c r="BI341" i="2"/>
  <c r="BH341" i="2"/>
  <c r="BG341" i="2"/>
  <c r="BF341" i="2"/>
  <c r="T341" i="2"/>
  <c r="R341" i="2"/>
  <c r="P341" i="2"/>
  <c r="BI340" i="2"/>
  <c r="BH340" i="2"/>
  <c r="BG340" i="2"/>
  <c r="BF340" i="2"/>
  <c r="T340" i="2"/>
  <c r="R340" i="2"/>
  <c r="P340" i="2"/>
  <c r="BI338" i="2"/>
  <c r="BH338" i="2"/>
  <c r="BG338" i="2"/>
  <c r="BF338" i="2"/>
  <c r="T338" i="2"/>
  <c r="R338" i="2"/>
  <c r="P338" i="2"/>
  <c r="BI336" i="2"/>
  <c r="BH336" i="2"/>
  <c r="BG336" i="2"/>
  <c r="BF336" i="2"/>
  <c r="T336" i="2"/>
  <c r="R336" i="2"/>
  <c r="P336" i="2"/>
  <c r="BI331" i="2"/>
  <c r="BH331" i="2"/>
  <c r="BG331" i="2"/>
  <c r="BF331" i="2"/>
  <c r="T331" i="2"/>
  <c r="T330" i="2"/>
  <c r="R331" i="2"/>
  <c r="R330" i="2" s="1"/>
  <c r="P331" i="2"/>
  <c r="P330" i="2" s="1"/>
  <c r="BI327" i="2"/>
  <c r="BH327" i="2"/>
  <c r="BG327" i="2"/>
  <c r="BF327" i="2"/>
  <c r="T327" i="2"/>
  <c r="R327" i="2"/>
  <c r="P327" i="2"/>
  <c r="BI325" i="2"/>
  <c r="BH325" i="2"/>
  <c r="BG325" i="2"/>
  <c r="BF325" i="2"/>
  <c r="T325" i="2"/>
  <c r="R325" i="2"/>
  <c r="P325" i="2"/>
  <c r="BI322" i="2"/>
  <c r="BH322" i="2"/>
  <c r="BG322" i="2"/>
  <c r="BF322" i="2"/>
  <c r="T322" i="2"/>
  <c r="R322" i="2"/>
  <c r="P322" i="2"/>
  <c r="BI319" i="2"/>
  <c r="BH319" i="2"/>
  <c r="BG319" i="2"/>
  <c r="BF319" i="2"/>
  <c r="T319" i="2"/>
  <c r="R319" i="2"/>
  <c r="P319" i="2"/>
  <c r="BI317" i="2"/>
  <c r="BH317" i="2"/>
  <c r="BG317" i="2"/>
  <c r="BF317" i="2"/>
  <c r="T317" i="2"/>
  <c r="R317" i="2"/>
  <c r="P317" i="2"/>
  <c r="BI315" i="2"/>
  <c r="BH315" i="2"/>
  <c r="BG315" i="2"/>
  <c r="BF315" i="2"/>
  <c r="T315" i="2"/>
  <c r="R315" i="2"/>
  <c r="P315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4" i="2"/>
  <c r="BH304" i="2"/>
  <c r="BG304" i="2"/>
  <c r="BF304" i="2"/>
  <c r="T304" i="2"/>
  <c r="R304" i="2"/>
  <c r="P304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6" i="2"/>
  <c r="BH296" i="2"/>
  <c r="BG296" i="2"/>
  <c r="BF296" i="2"/>
  <c r="T296" i="2"/>
  <c r="R296" i="2"/>
  <c r="P296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88" i="2"/>
  <c r="BH288" i="2"/>
  <c r="BG288" i="2"/>
  <c r="BF288" i="2"/>
  <c r="T288" i="2"/>
  <c r="R288" i="2"/>
  <c r="P288" i="2"/>
  <c r="BI284" i="2"/>
  <c r="BH284" i="2"/>
  <c r="BG284" i="2"/>
  <c r="BF284" i="2"/>
  <c r="T284" i="2"/>
  <c r="R284" i="2"/>
  <c r="P284" i="2"/>
  <c r="BI279" i="2"/>
  <c r="BH279" i="2"/>
  <c r="BG279" i="2"/>
  <c r="BF279" i="2"/>
  <c r="T279" i="2"/>
  <c r="R279" i="2"/>
  <c r="P279" i="2"/>
  <c r="BI275" i="2"/>
  <c r="BH275" i="2"/>
  <c r="BG275" i="2"/>
  <c r="BF275" i="2"/>
  <c r="T275" i="2"/>
  <c r="R275" i="2"/>
  <c r="P275" i="2"/>
  <c r="BI271" i="2"/>
  <c r="BH271" i="2"/>
  <c r="BG271" i="2"/>
  <c r="BF271" i="2"/>
  <c r="T271" i="2"/>
  <c r="R271" i="2"/>
  <c r="P271" i="2"/>
  <c r="BI269" i="2"/>
  <c r="BH269" i="2"/>
  <c r="BG269" i="2"/>
  <c r="BF269" i="2"/>
  <c r="T269" i="2"/>
  <c r="R269" i="2"/>
  <c r="P269" i="2"/>
  <c r="BI267" i="2"/>
  <c r="BH267" i="2"/>
  <c r="BG267" i="2"/>
  <c r="BF267" i="2"/>
  <c r="T267" i="2"/>
  <c r="R267" i="2"/>
  <c r="P267" i="2"/>
  <c r="BI261" i="2"/>
  <c r="BH261" i="2"/>
  <c r="BG261" i="2"/>
  <c r="BF261" i="2"/>
  <c r="T261" i="2"/>
  <c r="R261" i="2"/>
  <c r="P261" i="2"/>
  <c r="BI258" i="2"/>
  <c r="BH258" i="2"/>
  <c r="BG258" i="2"/>
  <c r="BF258" i="2"/>
  <c r="T258" i="2"/>
  <c r="R258" i="2"/>
  <c r="P258" i="2"/>
  <c r="BI255" i="2"/>
  <c r="BH255" i="2"/>
  <c r="BG255" i="2"/>
  <c r="BF255" i="2"/>
  <c r="T255" i="2"/>
  <c r="R255" i="2"/>
  <c r="P255" i="2"/>
  <c r="BI252" i="2"/>
  <c r="BH252" i="2"/>
  <c r="BG252" i="2"/>
  <c r="BF252" i="2"/>
  <c r="T252" i="2"/>
  <c r="R252" i="2"/>
  <c r="P252" i="2"/>
  <c r="BI249" i="2"/>
  <c r="BH249" i="2"/>
  <c r="BG249" i="2"/>
  <c r="BF249" i="2"/>
  <c r="T249" i="2"/>
  <c r="R249" i="2"/>
  <c r="P249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0" i="2"/>
  <c r="BH240" i="2"/>
  <c r="BG240" i="2"/>
  <c r="BF240" i="2"/>
  <c r="T240" i="2"/>
  <c r="R240" i="2"/>
  <c r="P240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3" i="2"/>
  <c r="BH233" i="2"/>
  <c r="BG233" i="2"/>
  <c r="BF233" i="2"/>
  <c r="T233" i="2"/>
  <c r="R233" i="2"/>
  <c r="P233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5" i="2"/>
  <c r="BH225" i="2"/>
  <c r="BG225" i="2"/>
  <c r="BF225" i="2"/>
  <c r="T225" i="2"/>
  <c r="R225" i="2"/>
  <c r="P225" i="2"/>
  <c r="BI222" i="2"/>
  <c r="BH222" i="2"/>
  <c r="BG222" i="2"/>
  <c r="BF222" i="2"/>
  <c r="T222" i="2"/>
  <c r="R222" i="2"/>
  <c r="P222" i="2"/>
  <c r="BI217" i="2"/>
  <c r="BH217" i="2"/>
  <c r="BG217" i="2"/>
  <c r="BF217" i="2"/>
  <c r="T217" i="2"/>
  <c r="R217" i="2"/>
  <c r="P217" i="2"/>
  <c r="BI214" i="2"/>
  <c r="BH214" i="2"/>
  <c r="BG214" i="2"/>
  <c r="BF214" i="2"/>
  <c r="T214" i="2"/>
  <c r="R214" i="2"/>
  <c r="P214" i="2"/>
  <c r="BI209" i="2"/>
  <c r="BH209" i="2"/>
  <c r="BG209" i="2"/>
  <c r="BF209" i="2"/>
  <c r="T209" i="2"/>
  <c r="R209" i="2"/>
  <c r="P209" i="2"/>
  <c r="BI206" i="2"/>
  <c r="BH206" i="2"/>
  <c r="BG206" i="2"/>
  <c r="BF206" i="2"/>
  <c r="T206" i="2"/>
  <c r="R206" i="2"/>
  <c r="P206" i="2"/>
  <c r="BI203" i="2"/>
  <c r="BH203" i="2"/>
  <c r="BG203" i="2"/>
  <c r="BF203" i="2"/>
  <c r="T203" i="2"/>
  <c r="R203" i="2"/>
  <c r="P203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90" i="2"/>
  <c r="BH190" i="2"/>
  <c r="BG190" i="2"/>
  <c r="BF190" i="2"/>
  <c r="T190" i="2"/>
  <c r="R190" i="2"/>
  <c r="P190" i="2"/>
  <c r="BI188" i="2"/>
  <c r="BH188" i="2"/>
  <c r="BG188" i="2"/>
  <c r="BF188" i="2"/>
  <c r="T188" i="2"/>
  <c r="R188" i="2"/>
  <c r="P188" i="2"/>
  <c r="BI185" i="2"/>
  <c r="BH185" i="2"/>
  <c r="BG185" i="2"/>
  <c r="BF185" i="2"/>
  <c r="T185" i="2"/>
  <c r="R185" i="2"/>
  <c r="P185" i="2"/>
  <c r="BI183" i="2"/>
  <c r="BH183" i="2"/>
  <c r="BG183" i="2"/>
  <c r="BF183" i="2"/>
  <c r="T183" i="2"/>
  <c r="R183" i="2"/>
  <c r="P183" i="2"/>
  <c r="BI180" i="2"/>
  <c r="BH180" i="2"/>
  <c r="BG180" i="2"/>
  <c r="BF180" i="2"/>
  <c r="T180" i="2"/>
  <c r="R180" i="2"/>
  <c r="P180" i="2"/>
  <c r="BI178" i="2"/>
  <c r="BH178" i="2"/>
  <c r="BG178" i="2"/>
  <c r="BF178" i="2"/>
  <c r="T178" i="2"/>
  <c r="R178" i="2"/>
  <c r="P178" i="2"/>
  <c r="BI174" i="2"/>
  <c r="BH174" i="2"/>
  <c r="BG174" i="2"/>
  <c r="BF174" i="2"/>
  <c r="T174" i="2"/>
  <c r="R174" i="2"/>
  <c r="P174" i="2"/>
  <c r="BI169" i="2"/>
  <c r="BH169" i="2"/>
  <c r="BG169" i="2"/>
  <c r="BF169" i="2"/>
  <c r="T169" i="2"/>
  <c r="R169" i="2"/>
  <c r="P169" i="2"/>
  <c r="BI164" i="2"/>
  <c r="BH164" i="2"/>
  <c r="BG164" i="2"/>
  <c r="BF164" i="2"/>
  <c r="T164" i="2"/>
  <c r="R164" i="2"/>
  <c r="P164" i="2"/>
  <c r="BI160" i="2"/>
  <c r="BH160" i="2"/>
  <c r="BG160" i="2"/>
  <c r="BF160" i="2"/>
  <c r="T160" i="2"/>
  <c r="R160" i="2"/>
  <c r="P160" i="2"/>
  <c r="BI158" i="2"/>
  <c r="BH158" i="2"/>
  <c r="BG158" i="2"/>
  <c r="BF158" i="2"/>
  <c r="T158" i="2"/>
  <c r="R158" i="2"/>
  <c r="P158" i="2"/>
  <c r="BI155" i="2"/>
  <c r="BH155" i="2"/>
  <c r="BG155" i="2"/>
  <c r="BF155" i="2"/>
  <c r="T155" i="2"/>
  <c r="R155" i="2"/>
  <c r="P155" i="2"/>
  <c r="BI152" i="2"/>
  <c r="BH152" i="2"/>
  <c r="BG152" i="2"/>
  <c r="BF152" i="2"/>
  <c r="T152" i="2"/>
  <c r="R152" i="2"/>
  <c r="P152" i="2"/>
  <c r="BI150" i="2"/>
  <c r="BH150" i="2"/>
  <c r="BG150" i="2"/>
  <c r="BF150" i="2"/>
  <c r="T150" i="2"/>
  <c r="R150" i="2"/>
  <c r="P150" i="2"/>
  <c r="BI146" i="2"/>
  <c r="BH146" i="2"/>
  <c r="BG146" i="2"/>
  <c r="BF146" i="2"/>
  <c r="T146" i="2"/>
  <c r="R146" i="2"/>
  <c r="P146" i="2"/>
  <c r="BI138" i="2"/>
  <c r="BH138" i="2"/>
  <c r="BG138" i="2"/>
  <c r="BF138" i="2"/>
  <c r="T138" i="2"/>
  <c r="R138" i="2"/>
  <c r="P138" i="2"/>
  <c r="BI130" i="2"/>
  <c r="BH130" i="2"/>
  <c r="BG130" i="2"/>
  <c r="BF130" i="2"/>
  <c r="T130" i="2"/>
  <c r="R130" i="2"/>
  <c r="P130" i="2"/>
  <c r="BI127" i="2"/>
  <c r="BH127" i="2"/>
  <c r="BG127" i="2"/>
  <c r="BF127" i="2"/>
  <c r="T127" i="2"/>
  <c r="R127" i="2"/>
  <c r="P127" i="2"/>
  <c r="BI122" i="2"/>
  <c r="BH122" i="2"/>
  <c r="BG122" i="2"/>
  <c r="BF122" i="2"/>
  <c r="T122" i="2"/>
  <c r="R122" i="2"/>
  <c r="P122" i="2"/>
  <c r="BI119" i="2"/>
  <c r="BH119" i="2"/>
  <c r="BG119" i="2"/>
  <c r="BF119" i="2"/>
  <c r="T119" i="2"/>
  <c r="R119" i="2"/>
  <c r="P119" i="2"/>
  <c r="BI113" i="2"/>
  <c r="BH113" i="2"/>
  <c r="BG113" i="2"/>
  <c r="BF113" i="2"/>
  <c r="T113" i="2"/>
  <c r="R113" i="2"/>
  <c r="P113" i="2"/>
  <c r="BI109" i="2"/>
  <c r="BH109" i="2"/>
  <c r="BG109" i="2"/>
  <c r="BF109" i="2"/>
  <c r="T109" i="2"/>
  <c r="R109" i="2"/>
  <c r="P109" i="2"/>
  <c r="BI104" i="2"/>
  <c r="BH104" i="2"/>
  <c r="BG104" i="2"/>
  <c r="BF104" i="2"/>
  <c r="T104" i="2"/>
  <c r="R104" i="2"/>
  <c r="P104" i="2"/>
  <c r="BI101" i="2"/>
  <c r="BH101" i="2"/>
  <c r="BG101" i="2"/>
  <c r="BF101" i="2"/>
  <c r="T101" i="2"/>
  <c r="R101" i="2"/>
  <c r="P101" i="2"/>
  <c r="BI98" i="2"/>
  <c r="BH98" i="2"/>
  <c r="BG98" i="2"/>
  <c r="BF98" i="2"/>
  <c r="T98" i="2"/>
  <c r="R98" i="2"/>
  <c r="P98" i="2"/>
  <c r="BI95" i="2"/>
  <c r="BH95" i="2"/>
  <c r="BG95" i="2"/>
  <c r="BF95" i="2"/>
  <c r="T95" i="2"/>
  <c r="R95" i="2"/>
  <c r="P95" i="2"/>
  <c r="J87" i="2"/>
  <c r="J86" i="2"/>
  <c r="E82" i="2"/>
  <c r="J55" i="2"/>
  <c r="J54" i="2"/>
  <c r="E50" i="2"/>
  <c r="J18" i="2"/>
  <c r="E18" i="2"/>
  <c r="J17" i="2"/>
  <c r="J12" i="2"/>
  <c r="J52" i="2" s="1"/>
  <c r="E7" i="2"/>
  <c r="E48" i="2" s="1"/>
  <c r="L50" i="1"/>
  <c r="AM50" i="1"/>
  <c r="AM49" i="1"/>
  <c r="L49" i="1"/>
  <c r="AM47" i="1"/>
  <c r="L47" i="1"/>
  <c r="L45" i="1"/>
  <c r="L44" i="1"/>
  <c r="J89" i="6"/>
  <c r="J133" i="5"/>
  <c r="J122" i="5"/>
  <c r="J112" i="5"/>
  <c r="BK94" i="5"/>
  <c r="BK207" i="4"/>
  <c r="BK192" i="4"/>
  <c r="J169" i="4"/>
  <c r="J157" i="4"/>
  <c r="BK150" i="4"/>
  <c r="BK121" i="4"/>
  <c r="J97" i="4"/>
  <c r="BK168" i="3"/>
  <c r="J342" i="2"/>
  <c r="J341" i="2"/>
  <c r="BK327" i="2"/>
  <c r="BK293" i="2"/>
  <c r="J255" i="2"/>
  <c r="J228" i="2"/>
  <c r="J206" i="2"/>
  <c r="J190" i="2"/>
  <c r="BK138" i="2"/>
  <c r="BK132" i="5"/>
  <c r="BK123" i="5"/>
  <c r="BK118" i="5"/>
  <c r="BK108" i="5"/>
  <c r="J99" i="5"/>
  <c r="BK91" i="5"/>
  <c r="J200" i="4"/>
  <c r="J182" i="4"/>
  <c r="J163" i="4"/>
  <c r="BK144" i="4"/>
  <c r="J118" i="4"/>
  <c r="BK94" i="4"/>
  <c r="BK255" i="3"/>
  <c r="BK190" i="3"/>
  <c r="BK154" i="3"/>
  <c r="BK117" i="3"/>
  <c r="J348" i="2"/>
  <c r="BK345" i="2"/>
  <c r="J331" i="2"/>
  <c r="J312" i="2"/>
  <c r="BK299" i="2"/>
  <c r="J275" i="2"/>
  <c r="J243" i="2"/>
  <c r="J217" i="2"/>
  <c r="J196" i="2"/>
  <c r="J178" i="2"/>
  <c r="BK164" i="2"/>
  <c r="BK152" i="2"/>
  <c r="BK98" i="2"/>
  <c r="BK128" i="5"/>
  <c r="BK117" i="5"/>
  <c r="J111" i="5"/>
  <c r="BK101" i="5"/>
  <c r="BK206" i="4"/>
  <c r="J190" i="4"/>
  <c r="BK167" i="4"/>
  <c r="BK156" i="4"/>
  <c r="BK137" i="4"/>
  <c r="J110" i="4"/>
  <c r="J100" i="4"/>
  <c r="BK263" i="3"/>
  <c r="BK201" i="3"/>
  <c r="J336" i="2"/>
  <c r="BK309" i="2"/>
  <c r="BK275" i="2"/>
  <c r="BK255" i="2"/>
  <c r="J240" i="2"/>
  <c r="J209" i="2"/>
  <c r="J169" i="2"/>
  <c r="BK130" i="2"/>
  <c r="J119" i="2"/>
  <c r="BK131" i="5"/>
  <c r="J125" i="5"/>
  <c r="J120" i="5"/>
  <c r="J115" i="5"/>
  <c r="J109" i="5"/>
  <c r="BK99" i="5"/>
  <c r="J91" i="5"/>
  <c r="BK200" i="4"/>
  <c r="J167" i="4"/>
  <c r="BK154" i="4"/>
  <c r="BK145" i="4"/>
  <c r="J121" i="4"/>
  <c r="BK270" i="3"/>
  <c r="J345" i="2"/>
  <c r="BK336" i="2"/>
  <c r="BK315" i="2"/>
  <c r="J293" i="2"/>
  <c r="BK271" i="2"/>
  <c r="J249" i="2"/>
  <c r="J233" i="2"/>
  <c r="BK190" i="2"/>
  <c r="BK155" i="2"/>
  <c r="J138" i="2"/>
  <c r="J98" i="2"/>
  <c r="J85" i="6"/>
  <c r="BK130" i="5"/>
  <c r="J114" i="5"/>
  <c r="J98" i="5"/>
  <c r="J210" i="4"/>
  <c r="BK196" i="4"/>
  <c r="BK185" i="4"/>
  <c r="BK174" i="4"/>
  <c r="BK153" i="4"/>
  <c r="BK151" i="4"/>
  <c r="BK132" i="4"/>
  <c r="BK118" i="4"/>
  <c r="J92" i="4"/>
  <c r="BK243" i="3"/>
  <c r="BK218" i="3"/>
  <c r="BK129" i="3"/>
  <c r="BK344" i="2"/>
  <c r="BK312" i="2"/>
  <c r="J296" i="2"/>
  <c r="J269" i="2"/>
  <c r="J235" i="2"/>
  <c r="J214" i="2"/>
  <c r="BK193" i="2"/>
  <c r="J183" i="2"/>
  <c r="J104" i="2"/>
  <c r="J129" i="5"/>
  <c r="BK120" i="5"/>
  <c r="J113" i="5"/>
  <c r="J105" i="5"/>
  <c r="J92" i="5"/>
  <c r="BK204" i="4"/>
  <c r="J185" i="4"/>
  <c r="BK169" i="4"/>
  <c r="J154" i="4"/>
  <c r="J132" i="4"/>
  <c r="BK125" i="4"/>
  <c r="BK100" i="4"/>
  <c r="J344" i="2"/>
  <c r="BK342" i="2"/>
  <c r="BK325" i="2"/>
  <c r="J302" i="2"/>
  <c r="BK284" i="2"/>
  <c r="J261" i="2"/>
  <c r="BK235" i="2"/>
  <c r="BK228" i="2"/>
  <c r="BK198" i="2"/>
  <c r="J185" i="2"/>
  <c r="J174" i="2"/>
  <c r="BK158" i="2"/>
  <c r="J146" i="2"/>
  <c r="BK119" i="2"/>
  <c r="BK133" i="5"/>
  <c r="J121" i="5"/>
  <c r="BK112" i="5"/>
  <c r="BK106" i="5"/>
  <c r="J96" i="5"/>
  <c r="J194" i="4"/>
  <c r="J174" i="4"/>
  <c r="J165" i="4"/>
  <c r="J150" i="4"/>
  <c r="J140" i="4"/>
  <c r="J108" i="4"/>
  <c r="BK97" i="4"/>
  <c r="BK146" i="3"/>
  <c r="BK94" i="3"/>
  <c r="J299" i="2"/>
  <c r="J258" i="2"/>
  <c r="BK243" i="2"/>
  <c r="BK230" i="2"/>
  <c r="BK180" i="2"/>
  <c r="J158" i="2"/>
  <c r="J109" i="2"/>
  <c r="AS54" i="1"/>
  <c r="J204" i="4"/>
  <c r="J176" i="4"/>
  <c r="BK159" i="4"/>
  <c r="J148" i="4"/>
  <c r="BK140" i="4"/>
  <c r="BK224" i="3"/>
  <c r="BK108" i="3"/>
  <c r="BK296" i="2"/>
  <c r="J284" i="2"/>
  <c r="BK252" i="2"/>
  <c r="J222" i="2"/>
  <c r="BK185" i="2"/>
  <c r="BK150" i="2"/>
  <c r="J122" i="2"/>
  <c r="J126" i="5"/>
  <c r="BK111" i="5"/>
  <c r="BK93" i="5"/>
  <c r="J206" i="4"/>
  <c r="BK194" i="4"/>
  <c r="BK182" i="4"/>
  <c r="J160" i="4"/>
  <c r="J156" i="4"/>
  <c r="J145" i="4"/>
  <c r="J125" i="4"/>
  <c r="BK105" i="4"/>
  <c r="BK251" i="3"/>
  <c r="J347" i="2"/>
  <c r="J343" i="2"/>
  <c r="J338" i="2"/>
  <c r="BK322" i="2"/>
  <c r="BK317" i="2"/>
  <c r="J304" i="2"/>
  <c r="BK258" i="2"/>
  <c r="J237" i="2"/>
  <c r="BK217" i="2"/>
  <c r="BK196" i="2"/>
  <c r="J152" i="2"/>
  <c r="BK101" i="2"/>
  <c r="J128" i="5"/>
  <c r="J119" i="5"/>
  <c r="J110" i="5"/>
  <c r="J103" i="5"/>
  <c r="J93" i="5"/>
  <c r="BK202" i="4"/>
  <c r="J196" i="4"/>
  <c r="BK179" i="4"/>
  <c r="BK165" i="4"/>
  <c r="BK148" i="4"/>
  <c r="BK110" i="4"/>
  <c r="BK92" i="4"/>
  <c r="BK254" i="3"/>
  <c r="BK184" i="3"/>
  <c r="BK341" i="2"/>
  <c r="J322" i="2"/>
  <c r="J317" i="2"/>
  <c r="BK304" i="2"/>
  <c r="BK288" i="2"/>
  <c r="BK267" i="2"/>
  <c r="J230" i="2"/>
  <c r="BK222" i="2"/>
  <c r="BK203" i="2"/>
  <c r="BK188" i="2"/>
  <c r="BK169" i="2"/>
  <c r="J155" i="2"/>
  <c r="J130" i="2"/>
  <c r="J113" i="2"/>
  <c r="J131" i="5"/>
  <c r="J118" i="5"/>
  <c r="BK109" i="5"/>
  <c r="BK98" i="5"/>
  <c r="J202" i="4"/>
  <c r="J188" i="4"/>
  <c r="J158" i="4"/>
  <c r="J153" i="4"/>
  <c r="J142" i="4"/>
  <c r="J127" i="4"/>
  <c r="J105" i="4"/>
  <c r="J94" i="4"/>
  <c r="BK134" i="3"/>
  <c r="J327" i="2"/>
  <c r="BK306" i="2"/>
  <c r="J271" i="2"/>
  <c r="J252" i="2"/>
  <c r="BK233" i="2"/>
  <c r="BK183" i="2"/>
  <c r="BK160" i="2"/>
  <c r="J127" i="2"/>
  <c r="BK104" i="2"/>
  <c r="BK87" i="6"/>
  <c r="BK126" i="5"/>
  <c r="BK121" i="5"/>
  <c r="J117" i="5"/>
  <c r="BK110" i="5"/>
  <c r="BK105" i="5"/>
  <c r="BK95" i="5"/>
  <c r="J90" i="5"/>
  <c r="J171" i="4"/>
  <c r="BK157" i="4"/>
  <c r="BK147" i="4"/>
  <c r="J137" i="4"/>
  <c r="BK235" i="3"/>
  <c r="BK214" i="3"/>
  <c r="J346" i="2"/>
  <c r="BK338" i="2"/>
  <c r="J325" i="2"/>
  <c r="J306" i="2"/>
  <c r="BK291" i="2"/>
  <c r="BK269" i="2"/>
  <c r="J246" i="2"/>
  <c r="BK209" i="2"/>
  <c r="BK174" i="2"/>
  <c r="BK146" i="2"/>
  <c r="BK95" i="2"/>
  <c r="J87" i="6"/>
  <c r="J132" i="5"/>
  <c r="BK119" i="5"/>
  <c r="J101" i="5"/>
  <c r="BK210" i="4"/>
  <c r="BK198" i="4"/>
  <c r="BK190" i="4"/>
  <c r="J179" i="4"/>
  <c r="BK158" i="4"/>
  <c r="J152" i="4"/>
  <c r="J144" i="4"/>
  <c r="BK115" i="4"/>
  <c r="BK245" i="3"/>
  <c r="BK164" i="3"/>
  <c r="BK346" i="2"/>
  <c r="BK340" i="2"/>
  <c r="J309" i="2"/>
  <c r="J291" i="2"/>
  <c r="BK240" i="2"/>
  <c r="J225" i="2"/>
  <c r="J198" i="2"/>
  <c r="J188" i="2"/>
  <c r="BK109" i="2"/>
  <c r="J130" i="5"/>
  <c r="BK125" i="5"/>
  <c r="BK114" i="5"/>
  <c r="J106" i="5"/>
  <c r="J94" i="5"/>
  <c r="BK90" i="5"/>
  <c r="J198" i="4"/>
  <c r="BK176" i="4"/>
  <c r="J159" i="4"/>
  <c r="J147" i="4"/>
  <c r="BK129" i="4"/>
  <c r="J103" i="4"/>
  <c r="BK208" i="3"/>
  <c r="BK197" i="3"/>
  <c r="BK169" i="3"/>
  <c r="BK123" i="3"/>
  <c r="BK348" i="2"/>
  <c r="BK347" i="2"/>
  <c r="BK343" i="2"/>
  <c r="J340" i="2"/>
  <c r="BK319" i="2"/>
  <c r="J315" i="2"/>
  <c r="J279" i="2"/>
  <c r="BK249" i="2"/>
  <c r="BK225" i="2"/>
  <c r="BK206" i="2"/>
  <c r="J193" i="2"/>
  <c r="J180" i="2"/>
  <c r="J160" i="2"/>
  <c r="BK122" i="2"/>
  <c r="BK85" i="6"/>
  <c r="J123" i="5"/>
  <c r="BK115" i="5"/>
  <c r="BK103" i="5"/>
  <c r="J95" i="5"/>
  <c r="J192" i="4"/>
  <c r="BK171" i="4"/>
  <c r="BK160" i="4"/>
  <c r="BK152" i="4"/>
  <c r="J135" i="4"/>
  <c r="J115" i="4"/>
  <c r="BK103" i="4"/>
  <c r="BK267" i="3"/>
  <c r="BK226" i="3"/>
  <c r="BK176" i="3"/>
  <c r="BK139" i="3"/>
  <c r="J319" i="2"/>
  <c r="BK279" i="2"/>
  <c r="BK261" i="2"/>
  <c r="BK246" i="2"/>
  <c r="BK214" i="2"/>
  <c r="BK178" i="2"/>
  <c r="J150" i="2"/>
  <c r="BK113" i="2"/>
  <c r="J95" i="2"/>
  <c r="BK89" i="6"/>
  <c r="BK129" i="5"/>
  <c r="BK122" i="5"/>
  <c r="BK113" i="5"/>
  <c r="J108" i="5"/>
  <c r="BK96" i="5"/>
  <c r="BK92" i="5"/>
  <c r="J207" i="4"/>
  <c r="BK188" i="4"/>
  <c r="BK163" i="4"/>
  <c r="J151" i="4"/>
  <c r="BK142" i="4"/>
  <c r="BK135" i="4"/>
  <c r="BK127" i="4"/>
  <c r="BK108" i="4"/>
  <c r="BK259" i="3"/>
  <c r="BK157" i="3"/>
  <c r="BK101" i="3"/>
  <c r="BK331" i="2"/>
  <c r="BK302" i="2"/>
  <c r="J288" i="2"/>
  <c r="J267" i="2"/>
  <c r="BK237" i="2"/>
  <c r="J203" i="2"/>
  <c r="J164" i="2"/>
  <c r="BK127" i="2"/>
  <c r="J101" i="2"/>
  <c r="J313" i="3" l="1"/>
  <c r="J308" i="3"/>
  <c r="J69" i="3" s="1"/>
  <c r="J282" i="3"/>
  <c r="J68" i="3" s="1"/>
  <c r="J258" i="3"/>
  <c r="J67" i="3" s="1"/>
  <c r="J200" i="3"/>
  <c r="J183" i="3"/>
  <c r="J63" i="3" s="1"/>
  <c r="J163" i="3"/>
  <c r="J62" i="3" s="1"/>
  <c r="J93" i="3"/>
  <c r="F37" i="2"/>
  <c r="BD55" i="1" s="1"/>
  <c r="F36" i="2"/>
  <c r="BC55" i="1" s="1"/>
  <c r="F35" i="2"/>
  <c r="BB55" i="1" s="1"/>
  <c r="F34" i="2"/>
  <c r="BA55" i="1" s="1"/>
  <c r="F55" i="2"/>
  <c r="F87" i="2"/>
  <c r="P200" i="3"/>
  <c r="R200" i="3"/>
  <c r="T200" i="3"/>
  <c r="R92" i="2"/>
  <c r="R149" i="2"/>
  <c r="P177" i="2"/>
  <c r="R187" i="2"/>
  <c r="BK208" i="2"/>
  <c r="J208" i="2" s="1"/>
  <c r="J65" i="2" s="1"/>
  <c r="T287" i="2"/>
  <c r="R318" i="2"/>
  <c r="BK334" i="2"/>
  <c r="BK333" i="2" s="1"/>
  <c r="J333" i="2" s="1"/>
  <c r="J69" i="2" s="1"/>
  <c r="T93" i="3"/>
  <c r="R145" i="3"/>
  <c r="R163" i="3"/>
  <c r="P183" i="3"/>
  <c r="P196" i="3"/>
  <c r="R217" i="3"/>
  <c r="R234" i="3"/>
  <c r="P253" i="3"/>
  <c r="R258" i="3"/>
  <c r="T266" i="3"/>
  <c r="BK91" i="4"/>
  <c r="P124" i="4"/>
  <c r="T131" i="4"/>
  <c r="R166" i="4"/>
  <c r="P173" i="4"/>
  <c r="BK187" i="4"/>
  <c r="J187" i="4" s="1"/>
  <c r="J68" i="4" s="1"/>
  <c r="P89" i="5"/>
  <c r="P104" i="5"/>
  <c r="R107" i="5"/>
  <c r="P116" i="5"/>
  <c r="T127" i="5"/>
  <c r="T124" i="5"/>
  <c r="R84" i="6"/>
  <c r="BK92" i="2"/>
  <c r="BK149" i="2"/>
  <c r="J149" i="2" s="1"/>
  <c r="J62" i="2" s="1"/>
  <c r="BK177" i="2"/>
  <c r="J177" i="2" s="1"/>
  <c r="J63" i="2" s="1"/>
  <c r="T177" i="2"/>
  <c r="T187" i="2"/>
  <c r="T208" i="2"/>
  <c r="P287" i="2"/>
  <c r="T318" i="2"/>
  <c r="T334" i="2"/>
  <c r="T333" i="2" s="1"/>
  <c r="P93" i="3"/>
  <c r="P145" i="3"/>
  <c r="BK163" i="3"/>
  <c r="BK183" i="3"/>
  <c r="BK196" i="3"/>
  <c r="J196" i="3" s="1"/>
  <c r="P217" i="3"/>
  <c r="P234" i="3"/>
  <c r="R253" i="3"/>
  <c r="T258" i="3"/>
  <c r="R266" i="3"/>
  <c r="R91" i="4"/>
  <c r="BK124" i="4"/>
  <c r="J124" i="4" s="1"/>
  <c r="J63" i="4" s="1"/>
  <c r="BK131" i="4"/>
  <c r="J131" i="4" s="1"/>
  <c r="J64" i="4" s="1"/>
  <c r="BK166" i="4"/>
  <c r="J166" i="4" s="1"/>
  <c r="J65" i="4" s="1"/>
  <c r="P166" i="4"/>
  <c r="R173" i="4"/>
  <c r="T187" i="4"/>
  <c r="BK89" i="5"/>
  <c r="BK97" i="5"/>
  <c r="J97" i="5" s="1"/>
  <c r="J61" i="5" s="1"/>
  <c r="T97" i="5"/>
  <c r="BK104" i="5"/>
  <c r="J104" i="5" s="1"/>
  <c r="J64" i="5" s="1"/>
  <c r="T104" i="5"/>
  <c r="T107" i="5"/>
  <c r="T116" i="5"/>
  <c r="BK127" i="5"/>
  <c r="J127" i="5" s="1"/>
  <c r="J68" i="5" s="1"/>
  <c r="P84" i="6"/>
  <c r="T88" i="6"/>
  <c r="T92" i="2"/>
  <c r="T149" i="2"/>
  <c r="BK187" i="2"/>
  <c r="J187" i="2" s="1"/>
  <c r="J64" i="2" s="1"/>
  <c r="R208" i="2"/>
  <c r="R287" i="2"/>
  <c r="P318" i="2"/>
  <c r="R334" i="2"/>
  <c r="R333" i="2" s="1"/>
  <c r="BK93" i="3"/>
  <c r="BK145" i="3"/>
  <c r="P163" i="3"/>
  <c r="T183" i="3"/>
  <c r="T196" i="3"/>
  <c r="T217" i="3"/>
  <c r="T234" i="3"/>
  <c r="T253" i="3"/>
  <c r="BK266" i="3"/>
  <c r="P91" i="4"/>
  <c r="R124" i="4"/>
  <c r="P131" i="4"/>
  <c r="BK173" i="4"/>
  <c r="J173" i="4" s="1"/>
  <c r="J66" i="4" s="1"/>
  <c r="P187" i="4"/>
  <c r="T89" i="5"/>
  <c r="R97" i="5"/>
  <c r="R104" i="5"/>
  <c r="BK107" i="5"/>
  <c r="J107" i="5" s="1"/>
  <c r="J65" i="5" s="1"/>
  <c r="BK116" i="5"/>
  <c r="J116" i="5" s="1"/>
  <c r="J66" i="5" s="1"/>
  <c r="P127" i="5"/>
  <c r="P124" i="5" s="1"/>
  <c r="BK88" i="6"/>
  <c r="J88" i="6" s="1"/>
  <c r="J62" i="6" s="1"/>
  <c r="P88" i="6"/>
  <c r="P92" i="2"/>
  <c r="P149" i="2"/>
  <c r="R177" i="2"/>
  <c r="P187" i="2"/>
  <c r="P208" i="2"/>
  <c r="BK287" i="2"/>
  <c r="J287" i="2" s="1"/>
  <c r="J66" i="2" s="1"/>
  <c r="BK318" i="2"/>
  <c r="J318" i="2" s="1"/>
  <c r="J67" i="2" s="1"/>
  <c r="P334" i="2"/>
  <c r="P333" i="2" s="1"/>
  <c r="R93" i="3"/>
  <c r="T145" i="3"/>
  <c r="T163" i="3"/>
  <c r="R183" i="3"/>
  <c r="R196" i="3"/>
  <c r="BK217" i="3"/>
  <c r="BK234" i="3"/>
  <c r="BK253" i="3"/>
  <c r="BK258" i="3"/>
  <c r="P258" i="3"/>
  <c r="P266" i="3"/>
  <c r="T91" i="4"/>
  <c r="T124" i="4"/>
  <c r="R131" i="4"/>
  <c r="T166" i="4"/>
  <c r="T173" i="4"/>
  <c r="R187" i="4"/>
  <c r="R89" i="5"/>
  <c r="P97" i="5"/>
  <c r="P107" i="5"/>
  <c r="R116" i="5"/>
  <c r="R127" i="5"/>
  <c r="R124" i="5"/>
  <c r="BK84" i="6"/>
  <c r="T84" i="6"/>
  <c r="R88" i="6"/>
  <c r="BE101" i="2"/>
  <c r="BE119" i="2"/>
  <c r="BE158" i="2"/>
  <c r="BE160" i="2"/>
  <c r="BE180" i="2"/>
  <c r="BE188" i="2"/>
  <c r="BE193" i="2"/>
  <c r="BE203" i="2"/>
  <c r="BE206" i="2"/>
  <c r="BE214" i="2"/>
  <c r="BE225" i="2"/>
  <c r="BE228" i="2"/>
  <c r="BE271" i="2"/>
  <c r="BE309" i="2"/>
  <c r="BE319" i="2"/>
  <c r="BE322" i="2"/>
  <c r="BE325" i="2"/>
  <c r="BE327" i="2"/>
  <c r="J52" i="3"/>
  <c r="E81" i="3"/>
  <c r="BE123" i="3"/>
  <c r="BE129" i="3"/>
  <c r="BE139" i="3"/>
  <c r="BE146" i="3"/>
  <c r="BE154" i="3"/>
  <c r="BE184" i="3"/>
  <c r="BE190" i="3"/>
  <c r="BE208" i="3"/>
  <c r="BE243" i="3"/>
  <c r="BE245" i="3"/>
  <c r="BE251" i="3"/>
  <c r="BE254" i="3"/>
  <c r="BE263" i="3"/>
  <c r="BE270" i="3"/>
  <c r="F86" i="4"/>
  <c r="BE92" i="4"/>
  <c r="BE94" i="4"/>
  <c r="BE103" i="4"/>
  <c r="BE152" i="4"/>
  <c r="BE167" i="4"/>
  <c r="BE171" i="4"/>
  <c r="BE176" i="4"/>
  <c r="BE190" i="4"/>
  <c r="BE204" i="4"/>
  <c r="BE207" i="4"/>
  <c r="BK120" i="4"/>
  <c r="J120" i="4" s="1"/>
  <c r="J62" i="4" s="1"/>
  <c r="BK209" i="4"/>
  <c r="J209" i="4" s="1"/>
  <c r="J69" i="4" s="1"/>
  <c r="E78" i="5"/>
  <c r="BE101" i="5"/>
  <c r="BE106" i="5"/>
  <c r="BE108" i="5"/>
  <c r="BE114" i="5"/>
  <c r="BE118" i="5"/>
  <c r="BE119" i="5"/>
  <c r="BE123" i="5"/>
  <c r="BE132" i="5"/>
  <c r="BK100" i="5"/>
  <c r="J100" i="5" s="1"/>
  <c r="J62" i="5" s="1"/>
  <c r="J52" i="6"/>
  <c r="E72" i="6"/>
  <c r="E80" i="2"/>
  <c r="J84" i="2"/>
  <c r="BE98" i="2"/>
  <c r="BE109" i="2"/>
  <c r="BE130" i="2"/>
  <c r="BE138" i="2"/>
  <c r="BE146" i="2"/>
  <c r="BE152" i="2"/>
  <c r="BE164" i="2"/>
  <c r="BE174" i="2"/>
  <c r="BE185" i="2"/>
  <c r="BE190" i="2"/>
  <c r="BE196" i="2"/>
  <c r="BE198" i="2"/>
  <c r="BE217" i="2"/>
  <c r="BE233" i="2"/>
  <c r="BE235" i="2"/>
  <c r="BE249" i="2"/>
  <c r="BE267" i="2"/>
  <c r="BE284" i="2"/>
  <c r="BE288" i="2"/>
  <c r="BE293" i="2"/>
  <c r="BE302" i="2"/>
  <c r="BE312" i="2"/>
  <c r="BE317" i="2"/>
  <c r="BE331" i="2"/>
  <c r="BE336" i="2"/>
  <c r="BE338" i="2"/>
  <c r="BE340" i="2"/>
  <c r="BE341" i="2"/>
  <c r="BE343" i="2"/>
  <c r="BE344" i="2"/>
  <c r="BE108" i="3"/>
  <c r="BE117" i="3"/>
  <c r="BE218" i="3"/>
  <c r="BE226" i="3"/>
  <c r="BE235" i="3"/>
  <c r="BK200" i="3"/>
  <c r="BK213" i="3"/>
  <c r="E79" i="4"/>
  <c r="J83" i="4"/>
  <c r="BE110" i="4"/>
  <c r="BE121" i="4"/>
  <c r="BE125" i="4"/>
  <c r="BE129" i="4"/>
  <c r="BE142" i="4"/>
  <c r="BE144" i="4"/>
  <c r="BE147" i="4"/>
  <c r="BE153" i="4"/>
  <c r="BE154" i="4"/>
  <c r="BE156" i="4"/>
  <c r="BE157" i="4"/>
  <c r="BE158" i="4"/>
  <c r="BE163" i="4"/>
  <c r="BE174" i="4"/>
  <c r="BE179" i="4"/>
  <c r="BE90" i="5"/>
  <c r="BE92" i="5"/>
  <c r="BE93" i="5"/>
  <c r="BE94" i="5"/>
  <c r="BE113" i="5"/>
  <c r="BE126" i="5"/>
  <c r="BE128" i="5"/>
  <c r="BE129" i="5"/>
  <c r="BE130" i="5"/>
  <c r="F55" i="6"/>
  <c r="BE87" i="6"/>
  <c r="BE104" i="2"/>
  <c r="BE127" i="2"/>
  <c r="BE209" i="2"/>
  <c r="BE237" i="2"/>
  <c r="BE240" i="2"/>
  <c r="BE246" i="2"/>
  <c r="BE252" i="2"/>
  <c r="BE255" i="2"/>
  <c r="BE258" i="2"/>
  <c r="BE269" i="2"/>
  <c r="BE291" i="2"/>
  <c r="BE306" i="2"/>
  <c r="BE342" i="2"/>
  <c r="BE346" i="2"/>
  <c r="BE347" i="2"/>
  <c r="BE348" i="2"/>
  <c r="BE94" i="3"/>
  <c r="BE101" i="3"/>
  <c r="BE164" i="3"/>
  <c r="BE169" i="3"/>
  <c r="BE176" i="3"/>
  <c r="BE259" i="3"/>
  <c r="BE267" i="3"/>
  <c r="BE105" i="4"/>
  <c r="BE115" i="4"/>
  <c r="BE118" i="4"/>
  <c r="BE132" i="4"/>
  <c r="BE150" i="4"/>
  <c r="BE151" i="4"/>
  <c r="BE159" i="4"/>
  <c r="BE160" i="4"/>
  <c r="BE182" i="4"/>
  <c r="BE188" i="4"/>
  <c r="BE192" i="4"/>
  <c r="BE194" i="4"/>
  <c r="BE196" i="4"/>
  <c r="BE198" i="4"/>
  <c r="BE206" i="4"/>
  <c r="BK184" i="4"/>
  <c r="J184" i="4" s="1"/>
  <c r="J67" i="4" s="1"/>
  <c r="F55" i="5"/>
  <c r="BE96" i="5"/>
  <c r="BE98" i="5"/>
  <c r="BE99" i="5"/>
  <c r="BE105" i="5"/>
  <c r="BE110" i="5"/>
  <c r="BE121" i="5"/>
  <c r="BE131" i="5"/>
  <c r="BE85" i="6"/>
  <c r="BE95" i="2"/>
  <c r="BE113" i="2"/>
  <c r="BE122" i="2"/>
  <c r="BE150" i="2"/>
  <c r="BE155" i="2"/>
  <c r="BE169" i="2"/>
  <c r="BE178" i="2"/>
  <c r="BE183" i="2"/>
  <c r="BE222" i="2"/>
  <c r="BE230" i="2"/>
  <c r="BE243" i="2"/>
  <c r="BE261" i="2"/>
  <c r="BE275" i="2"/>
  <c r="BE279" i="2"/>
  <c r="BE296" i="2"/>
  <c r="BE299" i="2"/>
  <c r="BE304" i="2"/>
  <c r="BE315" i="2"/>
  <c r="BE345" i="2"/>
  <c r="BK330" i="2"/>
  <c r="J330" i="2" s="1"/>
  <c r="J68" i="2" s="1"/>
  <c r="F55" i="3"/>
  <c r="BE134" i="3"/>
  <c r="BE157" i="3"/>
  <c r="BE168" i="3"/>
  <c r="BE197" i="3"/>
  <c r="BE201" i="3"/>
  <c r="BE214" i="3"/>
  <c r="BE224" i="3"/>
  <c r="BE255" i="3"/>
  <c r="BE97" i="4"/>
  <c r="BE100" i="4"/>
  <c r="BE108" i="4"/>
  <c r="BE127" i="4"/>
  <c r="BE135" i="4"/>
  <c r="BE137" i="4"/>
  <c r="BE140" i="4"/>
  <c r="BE145" i="4"/>
  <c r="BE148" i="4"/>
  <c r="BE165" i="4"/>
  <c r="BE169" i="4"/>
  <c r="BE185" i="4"/>
  <c r="BE200" i="4"/>
  <c r="BE202" i="4"/>
  <c r="BE210" i="4"/>
  <c r="J52" i="5"/>
  <c r="BE91" i="5"/>
  <c r="BE95" i="5"/>
  <c r="BE103" i="5"/>
  <c r="BE109" i="5"/>
  <c r="BE111" i="5"/>
  <c r="BE112" i="5"/>
  <c r="BE115" i="5"/>
  <c r="BE117" i="5"/>
  <c r="BE120" i="5"/>
  <c r="BE122" i="5"/>
  <c r="BE125" i="5"/>
  <c r="BE133" i="5"/>
  <c r="BK102" i="5"/>
  <c r="J102" i="5"/>
  <c r="J63" i="5" s="1"/>
  <c r="BE89" i="6"/>
  <c r="F34" i="3"/>
  <c r="F37" i="6"/>
  <c r="BD59" i="1" s="1"/>
  <c r="J34" i="4"/>
  <c r="AW56" i="1" s="1"/>
  <c r="F37" i="3"/>
  <c r="J34" i="6"/>
  <c r="AW59" i="1" s="1"/>
  <c r="F36" i="4"/>
  <c r="BC56" i="1" s="1"/>
  <c r="F35" i="5"/>
  <c r="BB58" i="1" s="1"/>
  <c r="J34" i="3"/>
  <c r="J34" i="5"/>
  <c r="AW58" i="1" s="1"/>
  <c r="F34" i="4"/>
  <c r="BA56" i="1" s="1"/>
  <c r="F37" i="4"/>
  <c r="BD56" i="1" s="1"/>
  <c r="J34" i="2"/>
  <c r="AW55" i="1" s="1"/>
  <c r="F36" i="6"/>
  <c r="BC59" i="1" s="1"/>
  <c r="F35" i="3"/>
  <c r="F36" i="5"/>
  <c r="BC58" i="1" s="1"/>
  <c r="F34" i="5"/>
  <c r="BA58" i="1" s="1"/>
  <c r="F36" i="3"/>
  <c r="F37" i="5"/>
  <c r="BD58" i="1" s="1"/>
  <c r="F34" i="6"/>
  <c r="BA59" i="1" s="1"/>
  <c r="F35" i="6"/>
  <c r="BB59" i="1" s="1"/>
  <c r="F35" i="4"/>
  <c r="BB56" i="1" s="1"/>
  <c r="J66" i="3" l="1"/>
  <c r="J65" i="3" s="1"/>
  <c r="J199" i="3"/>
  <c r="J61" i="3"/>
  <c r="J64" i="3"/>
  <c r="J92" i="3"/>
  <c r="T83" i="6"/>
  <c r="T82" i="6" s="1"/>
  <c r="F33" i="2"/>
  <c r="AZ55" i="1" s="1"/>
  <c r="T91" i="2"/>
  <c r="T90" i="2" s="1"/>
  <c r="BK124" i="5"/>
  <c r="J124" i="5" s="1"/>
  <c r="J67" i="5" s="1"/>
  <c r="BK83" i="6"/>
  <c r="BK82" i="6" s="1"/>
  <c r="T90" i="4"/>
  <c r="T89" i="4" s="1"/>
  <c r="R92" i="3"/>
  <c r="BK88" i="5"/>
  <c r="J88" i="5" s="1"/>
  <c r="J30" i="5" s="1"/>
  <c r="AG58" i="1" s="1"/>
  <c r="P92" i="3"/>
  <c r="T92" i="3"/>
  <c r="R88" i="5"/>
  <c r="P91" i="2"/>
  <c r="P90" i="2" s="1"/>
  <c r="AU55" i="1" s="1"/>
  <c r="T88" i="5"/>
  <c r="P90" i="4"/>
  <c r="P89" i="4" s="1"/>
  <c r="AU56" i="1" s="1"/>
  <c r="P83" i="6"/>
  <c r="P82" i="6"/>
  <c r="AU59" i="1" s="1"/>
  <c r="BK91" i="2"/>
  <c r="J91" i="2" s="1"/>
  <c r="J60" i="2" s="1"/>
  <c r="R83" i="6"/>
  <c r="R82" i="6" s="1"/>
  <c r="P88" i="5"/>
  <c r="AU58" i="1" s="1"/>
  <c r="R216" i="3"/>
  <c r="T216" i="3"/>
  <c r="R90" i="4"/>
  <c r="R89" i="4" s="1"/>
  <c r="P216" i="3"/>
  <c r="BK90" i="4"/>
  <c r="J90" i="4" s="1"/>
  <c r="J60" i="4" s="1"/>
  <c r="R91" i="2"/>
  <c r="R90" i="2" s="1"/>
  <c r="J334" i="2"/>
  <c r="J70" i="2" s="1"/>
  <c r="BK216" i="3"/>
  <c r="J91" i="4"/>
  <c r="J61" i="4" s="1"/>
  <c r="J92" i="2"/>
  <c r="J61" i="2" s="1"/>
  <c r="J89" i="5"/>
  <c r="J60" i="5" s="1"/>
  <c r="BK92" i="3"/>
  <c r="J84" i="6"/>
  <c r="J33" i="4"/>
  <c r="AV56" i="1" s="1"/>
  <c r="AT56" i="1" s="1"/>
  <c r="J33" i="5"/>
  <c r="AV58" i="1" s="1"/>
  <c r="AT58" i="1" s="1"/>
  <c r="BD54" i="1"/>
  <c r="W33" i="1" s="1"/>
  <c r="F33" i="4"/>
  <c r="AZ56" i="1" s="1"/>
  <c r="F33" i="5"/>
  <c r="AZ58" i="1" s="1"/>
  <c r="F33" i="6"/>
  <c r="AZ59" i="1" s="1"/>
  <c r="J33" i="2"/>
  <c r="AV55" i="1" s="1"/>
  <c r="AT55" i="1" s="1"/>
  <c r="BB54" i="1"/>
  <c r="AX54" i="1" s="1"/>
  <c r="BC54" i="1"/>
  <c r="W32" i="1" s="1"/>
  <c r="BA54" i="1"/>
  <c r="AW54" i="1" s="1"/>
  <c r="AK30" i="1" s="1"/>
  <c r="J33" i="6"/>
  <c r="AV59" i="1" s="1"/>
  <c r="AT59" i="1" s="1"/>
  <c r="J83" i="6" l="1"/>
  <c r="J61" i="6"/>
  <c r="J91" i="3"/>
  <c r="BK91" i="3"/>
  <c r="P91" i="3"/>
  <c r="AU54" i="1" s="1"/>
  <c r="R91" i="3"/>
  <c r="T91" i="3"/>
  <c r="J39" i="5"/>
  <c r="BK90" i="2"/>
  <c r="J90" i="2" s="1"/>
  <c r="J59" i="2" s="1"/>
  <c r="J60" i="3"/>
  <c r="J59" i="3" s="1"/>
  <c r="AG57" i="1" s="1"/>
  <c r="AN57" i="1" s="1"/>
  <c r="J59" i="5"/>
  <c r="BK89" i="4"/>
  <c r="J89" i="4" s="1"/>
  <c r="J30" i="4" s="1"/>
  <c r="AG56" i="1" s="1"/>
  <c r="AN56" i="1" s="1"/>
  <c r="AN58" i="1"/>
  <c r="W30" i="1"/>
  <c r="AY54" i="1"/>
  <c r="W31" i="1"/>
  <c r="AZ54" i="1"/>
  <c r="W29" i="1" s="1"/>
  <c r="J82" i="6" l="1"/>
  <c r="J60" i="6"/>
  <c r="J30" i="3"/>
  <c r="J39" i="3" s="1"/>
  <c r="J39" i="4"/>
  <c r="J59" i="4"/>
  <c r="J30" i="2"/>
  <c r="AG55" i="1" s="1"/>
  <c r="AN55" i="1" s="1"/>
  <c r="AV54" i="1"/>
  <c r="AK29" i="1" s="1"/>
  <c r="J30" i="6" l="1"/>
  <c r="J59" i="6"/>
  <c r="J39" i="2"/>
  <c r="AT54" i="1"/>
  <c r="J39" i="6" l="1"/>
  <c r="AG59" i="1"/>
  <c r="AG54" i="1" l="1"/>
  <c r="AN59" i="1"/>
  <c r="AK26" i="1" l="1"/>
  <c r="AK35" i="1" s="1"/>
  <c r="AN54" i="1"/>
</calcChain>
</file>

<file path=xl/sharedStrings.xml><?xml version="1.0" encoding="utf-8"?>
<sst xmlns="http://schemas.openxmlformats.org/spreadsheetml/2006/main" count="7613" uniqueCount="1492">
  <si>
    <t>Export Komplet</t>
  </si>
  <si>
    <t>VZ</t>
  </si>
  <si>
    <t>2.0</t>
  </si>
  <si>
    <t/>
  </si>
  <si>
    <t>False</t>
  </si>
  <si>
    <t>{3b51110c-6af6-42ab-a4f0-a7ea8534f328}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</si>
  <si>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</si>
  <si>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</si>
  <si>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</si>
  <si>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</si>
  <si>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</si>
  <si>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</si>
  <si>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</si>
  <si>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</si>
  <si>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26-04_5136_A</t>
  </si>
  <si>
    <t>Stavba:</t>
  </si>
  <si>
    <t>Kluziště Smržovka</t>
  </si>
  <si>
    <t>KSO:</t>
  </si>
  <si>
    <t>CC-CZ:</t>
  </si>
  <si>
    <t>Místo:</t>
  </si>
  <si>
    <t>p.č. 2115/1, 2115/3, 2105</t>
  </si>
  <si>
    <t>Datum:</t>
  </si>
  <si>
    <t>2. 4. 2026</t>
  </si>
  <si>
    <t>Zadavatel:</t>
  </si>
  <si>
    <t>IČ:</t>
  </si>
  <si>
    <t>Město Smržovka</t>
  </si>
  <si>
    <t>DIČ:</t>
  </si>
  <si>
    <t>Zhotovitel:</t>
  </si>
  <si>
    <t xml:space="preserve"> </t>
  </si>
  <si>
    <t>Projektant:</t>
  </si>
  <si>
    <t>14080923</t>
  </si>
  <si>
    <t>mjölking s.r.o., Šternovská 2304/6, Chodov, Praha</t>
  </si>
  <si>
    <t>True</t>
  </si>
  <si>
    <t>Zpracovatel:</t>
  </si>
  <si>
    <t>Propos Liberec 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</si>
  <si>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</si>
  <si>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</si>
  <si>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</si>
  <si>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</si>
  <si>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</si>
  <si>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</si>
  <si>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</si>
  <si>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</si>
  <si>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</si>
  <si>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</si>
  <si>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</si>
  <si>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</si>
  <si>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</si>
  <si>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</si>
  <si>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</si>
  <si>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</si>
  <si>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</si>
  <si>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</si>
  <si>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</si>
  <si>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</si>
  <si>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</si>
  <si>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</si>
  <si>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</si>
  <si>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</si>
  <si>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</si>
  <si>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</si>
  <si>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</si>
  <si>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</si>
  <si>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</si>
  <si>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</si>
  <si>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</si>
  <si>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</si>
  <si>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</si>
  <si>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</si>
  <si>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</si>
  <si>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</si>
  <si>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</si>
  <si>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</si>
  <si>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</si>
  <si>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</si>
  <si>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</si>
  <si>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</si>
  <si>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Multifunkční hřiště</t>
  </si>
  <si>
    <t>STA</t>
  </si>
  <si>
    <t>1</t>
  </si>
  <si>
    <t>{afeabcc7-04fd-44b6-adc5-8047a80ef630}</t>
  </si>
  <si>
    <t>2</t>
  </si>
  <si>
    <t>SO 02</t>
  </si>
  <si>
    <t>Sklad mobiliáře hřiště</t>
  </si>
  <si>
    <t>{49341d9f-1909-4fdb-9ad8-6774ff7f6edb}</t>
  </si>
  <si>
    <t>SO 03</t>
  </si>
  <si>
    <t>{c38061aa-5787-4dda-81d6-a409055e0c01}</t>
  </si>
  <si>
    <t>SO 04</t>
  </si>
  <si>
    <t>{dd8d18ce-370c-4b98-96d0-c04e0b0e05cb}</t>
  </si>
  <si>
    <t>VRN</t>
  </si>
  <si>
    <t>Vedlejší rozpočtové náklady a náklady spojené s umístěním stavby</t>
  </si>
  <si>
    <t>{c6bd2c1f-60a5-4778-b256-90c59f807d7e}</t>
  </si>
  <si>
    <t>KRYCÍ LIST SOUPISU PRACÍ</t>
  </si>
  <si>
    <t>Objekt:</t>
  </si>
  <si>
    <t>SO 01 - Multifunkční hřiště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</si>
  <si>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</si>
  <si>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</si>
  <si>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</si>
  <si>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</si>
  <si>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</si>
  <si>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</si>
  <si>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</si>
  <si>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</si>
  <si>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</si>
  <si>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</si>
  <si>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</si>
  <si>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</si>
  <si>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</si>
  <si>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</si>
  <si>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767 - Konstrukce zámečnické vč. přesunu hmot,doplňků a příslušenství (bližší specifikace viz tab. výrobků)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</si>
  <si>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</si>
  <si>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</si>
  <si>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</si>
  <si>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</si>
  <si>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</si>
  <si>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</si>
  <si>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</si>
  <si>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</si>
  <si>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</si>
  <si>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</si>
  <si>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</si>
  <si>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</si>
  <si>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</si>
  <si>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</si>
  <si>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</si>
  <si>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</si>
  <si>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</si>
  <si>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</si>
  <si>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kus</t>
  </si>
  <si>
    <t>CS ÚRS 2026 01</t>
  </si>
  <si>
    <t>4</t>
  </si>
  <si>
    <t>Online PSC</t>
  </si>
  <si>
    <t>https://podminky.urs.cz/item/CS_URS_2026_01/112151115</t>
  </si>
  <si>
    <t>P</t>
  </si>
  <si>
    <t>3</t>
  </si>
  <si>
    <t>https://podminky.urs.cz/item/CS_URS_2026_01/112251103</t>
  </si>
  <si>
    <t>113106571</t>
  </si>
  <si>
    <t>Rozebrání dlažeb vozovek a ploch s přemístěním hmot na skládku na vzdálenost do 3 m nebo s naložením na dopravní prostředek, s jakoukoliv výplní spár strojně plochy jednotlivě přes 200 m2 ze zámkové dlažby s ložem z kameniva</t>
  </si>
  <si>
    <t>m2</t>
  </si>
  <si>
    <t>1966420048</t>
  </si>
  <si>
    <t>https://podminky.urs.cz/item/CS_URS_2026_01/113106571</t>
  </si>
  <si>
    <t>VV</t>
  </si>
  <si>
    <t>"viz SO 01_D.1.1.2.1.03 BOURACÍ PRÁCE" 579,08</t>
  </si>
  <si>
    <t>5</t>
  </si>
  <si>
    <t>113107221</t>
  </si>
  <si>
    <t>Odstranění podkladů nebo krytů strojně plochy jednotlivě přes 200 m2 s přemístěním hmot na skládku na vzdálenost do 20 m nebo s naložením na dopravní prostředek z kameniva hrubého drceného, o tl. vrstvy do 100 mm</t>
  </si>
  <si>
    <t>-949549941</t>
  </si>
  <si>
    <t>https://podminky.urs.cz/item/CS_URS_2026_01/113107221</t>
  </si>
  <si>
    <t>"viz SO 01_D.1.1.2.1.03 BOURACÍ PRÁCE" 273,13</t>
  </si>
  <si>
    <t>6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</si>
  <si>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</si>
  <si>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</si>
  <si>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240176769</t>
  </si>
  <si>
    <t>https://podminky.urs.cz/item/CS_URS_2026_01/113107222</t>
  </si>
  <si>
    <t>7</t>
  </si>
  <si>
    <t>113107325</t>
  </si>
  <si>
    <t>Odstranění podkladů nebo krytů strojně plochy jednotlivě do 50 m2 s přemístěním hmot na skládku na vzdálenost do 3 m nebo s naložením na dopravní prostředek z kameniva hrubého drceného, o tl. vrstvy přes 400 do 500 mm</t>
  </si>
  <si>
    <t>-1646003645</t>
  </si>
  <si>
    <t>https://podminky.urs.cz/item/CS_URS_2026_01/113107325</t>
  </si>
  <si>
    <t>"viz tabulka zámečnických výrobků/mobiliáře hřiště - ozn. B - Betonová klouzačka s pískovištěm" 13,35*0,60+(0,98*2+12,556)*0,25</t>
  </si>
  <si>
    <t>"viz tabulka zámečnických výrobků/mobiliáře hřiště - ozn. D - basketbalový koš" 0,80*1,00</t>
  </si>
  <si>
    <t>Součet</t>
  </si>
  <si>
    <t>8</t>
  </si>
  <si>
    <t>113154528</t>
  </si>
  <si>
    <t>Frézování živičného podkladu nebo krytu s naložením hmot na dopravní prostředek plochy do 500 m2 pruhu šířky přes 0,5 m, tloušťky vrstvy 100 mm</t>
  </si>
  <si>
    <t>1017847423</t>
  </si>
  <si>
    <t>https://podminky.urs.cz/item/CS_URS_2026_01/113154528</t>
  </si>
  <si>
    <t>9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</si>
  <si>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</si>
  <si>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</si>
  <si>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</si>
  <si>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-954177439</t>
  </si>
  <si>
    <t>https://podminky.urs.cz/item/CS_URS_2026_01/113202111</t>
  </si>
  <si>
    <t xml:space="preserve">"viz SO 01_D.1.1.2.1.03 BOURACÍ PRÁCE" </t>
  </si>
  <si>
    <t>"oddělění zelených ploch od betonové dlažby" 132,00</t>
  </si>
  <si>
    <t>"oddělění asf. ploch od betonové dlažby" 146,00</t>
  </si>
  <si>
    <t>10</t>
  </si>
  <si>
    <t>121151105</t>
  </si>
  <si>
    <t>Sejmutí ornice strojně při souvislé ploše do 100 m2, tl. vrstvy přes 250 do 300 mm</t>
  </si>
  <si>
    <t>2141472937</t>
  </si>
  <si>
    <t>https://podminky.urs.cz/item/CS_URS_2026_01/121151105</t>
  </si>
  <si>
    <t>"viz SO 01_D.1.1.2.1.03 BOURACÍ PRÁCE" 30,61+27,32+21,59+62,39+49,13</t>
  </si>
  <si>
    <t>11</t>
  </si>
  <si>
    <t>132212331</t>
  </si>
  <si>
    <t>Hloubení nezapažených rýh šířky přes 800 do 2 000 mm ručně s urovnáním dna do předepsaného profilu a spádu v hornině třídy těžitelnosti I skupiny 3 soudržných</t>
  </si>
  <si>
    <t>m3</t>
  </si>
  <si>
    <t>-756017676</t>
  </si>
  <si>
    <t>https://podminky.urs.cz/item/CS_URS_2026_01/132212331</t>
  </si>
  <si>
    <t>"tribuna" 19,00*0,75*2,18</t>
  </si>
  <si>
    <t>"viz tabulka zámečnických výrobků/mobiliáře hřiště - ozn. D - basketbalový koš" 0,80*1,00*0,45</t>
  </si>
  <si>
    <t>132251101</t>
  </si>
  <si>
    <t>Hloubení nezapažených rýh šířky do 800 mm strojně s urovnáním dna do předepsaného profilu a spádu v hornině třídy těžitelnosti I skupiny 3 do 20 m3</t>
  </si>
  <si>
    <t>840830677</t>
  </si>
  <si>
    <t>https://podminky.urs.cz/item/CS_URS_2026_01/132251101</t>
  </si>
  <si>
    <t>"viz tabulka zámečnických výrobků/mobiliáře hřiště - ozn. R - konstrukce nového plotu" 33,00*1,00*0,25</t>
  </si>
  <si>
    <t>13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</si>
  <si>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</si>
  <si>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</si>
  <si>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-315199334</t>
  </si>
  <si>
    <t>https://podminky.urs.cz/item/CS_URS_2026_01/162351103</t>
  </si>
  <si>
    <t>"ornice" 191,04*0,30</t>
  </si>
  <si>
    <t>"kubatura výkopů" 8,25+34,178</t>
  </si>
  <si>
    <t>Mezisoučet</t>
  </si>
  <si>
    <t>"zpět z meziskládky pro zásypy, obsypy a terénní úpravy" 99,74</t>
  </si>
  <si>
    <t>14</t>
  </si>
  <si>
    <t>167151101</t>
  </si>
  <si>
    <t>Nakládání, skládání a překládání neulehlého výkopku nebo sypaniny strojně nakládání, množství do 100 m3, z horniny třídy těžitelnosti I, skupiny 1 až 3</t>
  </si>
  <si>
    <t>2025369829</t>
  </si>
  <si>
    <t>https://podminky.urs.cz/item/CS_URS_2026_01/167151101</t>
  </si>
  <si>
    <t>15</t>
  </si>
  <si>
    <t>174151101</t>
  </si>
  <si>
    <t>Zásyp sypaninou z jakékoliv horniny strojně s uložením výkopku ve vrstvách se zhutněním jam, šachet, rýh nebo kolem objektů v těchto vykopávkách</t>
  </si>
  <si>
    <t>2073685167</t>
  </si>
  <si>
    <t>https://podminky.urs.cz/item/CS_URS_2026_01/174151101</t>
  </si>
  <si>
    <t>"zásypy, obsypy a terénní úpravy" 42,428</t>
  </si>
  <si>
    <t>16</t>
  </si>
  <si>
    <t>Zakládání</t>
  </si>
  <si>
    <t>17</t>
  </si>
  <si>
    <t>274313811.R</t>
  </si>
  <si>
    <t>Základy z betonu prostého pasy betonu kamenem neprokládaného tř. C 25/30 XC2</t>
  </si>
  <si>
    <t>1575080546</t>
  </si>
  <si>
    <t>"tribuna" 19,00*0,50*0,30*2</t>
  </si>
  <si>
    <t>18</t>
  </si>
  <si>
    <t>274313911</t>
  </si>
  <si>
    <t>Základy z betonu prostého pasy betonu kamenem neprokládaného tř. C 30/37 XC3</t>
  </si>
  <si>
    <t>-1482994696</t>
  </si>
  <si>
    <t>https://podminky.urs.cz/item/CS_URS_2026_01/274313911</t>
  </si>
  <si>
    <t>"viz tabulka zámečnických výrobků/mobiliáře hřiště - ozn. B - Betonová klouzačka s pískovištěm" 13,35*1,086*0,60+(0,98*2+12,556)*1,225*0,25</t>
  </si>
  <si>
    <t>19</t>
  </si>
  <si>
    <t>274352231</t>
  </si>
  <si>
    <t>Bednění základů pasů kruhové nebo obloukové poloměru přes 2,5 do 4 m zřízení</t>
  </si>
  <si>
    <t>2082083882</t>
  </si>
  <si>
    <t>https://podminky.urs.cz/item/CS_URS_2026_01/274352231</t>
  </si>
  <si>
    <t>"viz tabulka zámečnických výrobků/mobiliáře hřiště - ozn. B - Betonová klouzačka s pískovištěm" 13,35*1,086*2+(0,98*2+12,556)*1,225*2</t>
  </si>
  <si>
    <t>20</t>
  </si>
  <si>
    <t>274352232</t>
  </si>
  <si>
    <t>Bednění základů pasů kruhové nebo obloukové poloměru přes 2,5 do 4 m odstranění</t>
  </si>
  <si>
    <t>-2090990238</t>
  </si>
  <si>
    <t>https://podminky.urs.cz/item/CS_URS_2026_01/274352232</t>
  </si>
  <si>
    <t>275313811.R</t>
  </si>
  <si>
    <t>Základy z betonu prostého patky a bloky z betonu kamenem neprokládaného tř. C 25/30 XF2</t>
  </si>
  <si>
    <t>-517130629</t>
  </si>
  <si>
    <t>"viz tabulka zámečnických výrobků/mobiliáře hřiště - ozn. D - basketbalový koš" 0,80*1,00*0,90</t>
  </si>
  <si>
    <t>"viz tabulka zámečnických výrobků/mobiliáře hřiště - ozn. P - Vodní prvek mlžítko - nerezová brána" 0,40*0,40*0,90*2</t>
  </si>
  <si>
    <t>22</t>
  </si>
  <si>
    <t>275351121</t>
  </si>
  <si>
    <t>Bednění základů patek zřízení</t>
  </si>
  <si>
    <t>-104238176</t>
  </si>
  <si>
    <t>https://podminky.urs.cz/item/CS_URS_2026_01/275351121</t>
  </si>
  <si>
    <t>"viz tabulka zámečnických výrobků/mobiliáře hřiště - ozn. D - basketbalový koš" (0,80+1,00)*2*0,20</t>
  </si>
  <si>
    <t>"viz tabulka zámečnických výrobků/mobiliáře hřiště - ozn. P - Vodní prvek mlžítko - nerezová brána" 0,40*4*0,20*2</t>
  </si>
  <si>
    <t>23</t>
  </si>
  <si>
    <t>275351122</t>
  </si>
  <si>
    <t>Bednění základů patek odstranění</t>
  </si>
  <si>
    <t>-865182611</t>
  </si>
  <si>
    <t>https://podminky.urs.cz/item/CS_URS_2026_01/275351122</t>
  </si>
  <si>
    <t>24</t>
  </si>
  <si>
    <t>279113153</t>
  </si>
  <si>
    <t>Základové zdi z tvárnic ztraceného bednění včetně výplně z betonu bez zvláštních nároků na vliv prostředí třídy C 25/30, tloušťky zdiva přes 200 do 250 mm</t>
  </si>
  <si>
    <t>-1624090156</t>
  </si>
  <si>
    <t>https://podminky.urs.cz/item/CS_URS_2026_01/279113153</t>
  </si>
  <si>
    <t>"viz tabulka zámečnických výrobků/mobiliáře hřiště - ozn. R - konstrukce nového plotu" (58,00+33,00)*0,75</t>
  </si>
  <si>
    <t>Svislé a kompletní konstrukce</t>
  </si>
  <si>
    <t>25</t>
  </si>
  <si>
    <t>311311961.R</t>
  </si>
  <si>
    <t>Nadzákladové zdi z betonu prostého nosné bez zvláštních nároků na vliv prostředí tř. C 25/30 XF2</t>
  </si>
  <si>
    <t>-1549357615</t>
  </si>
  <si>
    <t>"viz tabulka zámečnických výrobků/mobiliáře hřiště - ozn. R - konstrukce nového plotu" (58,00+33,00)*0,25*0,25</t>
  </si>
  <si>
    <t>26</t>
  </si>
  <si>
    <t>311351121</t>
  </si>
  <si>
    <t>Bednění nadzákladových zdí nosných rovné oboustranné za každou stranu zřízení</t>
  </si>
  <si>
    <t>950913311</t>
  </si>
  <si>
    <t>https://podminky.urs.cz/item/CS_URS_2026_01/311351121</t>
  </si>
  <si>
    <t>"viz tabulka zámečnických výrobků/mobiliáře hřiště - ozn. R - konstrukce nového plotu" (58,00+33,00)*0,25*2</t>
  </si>
  <si>
    <t>27</t>
  </si>
  <si>
    <t>311351122</t>
  </si>
  <si>
    <t>Bednění nadzákladových zdí nosných rovné oboustranné za každou stranu odstranění</t>
  </si>
  <si>
    <t>1835112523</t>
  </si>
  <si>
    <t>https://podminky.urs.cz/item/CS_URS_2026_01/311351122</t>
  </si>
  <si>
    <t>28</t>
  </si>
  <si>
    <t>311351911</t>
  </si>
  <si>
    <t>Bednění nadzákladových zdí nosných Příplatek k cenám bednění za pohledový beton</t>
  </si>
  <si>
    <t>-371952577</t>
  </si>
  <si>
    <t>https://podminky.urs.cz/item/CS_URS_2026_01/311351911</t>
  </si>
  <si>
    <t>Vodorovné konstrukce</t>
  </si>
  <si>
    <t>29</t>
  </si>
  <si>
    <t>430321616.R</t>
  </si>
  <si>
    <t>Schodišťové konstrukce a rampy z betonu železového (bez výztuže) stupně, schodnice, ramena, podesty s nosníky tř. C 30/37 XC3</t>
  </si>
  <si>
    <t>439635254</t>
  </si>
  <si>
    <t>"viz tabulka zámečnických výrobků/mobiliáře hřiště - ozn. B - Betonová klouzačka s pískovištěm" 13,35*1,20*0,60/2</t>
  </si>
  <si>
    <t>30</t>
  </si>
  <si>
    <t>430361821</t>
  </si>
  <si>
    <t>Výztuž schodišťových konstrukcí a ramp stupňů, schodnic, ramen, podest s nosníky z betonářské oceli 10 505 (R) nebo BSt 500</t>
  </si>
  <si>
    <t>t</t>
  </si>
  <si>
    <t>-431189470</t>
  </si>
  <si>
    <t>https://podminky.urs.cz/item/CS_URS_2026_01/430361821</t>
  </si>
  <si>
    <t>"viz tabulka zámečnických výrobků/mobiliáře hřiště - ozn. B - Betonová klouzačka s pískovištěm" 13,35*1,20*0,60/2*0,10</t>
  </si>
  <si>
    <t>31</t>
  </si>
  <si>
    <t>431351125</t>
  </si>
  <si>
    <t>Bednění podest, podstupňových desek a ramp včetně podpěrné konstrukce výšky do 4 m půdorysně křivočarých zřízení</t>
  </si>
  <si>
    <t>71004205</t>
  </si>
  <si>
    <t>https://podminky.urs.cz/item/CS_URS_2026_01/431351125</t>
  </si>
  <si>
    <t>"viz tabulka zámečnických výrobků/mobiliáře hřiště - ozn. B - Betonová klouzačka s pískovištěm" 13,35*1,20/2*2</t>
  </si>
  <si>
    <t>32</t>
  </si>
  <si>
    <t>431351126</t>
  </si>
  <si>
    <t>Bednění podest, podstupňových desek a ramp včetně podpěrné konstrukce výšky do 4 m půdorysně křivočarých odstranění</t>
  </si>
  <si>
    <t>-721152836</t>
  </si>
  <si>
    <t>https://podminky.urs.cz/item/CS_URS_2026_01/431351126</t>
  </si>
  <si>
    <t>33</t>
  </si>
  <si>
    <t>1822058032</t>
  </si>
  <si>
    <t>"viz tabulka zámečnických výrobků/mobiliáře hřiště - ozn. B - Betonová klouzačka s pískovištěm" (0,98*2+12,556)*0,30*2</t>
  </si>
  <si>
    <t>34</t>
  </si>
  <si>
    <t>434351145</t>
  </si>
  <si>
    <t>Bednění stupňů betonovaných na podstupňové desce nebo na terénu půdorysně křivočarých zřízení</t>
  </si>
  <si>
    <t>491087385</t>
  </si>
  <si>
    <t>https://podminky.urs.cz/item/CS_URS_2026_01/434351145</t>
  </si>
  <si>
    <t>"viz tabulka zámečnických výrobků/mobiliáře hřiště - ozn. B - Betonová klouzačka s pískovištěm" 0,60*0,15*8</t>
  </si>
  <si>
    <t>35</t>
  </si>
  <si>
    <t>434351146</t>
  </si>
  <si>
    <t>Bednění stupňů betonovaných na podstupňové desce nebo na terénu půdorysně křivočarých odstranění</t>
  </si>
  <si>
    <t>-186252899</t>
  </si>
  <si>
    <t>https://podminky.urs.cz/item/CS_URS_2026_01/434351146</t>
  </si>
  <si>
    <t>Komunikace pozemní</t>
  </si>
  <si>
    <t>36</t>
  </si>
  <si>
    <t>564730001</t>
  </si>
  <si>
    <t>Podklad nebo kryt z kameniva hrubého drceného vel. 8-16 mm s rozprostřením a zhutněním plochy jednotlivě do 100 m2, po zhutnění tl. 100 mm</t>
  </si>
  <si>
    <t>1670305363</t>
  </si>
  <si>
    <t>https://podminky.urs.cz/item/CS_URS_2026_01/564730001</t>
  </si>
  <si>
    <t>"skladba S05 - nehutněná drť okrová" 28,56</t>
  </si>
  <si>
    <t>"skladba S04 - mlat okrový" 14,70+11,40+14,28*2</t>
  </si>
  <si>
    <t>564750101</t>
  </si>
  <si>
    <t>Podklad nebo kryt z kameniva hrubého drceného vel. 16-32 mm s rozprostřením a zhutněním plochy jednotlivě do 100 m2, po zhutnění tl. 150 mm</t>
  </si>
  <si>
    <t>-1210267311</t>
  </si>
  <si>
    <t>https://podminky.urs.cz/item/CS_URS_2026_01/564750101</t>
  </si>
  <si>
    <t>564851011</t>
  </si>
  <si>
    <t>Podklad ze štěrkodrti ŠD s rozprostřením a zhutněním plochy jednotlivě do 100 m2, po zhutnění tl. 150 mm</t>
  </si>
  <si>
    <t>-1722314537</t>
  </si>
  <si>
    <t>https://podminky.urs.cz/item/CS_URS_2026_01/564851011</t>
  </si>
  <si>
    <t>"skladba S01 - komunikace - žulové kostky" 174,82</t>
  </si>
  <si>
    <t>"skladba S03c - multifukční hřiště - klopené rampy EDPM" 25,13+14,14</t>
  </si>
  <si>
    <t>564861011</t>
  </si>
  <si>
    <t>Podklad ze štěrkodrti ŠD s rozprostřením a zhutněním plochy jednotlivě do 100 m2, po zhutnění tl. 200 mm</t>
  </si>
  <si>
    <t>-1596419312</t>
  </si>
  <si>
    <t>https://podminky.urs.cz/item/CS_URS_2026_01/564861011</t>
  </si>
  <si>
    <t>"skladba S03a - multifukční hřiště - EDPM" 207,70</t>
  </si>
  <si>
    <t>564931110.R</t>
  </si>
  <si>
    <t>Krycí vrstva hutněného okrového mlatu frake 0-8 mm s rozprostřením a s hutněním, po zhutnění tl. 40 mm</t>
  </si>
  <si>
    <t>117875498</t>
  </si>
  <si>
    <t>https://podminky.urs.cz/item/CS_URS_2026_01/564931110.R</t>
  </si>
  <si>
    <t>56513520.R</t>
  </si>
  <si>
    <t>Asfaltový beton vrstva podkladní s rozprostřením a zhutněním (AB) v pruhu šířky do 1,5 m, po zhutnění tl. 50 mm</t>
  </si>
  <si>
    <t>374837141</t>
  </si>
  <si>
    <t>"skladba S02 - komunikace - asfalt" 260,00</t>
  </si>
  <si>
    <t>566901241</t>
  </si>
  <si>
    <t>Vyspravení podkladu po překopech inženýrských sítí plochy přes 15 m2 s rozprostřením a zhutněním kamenivem hrubým drceným tl. 100 mm</t>
  </si>
  <si>
    <t>1911861922</t>
  </si>
  <si>
    <t>https://podminky.urs.cz/item/CS_URS_2026_01/566901241</t>
  </si>
  <si>
    <t>571908110.R</t>
  </si>
  <si>
    <t>Kryt dekoračním kamenivem - nehutněná mramorová drť frakce 8/12 mm, okrová - tl. 40 mm</t>
  </si>
  <si>
    <t>-2105336298</t>
  </si>
  <si>
    <t>57226111.R</t>
  </si>
  <si>
    <t>Vyspravení výtluků a poruch materiálem na bázi asfaltu s řezáním, vysekáním, očištěním, zaplněním směsí a zhutněním asfaltovou směsí aplikovanou za studena při vyspravované ploše do 10 %</t>
  </si>
  <si>
    <t>851232252</t>
  </si>
  <si>
    <t>"skladba S03b - multifukční hřiště" 920,00*0,10</t>
  </si>
  <si>
    <t>577133111</t>
  </si>
  <si>
    <t>Asfaltový beton vrstva obrusná ACO 8 z nemodifikovaného asfaltu s rozprostřením a se zhutněním ACO 8 v pruhu šířky přes 1,5 do 3 m, po zhutnění tl. 40 mm</t>
  </si>
  <si>
    <t>217401432</t>
  </si>
  <si>
    <t>https://podminky.urs.cz/item/CS_URS_2026_01/577133111</t>
  </si>
  <si>
    <t>579231327.R1</t>
  </si>
  <si>
    <t>Venkovní lité pryžové povrchy na předem upravený terén jednovrstvé tloušťky do 13 mm včetně přípravy povrchu a penetrace - barevný gumový granulát mix RAL 3016(70%)/2008(30%)</t>
  </si>
  <si>
    <t>-278469168</t>
  </si>
  <si>
    <t>Poznámka k položce:_x000D_
● Povrch je vyroben z extrémně trvanlivé, nášlapné vrstvy, vyrobené z_x000D_
celoprobarveného EPDM gumového granulátu (Ethylen Propilen Diene Monomer),_x000D_
což je uměle vyrobený kaučuk. Je vyroben vrůzných barvách mixů dle grafického návrhu._x000D_
● EPDM granulát je smíchán se speciálním polyuretanovým pojivem._x000D_
● Pokládá se ve vrstvě 10-11mm opět jako monolitická vrstva beze spojů. Lajnování bude_x000D_
provedeno nástřikem</t>
  </si>
  <si>
    <t>"skladba S03 - multifukční hřiště" 447,43</t>
  </si>
  <si>
    <t>579231327.R2</t>
  </si>
  <si>
    <t>Venkovní lité pryžové povrchy na předem upravený terén jednovrstvé tloušťky do 13 mm včetně přípravy povrchu a penetrace - barevný gumový granulát RAL 1001</t>
  </si>
  <si>
    <t>1687282372</t>
  </si>
  <si>
    <t>"skladba S03 - multifukční hřiště" 135,72</t>
  </si>
  <si>
    <t>579231327.R3</t>
  </si>
  <si>
    <t>Venkovní lité pryžové povrchy na předem upravený terén jednovrstvé tloušťky do 13 mm včetně přípravy povrchu a penetrace - barevný gumový granulát RAL 5019</t>
  </si>
  <si>
    <t>289241124</t>
  </si>
  <si>
    <t>"skladba S03 - multifukční hřiště" 147,46</t>
  </si>
  <si>
    <t>579231327.R4</t>
  </si>
  <si>
    <t>Venkovní lité pryžové povrchy na předem upravený terén jednovrstvé tloušťky do 13 mm včetně přípravy povrchu a penetrace - barevný gumový granulát RAL 5014</t>
  </si>
  <si>
    <t>130965366</t>
  </si>
  <si>
    <t>"skladba S03 - multifukční hřiště" 431,30</t>
  </si>
  <si>
    <t>579231327.R5</t>
  </si>
  <si>
    <t>Venkovní lité pryžové povrchy na předem upravený terén jednovrstvé tloušťky do 13 mm včetně přípravy povrchu a penetrace - barevný gumový granulát RAL 5012</t>
  </si>
  <si>
    <t>2490317</t>
  </si>
  <si>
    <t>"skladba S03 - multifukční hřiště" 9,60</t>
  </si>
  <si>
    <t>579231327.R6</t>
  </si>
  <si>
    <t>Příplatek na pokládku povrchu na klopenou stěnu (zvýšená pracnost a zvýšená náročnost)</t>
  </si>
  <si>
    <t>-1869882107</t>
  </si>
  <si>
    <t>39,0</t>
  </si>
  <si>
    <t>579231327.R7</t>
  </si>
  <si>
    <t>Příplatek na pokládku povrchu na kolmé stěny spojené s prefabrikací pásů řezáním, speciálními pojivy a lepidly, bedněním atd.</t>
  </si>
  <si>
    <t>-1834590752</t>
  </si>
  <si>
    <t>13,5</t>
  </si>
  <si>
    <t>579291111</t>
  </si>
  <si>
    <t>Venkovní lité pryžové povrchy - vodorovné značení (lajnování) dvousložkovým elastickým lakem</t>
  </si>
  <si>
    <t>1543761593</t>
  </si>
  <si>
    <t>https://podminky.urs.cz/item/CS_URS_2026_01/579291111</t>
  </si>
  <si>
    <t>" viz SO 01_D.1.1.2.1.01 GRAFIKA HŘIŠTĚ" 17,25*3*2+6,30*3+3,20*3+48,671*3+15,31*3*2+4,71*2+9,50*2+2,15*4+3,15+6,28</t>
  </si>
  <si>
    <t>" viz SO 01_D.1.1.2.1.01 GRAFIKA HŘIŠTĚ" 11,00*6+15,13*2+16,50*3*2+10,20*2+5,20*4+4,90+5,80*2+11,61+5,20+21,20+14*2,00</t>
  </si>
  <si>
    <t>" viz SO 01_D.1.1.2.1.01 GRAFIKA HŘIŠTĚ" 15,30*3+3,14+9,45*3+6,30*3+3,14+8,17*4+25,15*3+18,90+22,00*2+16,00+28,20*2</t>
  </si>
  <si>
    <t>579291200.1</t>
  </si>
  <si>
    <t>Rozměření a realizace grafických motivů dle návrhu projektu</t>
  </si>
  <si>
    <t>kpl</t>
  </si>
  <si>
    <t>-1690098223</t>
  </si>
  <si>
    <t>579291200.5</t>
  </si>
  <si>
    <t>Ostatní systémové doplňkové práce spojené a aplikací PU povrchů</t>
  </si>
  <si>
    <t>-545351997</t>
  </si>
  <si>
    <t>581131316.R</t>
  </si>
  <si>
    <t>Kryt cementobetonový - betonová deska C25/30 XC3 tl. 200 mm</t>
  </si>
  <si>
    <t>-2120575856</t>
  </si>
  <si>
    <t>854670080</t>
  </si>
  <si>
    <t>https://podminky.urs.cz/item/CS_URS_2026_01/591211111</t>
  </si>
  <si>
    <t>939591040</t>
  </si>
  <si>
    <t>Výztuž konstrukcí pozemních komunikací ze sítí svařovaných</t>
  </si>
  <si>
    <t>2087029330</t>
  </si>
  <si>
    <t>https://podminky.urs.cz/item/CS_URS_2026_01/939591040</t>
  </si>
  <si>
    <t>"skladba S03a - multifukční hřiště - EDPM" 207,70*3,08*1,50*0,001</t>
  </si>
  <si>
    <t>"skladba S03c - multifukční hřiště - klopené rampy EDPM" (25,13+14,14)*3,08*1,50*0,001</t>
  </si>
  <si>
    <t>589116112</t>
  </si>
  <si>
    <t>Kryt ploch pro tělovýchovu jednovrstvový nebo dvouvrstvový s rozprostřením hmot, vlhčením a zhutněním hlinitopísčitý, o tl. přes 20 do 50 mm</t>
  </si>
  <si>
    <t>-585503590</t>
  </si>
  <si>
    <t>https://podminky.urs.cz/item/CS_URS_2026_01/589116112</t>
  </si>
  <si>
    <t>"skladba S04 - mlat okrový" 26,10</t>
  </si>
  <si>
    <t>Ostatní konstrukce a práce, bourání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</si>
  <si>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</si>
  <si>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</si>
  <si>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-382176207</t>
  </si>
  <si>
    <t>https://podminky.urs.cz/item/CS_URS_2026_01/916231213</t>
  </si>
  <si>
    <t>"obrubník - viz pozn.07" (57,797+16,00+2,60*2+13,086+48,671+3,136+21,957)</t>
  </si>
  <si>
    <t>M</t>
  </si>
  <si>
    <t>59217021</t>
  </si>
  <si>
    <t>obrubník betonový chodníkový 1000x150x300mm</t>
  </si>
  <si>
    <t>1880436310</t>
  </si>
  <si>
    <t>165,847*1,02 'Přepočtené koeficientem množství</t>
  </si>
  <si>
    <t>-380081344</t>
  </si>
  <si>
    <t>919735112</t>
  </si>
  <si>
    <t>Řezání stávajícího živičného krytu nebo podkladu hloubky přes 50 do 100 mm</t>
  </si>
  <si>
    <t>-741010892</t>
  </si>
  <si>
    <t>https://podminky.urs.cz/item/CS_URS_2026_01/919735112</t>
  </si>
  <si>
    <t>"viz SO 01_D.1.1.2.1.03 BOURACÍ PRÁCE" 45,901+20,958+35,029+17,30+20,421</t>
  </si>
  <si>
    <t>921900000.R.pozn.1</t>
  </si>
  <si>
    <t>Tribuna - konstrukce z pražců_x000D_
- dřevěné pražce kotveny do konstrukce z prostého betonu závitovou tyčí, _x000D_
chemickou kotvou M10 Zn závitová tyč, Zn šroub s podložkou zapuštěný do pražce</t>
  </si>
  <si>
    <t>428030194</t>
  </si>
  <si>
    <t>https://podminky.urs.cz/item/CS_URS_2026_01/921900000.R.pozn.1</t>
  </si>
  <si>
    <t>"tribuna" 19,00*0,45*2</t>
  </si>
  <si>
    <t>921900001.R</t>
  </si>
  <si>
    <t>-1796031949</t>
  </si>
  <si>
    <t>"tribuna" 2,60*3*2</t>
  </si>
  <si>
    <t>936009112.R</t>
  </si>
  <si>
    <t>Bezpečnostní dopadová plocha na dětském hřišti tloušťky 25 cm - hrací písek s jemnou zrnitostí 0/4 mm, dle vyhlášky č. 238/2011 Sb.</t>
  </si>
  <si>
    <t>-186549864</t>
  </si>
  <si>
    <t>"skladba S06 - pískoviště" 23,63</t>
  </si>
  <si>
    <t>961044111</t>
  </si>
  <si>
    <t>Bourání základů z betonu prostého</t>
  </si>
  <si>
    <t>-680792510</t>
  </si>
  <si>
    <t>https://podminky.urs.cz/item/CS_URS_2026_01/961044111</t>
  </si>
  <si>
    <t>"viz SO 01_D.1.1.2.1.03 BOURACÍ PRÁCE - základ oplocení" (25,576+31,609+5,13+4,16+49,13)*1,00*0,30</t>
  </si>
  <si>
    <t>962042321</t>
  </si>
  <si>
    <t>Bourání zdiva z betonu prostého nadzákladového objemu přes 1 m3</t>
  </si>
  <si>
    <t>1837138572</t>
  </si>
  <si>
    <t>https://podminky.urs.cz/item/CS_URS_2026_01/962042321</t>
  </si>
  <si>
    <t>"viz SO 01_D.1.1.2.1.03 BOURACÍ PRÁCE - podezdívka oplocení" (25,576+31,609+5,13+4,16+49,13)*0,25*0,30</t>
  </si>
  <si>
    <t>966003818</t>
  </si>
  <si>
    <t>Rozebrání dřevěného oplocení se sloupky osové vzdálenosti do 4,00 m, výšky do 2,50 m, osazených do hloubky 1,00 m s příčníky a ocelovými sloupky z prken a latí</t>
  </si>
  <si>
    <t>-1039023662</t>
  </si>
  <si>
    <t>https://podminky.urs.cz/item/CS_URS_2026_01/966003818</t>
  </si>
  <si>
    <t>"viz SO 01_D.1.1.2.1.03 BOURACÍ PRÁCE" 25,576+31,609+5,13+4,16+49,13</t>
  </si>
  <si>
    <t>966073811</t>
  </si>
  <si>
    <t>Rozebrání vrat a vrátek k oplocení plochy jednotlivě přes 2 do 6 m2</t>
  </si>
  <si>
    <t>-1196340274</t>
  </si>
  <si>
    <t>https://podminky.urs.cz/item/CS_URS_2026_01/966073811</t>
  </si>
  <si>
    <t>248188113</t>
  </si>
  <si>
    <t>997</t>
  </si>
  <si>
    <t>Doprava suti a vybouraných hmot</t>
  </si>
  <si>
    <t>997013151</t>
  </si>
  <si>
    <t>Vnitrostaveništní doprava suti a vybouraných hmot vodorovně do 50 m s naložením s omezením mechanizace pro budovy a haly výšky do 6 m</t>
  </si>
  <si>
    <t>https://podminky.urs.cz/item/CS_URS_2026_01/997013151</t>
  </si>
  <si>
    <t>99701351.R</t>
  </si>
  <si>
    <t>997013869</t>
  </si>
  <si>
    <t>Poplatek za předání stavebního odpadu recyklačnímu zařízení ze směsí nebo oddělených frakcí betonu, cihel a keramických výrobků zatříděného do Katalogu odpadů pod kódem 17 01 07</t>
  </si>
  <si>
    <t>1528255454</t>
  </si>
  <si>
    <t>https://podminky.urs.cz/item/CS_URS_2026_01/997013869</t>
  </si>
  <si>
    <t>56,99+170,829*0,15+69,364+19,07</t>
  </si>
  <si>
    <t>997013871</t>
  </si>
  <si>
    <t>Poplatek za předání stavebního odpadu recyklačnímu zařízení směsného stavebního a demoličního zatříděného do Katalogu odpadů pod kódem 17 09 04</t>
  </si>
  <si>
    <t>1680217233</t>
  </si>
  <si>
    <t>https://podminky.urs.cz/item/CS_URS_2026_01/997013871</t>
  </si>
  <si>
    <t>(6,936+0,21)</t>
  </si>
  <si>
    <t>997221570.1</t>
  </si>
  <si>
    <t>Vodorovná doprava suti a vybouraných hmot na skládku dodavatele</t>
  </si>
  <si>
    <t>915253261</t>
  </si>
  <si>
    <t>171,04+7,146+231,618+64,66</t>
  </si>
  <si>
    <t>997221873</t>
  </si>
  <si>
    <t>Poplatek za předání stavebního odpadu recyklačnímu zařízení zeminy a kamení zatříděného do Katalogu odpadů pod kódem 17 05 04</t>
  </si>
  <si>
    <t>1510549438</t>
  </si>
  <si>
    <t>https://podminky.urs.cz/item/CS_URS_2026_01/997221873</t>
  </si>
  <si>
    <t>(167,933+17,253+46,432)</t>
  </si>
  <si>
    <t>998</t>
  </si>
  <si>
    <t>Přesun hmot</t>
  </si>
  <si>
    <t>998222012</t>
  </si>
  <si>
    <t>Přesun hmot pro tělovýchovné plochy dopravní vzdálenost do 200 m</t>
  </si>
  <si>
    <t>377525346</t>
  </si>
  <si>
    <t>https://podminky.urs.cz/item/CS_URS_2026_01/998222012</t>
  </si>
  <si>
    <t>PSV</t>
  </si>
  <si>
    <t>Práce a dodávky PSV</t>
  </si>
  <si>
    <t>767</t>
  </si>
  <si>
    <t>Konstrukce zámečnické vč. přesunu hmot,doplňků a příslušenství (bližší specifikace viz tab. výrobků)</t>
  </si>
  <si>
    <t>kg</t>
  </si>
  <si>
    <t>"D.1.1.2.3.01 1" 140,23+691,76+110,63+47,52</t>
  </si>
  <si>
    <t>7679951.B</t>
  </si>
  <si>
    <t>Výroba, dodávka a montáž ocelové konstrukce nástupu skluzavky a perforovaného zábradlí včetně povrchové úpravy a kotvení - kompletní provedení dle PD vč. D.1.1.2.3.02 2_x000D_
Navařená vnějsí plocha z děrovaného kovu: referenční vzor: Rv 8-11_x000D_
Kotvení do betonové konstrukce pres ocelové pláty 60x100 mm_x000D_
šroub M10, matice, podložka (minimální zapuštění 150 mm)_x000D_
Oka ukotvená do povrchu hrany pískoviště pro uchycení_x000D_
zakrývací plachty_x000D_
Ocelová polokoulová záslepka sloupků_x000D_
zbroušné sváry, RAL 3016_x000D_
Konstrukce rámu zábradlí: válcovaný profil Ø40x5, RAL 3016</t>
  </si>
  <si>
    <t>568598926</t>
  </si>
  <si>
    <t>"D.1.1.2.3.02 2" 41,25+2,35+1,80+33,42</t>
  </si>
  <si>
    <t>7679951.B.1</t>
  </si>
  <si>
    <t xml:space="preserve">Dodávka a montáž svahové skluzavky včetně povrchové úpravy a kotvení - kompletní provedení dle PD vč. D.1.1.2.3.02 2_x000D_
</t>
  </si>
  <si>
    <t>-243374962</t>
  </si>
  <si>
    <t>Poznámka k položce:_x000D_
součástí dodávky bude plachta navržena z lehké plastové tkaniny o_x000D_
rozměrech přibližně o 20 % větších, než je plocha pískoviště. Tvar_x000D_
plachty bude odpovídat tvaru hřiště.Po obvodu plachty budou ve_x000D_
vzdálenosti 300 mm zašita oka pro uchycení pomocí PP lana 6mm._x000D_
Přesné údaje budou upřesněny v dokumentaci výrobku.</t>
  </si>
  <si>
    <t>7679951.D</t>
  </si>
  <si>
    <t>Dodávka a montáž - basketbalový koš včetně povrchové úpravy a kotvení - kompletní provedení dle PD vč. D.1.1.2.3.05 5_x000D_
Řešení přechodu na zemní - pouzdro, dle technologií 4soft_x000D_
Instalace bezpečnostního pěnového_x000D_
chrániče pro sloupek průmeru 114 mm_x000D_
Konstrukce basketbalového koše je_x000D_
nastavena 1200 mm od desky k hraně_x000D_
hrací plochy.</t>
  </si>
  <si>
    <t>-68609432</t>
  </si>
  <si>
    <t>7679951.J</t>
  </si>
  <si>
    <t xml:space="preserve">Dodávka a montáž - Workoutové hřiště - kompletní provedení dle PD vč. D.1.1.2.3.06 6_x000D_
- skladba venkovní modulového hřiště je návrhem výrobce_x000D_
</t>
  </si>
  <si>
    <t>185512445</t>
  </si>
  <si>
    <t>7679951.P</t>
  </si>
  <si>
    <t>Dodávka a montáž - Vodní prvek mlžítko - nerezová brána - kompletní provedení včetně kotvení dle PD vč. D.1.1.2.3.06 6_x000D_
kotevní do betónových paték s, napojení vody z přípojky, dle návrhu dodavatele</t>
  </si>
  <si>
    <t>1317646984</t>
  </si>
  <si>
    <t>7679951.Q</t>
  </si>
  <si>
    <t>Dodávka a montáž - skatové překážky - kompletní provedení včetně kotvení dle PD vč. D.1.1.2.3.06 6_x000D_
- mobulní konstrukce z jeklových profilů 50/30/5 mm, RAL 3016_x000D_
-2ks překážek delky 7 a 5 m. horní kluzná tyč a podpěrné nohy se zaklanou cca po 100</t>
  </si>
  <si>
    <t>-1838662306</t>
  </si>
  <si>
    <t>7679951.R</t>
  </si>
  <si>
    <t>Dodávka a montáž - Typizovaná konstrukce nového plotu - kompletní provedení včetně kotvení, výplně a povrchové úpravy dle PD vč. D.1.1.2.3.07 7_x000D_
Konstrukce rámu plotovek kotvených pozink šrouby_x000D_
jeklové profily: 40/40/5 mm, RAL 3016_x000D_
- rám u brány a branky aréálu bude vyztužen příčným jeklem_x000D_
40/40/5 mm_x000D_
plotovky z dubového dřeva je nutno napustit bezbarvým_x000D_
nátěrem proti hnilobě a dřevokazným houbám</t>
  </si>
  <si>
    <t>-1249563260</t>
  </si>
  <si>
    <t>7679951.R2</t>
  </si>
  <si>
    <t>Dodávka a montáž - brána arelálu v ulici - kompletní provedení včetně kotvení, výplně a povrchové úpravy dle PD vč. D.1.1.2.3.07 7_x000D_
plotovky z dubového dřeva je nutno napustit bezbarvým_x000D_
nátěrem proti hnilobě a dřevokazným houbám</t>
  </si>
  <si>
    <t>-1476517928</t>
  </si>
  <si>
    <t>7679951.R3</t>
  </si>
  <si>
    <t>Dodávka a montáž - bezbariérová branka - západní strana areálu - kompletní provedení včetně kotvení, výplně a povrchové úpravy dle PD vč. D.1.1.2.3.07 7_x000D_
Řešení branky - rám ze strany zámku jekl 80/40/5, RAL 3016_x000D_
Součástí je zámek standardních rozměrů_x000D_
plotovky z dubového dřeva je nutno napustit bezbarvým_x000D_
nátěrem proti hnilobě a dřevokazným houbám</t>
  </si>
  <si>
    <t>-224032096</t>
  </si>
  <si>
    <t>7679951.R4</t>
  </si>
  <si>
    <t xml:space="preserve">Dodávka a montáž - Typizovaná konstrukce nového plotu - u potoka - kompletní provedení včetně kotvení, výplně a povrchové úpravy dle PD vč. D.1.1.2.3.07 7_x000D_
Konstrukce rámu plotovek kotvených pozink šrouby_x000D_
jeklové profily: 40/40/5 mm, RAL 3016_x000D_
plotovky z dubového dřeva je nutno napustit bezbarvým_x000D_
nátěrem proti hnilobě a dřevokazným houbám_x000D_
</t>
  </si>
  <si>
    <t>1183720739</t>
  </si>
  <si>
    <t>7679951.R5</t>
  </si>
  <si>
    <t>Dodávka a montáž - Typizovaná konstrukce nového plotu - u potoka - síťová pole - kompletní provedení včetně kotvení, výplně a povrchové úpravy dle PD vč. D.1.1.2.3.07 7_x000D_
Bezuzlová ochranná síť, PP, 5 mm, oko 50 mm_x000D_
barva bílá, síť je napnutá mezi konstrukcemi sloupků_x000D_
Konstrukce sloupků plotu_x000D_
ocelové bezešvé trubky: Ø60 mm, tl. 5 mm, RAL 3016</t>
  </si>
  <si>
    <t>1522703532</t>
  </si>
  <si>
    <t>asfaltpaszakl</t>
  </si>
  <si>
    <t>46,8</t>
  </si>
  <si>
    <t>geotex</t>
  </si>
  <si>
    <t>chranic</t>
  </si>
  <si>
    <t>1,5</t>
  </si>
  <si>
    <t>klinatik</t>
  </si>
  <si>
    <t>19,62</t>
  </si>
  <si>
    <t>mazanin</t>
  </si>
  <si>
    <t>6,888</t>
  </si>
  <si>
    <t>odkopani</t>
  </si>
  <si>
    <t>ryhy</t>
  </si>
  <si>
    <t>10,803</t>
  </si>
  <si>
    <t>strechs01</t>
  </si>
  <si>
    <t>46,456</t>
  </si>
  <si>
    <t>zpetnasyp</t>
  </si>
  <si>
    <t>zpetokoli</t>
  </si>
  <si>
    <t>122351101</t>
  </si>
  <si>
    <t>971524787</t>
  </si>
  <si>
    <t>Odkop po sejmutí ornice</t>
  </si>
  <si>
    <t>Výška odkopu průměrná</t>
  </si>
  <si>
    <t>16,0*1,50*0,25</t>
  </si>
  <si>
    <t>132351101</t>
  </si>
  <si>
    <t>2141894245</t>
  </si>
  <si>
    <t>Hloubka základových pásů 850mm</t>
  </si>
  <si>
    <t>Hloubení rýh 650mm - zbytek zohledněn v sejmutí ornice a odkopu</t>
  </si>
  <si>
    <t>(15,94+2,20+13,0+2,10)*0,50*0,65</t>
  </si>
  <si>
    <t>162251122</t>
  </si>
  <si>
    <t>-2105994107</t>
  </si>
  <si>
    <t>167151102</t>
  </si>
  <si>
    <t>-729893321</t>
  </si>
  <si>
    <t>171151103</t>
  </si>
  <si>
    <t>587959834</t>
  </si>
  <si>
    <t>Řez A - předpoklad</t>
  </si>
  <si>
    <t>15,0</t>
  </si>
  <si>
    <t>312973280</t>
  </si>
  <si>
    <t>Drobné terénní úpravy okolo nového objektu</t>
  </si>
  <si>
    <t>Předpoklad</t>
  </si>
  <si>
    <t>2,0</t>
  </si>
  <si>
    <t>-209507441</t>
  </si>
  <si>
    <t>902830773</t>
  </si>
  <si>
    <t>Plocha dle dm</t>
  </si>
  <si>
    <t>42,80</t>
  </si>
  <si>
    <t>213141111</t>
  </si>
  <si>
    <t>1105613585</t>
  </si>
  <si>
    <t>Skladba P01</t>
  </si>
  <si>
    <t>"přípočet na přesah" 4,0</t>
  </si>
  <si>
    <t>69311081</t>
  </si>
  <si>
    <t>geotextilie netkaná separační, ochranná, filtrační, drenážní PES 300g/m2</t>
  </si>
  <si>
    <t>850588521</t>
  </si>
  <si>
    <t>219991112</t>
  </si>
  <si>
    <t>1112983075</t>
  </si>
  <si>
    <t>Průchod skrz základovou desku</t>
  </si>
  <si>
    <t>1,50</t>
  </si>
  <si>
    <t>34571351</t>
  </si>
  <si>
    <t>trubka elektroinstalační ohebná dvouplášťová korugovaná HDPE (chránička) D 40/50mm</t>
  </si>
  <si>
    <t xml:space="preserve">Plocha dle dm x tl. </t>
  </si>
  <si>
    <t>1477369611</t>
  </si>
  <si>
    <t>-836470949</t>
  </si>
  <si>
    <t>1890564570</t>
  </si>
  <si>
    <t>-1450957429</t>
  </si>
  <si>
    <t>-1384902738</t>
  </si>
  <si>
    <t>Skladba S01</t>
  </si>
  <si>
    <t>-594755029</t>
  </si>
  <si>
    <t>631311126</t>
  </si>
  <si>
    <t>-635624753</t>
  </si>
  <si>
    <t>https://podminky.urs.cz/item/CS_URS_2026_01/631311126</t>
  </si>
  <si>
    <t>36,87*0,10</t>
  </si>
  <si>
    <t>Spádová mazanina 30 - 135mm</t>
  </si>
  <si>
    <t>Plocha dle dm x průměrná tl.</t>
  </si>
  <si>
    <t>38,80*0,0825</t>
  </si>
  <si>
    <t>631319012</t>
  </si>
  <si>
    <t>631319173</t>
  </si>
  <si>
    <t>-1268410419</t>
  </si>
  <si>
    <t>264162033</t>
  </si>
  <si>
    <t>-419943192</t>
  </si>
  <si>
    <t>2058547615</t>
  </si>
  <si>
    <t>1635179192</t>
  </si>
  <si>
    <t>711141559</t>
  </si>
  <si>
    <t>-273247194</t>
  </si>
  <si>
    <t>"přípočet na přetažení" 4,0</t>
  </si>
  <si>
    <t>62853004</t>
  </si>
  <si>
    <t>pás asfaltový natavitelný modifikovaný SBS s vložkou ze skleněné tkaniny a spalitelnou PE fólií nebo jemnozrnným minerálním posypem na horním povrchu tl 4,0mm</t>
  </si>
  <si>
    <t>712311101</t>
  </si>
  <si>
    <t>1881279908</t>
  </si>
  <si>
    <t>39,41</t>
  </si>
  <si>
    <t>"vytažení na atiku - v. průměrná" (3,24+13,79+3,10)*(0,20+0,15)</t>
  </si>
  <si>
    <t>-1968598661</t>
  </si>
  <si>
    <t>712341559</t>
  </si>
  <si>
    <t>-360263436</t>
  </si>
  <si>
    <t>62853003</t>
  </si>
  <si>
    <t>pás asfaltový natavitelný modifikovaný SBS s vložkou ze skleněné tkaniny a spalitelnou PE fólií nebo jemnozrnným minerálním posypem na horním povrchu tl 3,5mm</t>
  </si>
  <si>
    <t>-27801535</t>
  </si>
  <si>
    <t>62855007</t>
  </si>
  <si>
    <t>pás asfaltový natavitelný modifikovaný SBS s vložkou z polyesterové vyztužené rohože a hrubozrnným břidličným posypem na horním povrchu tl 4,5mm</t>
  </si>
  <si>
    <t>713141212</t>
  </si>
  <si>
    <t>196064146</t>
  </si>
  <si>
    <t>3,08+13,59+2,95</t>
  </si>
  <si>
    <t>63152005</t>
  </si>
  <si>
    <t>klín atikový přechodný minerální plochých střech tl 50x50mm</t>
  </si>
  <si>
    <t>-1834684773</t>
  </si>
  <si>
    <t>764</t>
  </si>
  <si>
    <t>Konstrukce klempířské</t>
  </si>
  <si>
    <t>1133037604</t>
  </si>
  <si>
    <t>2041654286</t>
  </si>
  <si>
    <t>1399585282</t>
  </si>
  <si>
    <t>-1957105964</t>
  </si>
  <si>
    <t>783</t>
  </si>
  <si>
    <t>Dokončovací práce - nátěry</t>
  </si>
  <si>
    <t>SO 03 - Přípojka vody a kanalizace</t>
  </si>
  <si>
    <t xml:space="preserve">    8 - Trubní vedení</t>
  </si>
  <si>
    <t xml:space="preserve">    997 - Přesun sutě</t>
  </si>
  <si>
    <t xml:space="preserve">    722 - Zdravotechnika - vnitřní vodovod</t>
  </si>
  <si>
    <t>VRN - Vedlejší rozpočtové náklady</t>
  </si>
  <si>
    <t>113107042</t>
  </si>
  <si>
    <t>Odstranění podkladů nebo krytů při překopech inženýrských sítí s přemístěním hmot na skládku ve vzdálenosti do 3 m nebo s naložením na dopravní prostředek ručně živičných, o tl. vrstvy přes 50 do 100 mm</t>
  </si>
  <si>
    <t>-779746579</t>
  </si>
  <si>
    <t>https://podminky.urs.cz/item/CS_URS_2026_01/113107042</t>
  </si>
  <si>
    <t>131151104</t>
  </si>
  <si>
    <t>Hloubení nezapažených jam a zářezů strojně s urovnáním dna do předepsaného profilu a spádu v hornině třídy těžitelnosti I skupiny 1 a 2 přes 100 do 500 m3</t>
  </si>
  <si>
    <t>-203555776</t>
  </si>
  <si>
    <t>https://podminky.urs.cz/item/CS_URS_2026_01/131151104</t>
  </si>
  <si>
    <t>PI*(0,9)^2*2</t>
  </si>
  <si>
    <t>132154104</t>
  </si>
  <si>
    <t>Hloubení zapažených rýh šířky do 800 mm strojně s urovnáním dna do předepsaného profilu a spádu v hornině třídy těžitelnosti I skupiny 1 a 2 přes 100 m3</t>
  </si>
  <si>
    <t>541419961</t>
  </si>
  <si>
    <t>https://podminky.urs.cz/item/CS_URS_2026_01/132154104</t>
  </si>
  <si>
    <t>0,8*((49,7+33,0)*1,65)</t>
  </si>
  <si>
    <t>151101101</t>
  </si>
  <si>
    <t>Zřízení pažení a rozepření stěn rýh pro podzemní vedení příložné pro jakoukoliv mezerovitost, hloubky do 2 m</t>
  </si>
  <si>
    <t>-1662968959</t>
  </si>
  <si>
    <t>https://podminky.urs.cz/item/CS_URS_2026_01/151101101</t>
  </si>
  <si>
    <t>(32,9+49,7)*2</t>
  </si>
  <si>
    <t>151101111</t>
  </si>
  <si>
    <t>Odstranění pažení a rozepření stěn rýh pro podzemní vedení s uložením materiálu na vzdálenost do 3 m od kraje výkopu příložné, hloubky do 2 m</t>
  </si>
  <si>
    <t>1858089235</t>
  </si>
  <si>
    <t>https://podminky.urs.cz/item/CS_URS_2026_01/151101111</t>
  </si>
  <si>
    <t>162211201</t>
  </si>
  <si>
    <t>Vodorovné přemístění výkopku nebo sypaniny nošením s vyprázdněním nádoby na hromady nebo do dopravního prostředku na vzdálenost do 10 m z horniny třídy těžitelnosti I, skupiny 1 až 3</t>
  </si>
  <si>
    <t>-815537725</t>
  </si>
  <si>
    <t>https://podminky.urs.cz/item/CS_URS_2026_01/162211201</t>
  </si>
  <si>
    <t>22,739+10,032+Pi*(0,6*0,6)*1,5</t>
  </si>
  <si>
    <t>167151111</t>
  </si>
  <si>
    <t>Nakládání, skládání a překládání neulehlého výkopku nebo sypaniny strojně nakládání, množství přes 100 m3, z hornin třídy těžitelnosti I, skupiny 1 až 3</t>
  </si>
  <si>
    <t>-1347124888</t>
  </si>
  <si>
    <t>https://podminky.urs.cz/item/CS_URS_2026_01/167151111</t>
  </si>
  <si>
    <t>1519352415</t>
  </si>
  <si>
    <t>109,164-22,739-10,032-PI*(0,04*0,04)*83,6</t>
  </si>
  <si>
    <t>5,086-Pi*0,6*0,6*1,5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</si>
  <si>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</si>
  <si>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</si>
  <si>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-1866244226</t>
  </si>
  <si>
    <t>https://podminky.urs.cz/item/CS_URS_2026_01/175111101</t>
  </si>
  <si>
    <t>0,8*(0,34*83,6)</t>
  </si>
  <si>
    <t>58337303</t>
  </si>
  <si>
    <t>štěrkopísek frakce 0/8</t>
  </si>
  <si>
    <t>43580708</t>
  </si>
  <si>
    <t>22,739*2</t>
  </si>
  <si>
    <t>451572111</t>
  </si>
  <si>
    <t>Lože pod potrubí, stoky a drobné objekty v otevřeném výkopu z kameniva drobného těženého 0 až 4 mm</t>
  </si>
  <si>
    <t>-399608175</t>
  </si>
  <si>
    <t>https://podminky.urs.cz/item/CS_URS_2026_01/451572111</t>
  </si>
  <si>
    <t>0,15*0,8*83,6</t>
  </si>
  <si>
    <t>-2007757181</t>
  </si>
  <si>
    <t>565155101</t>
  </si>
  <si>
    <t>Asfaltový beton vrstva podkladní ACP 16 z nemodifikovaného asfaltu s rozprostřením a zhutněním ACP 16 S v pruhu šířky do 1,5 m, po zhutnění tl. 70 mm</t>
  </si>
  <si>
    <t>-728004456</t>
  </si>
  <si>
    <t>https://podminky.urs.cz/item/CS_URS_2026_01/565155101</t>
  </si>
  <si>
    <t>577134111</t>
  </si>
  <si>
    <t>Asfaltový beton vrstva obrusná ACO 11 z nemodifikovaného asfaltu s rozprostřením a se zhutněním ACO 11+ v pruhu šířky přes 1,5 do 3 m, po zhutnění tl. 40 mm</t>
  </si>
  <si>
    <t>895182293</t>
  </si>
  <si>
    <t>https://podminky.urs.cz/item/CS_URS_2026_01/577134111</t>
  </si>
  <si>
    <t>Trubní vedení</t>
  </si>
  <si>
    <t>871161141</t>
  </si>
  <si>
    <t>Montáž vodovodního potrubí z polyetylenu PE100 RC v otevřeném výkopu svařovaných na tupo SDR 11/PN16 d 32 x 3,0 mm</t>
  </si>
  <si>
    <t>1602774603</t>
  </si>
  <si>
    <t>https://podminky.urs.cz/item/CS_URS_2026_01/871161141</t>
  </si>
  <si>
    <t>32,1+1,5+1,5</t>
  </si>
  <si>
    <t>28613500</t>
  </si>
  <si>
    <t>potrubí vodovodní dvouvrstvé PE100 RC SDR11 32x3,0mm</t>
  </si>
  <si>
    <t>-186904061</t>
  </si>
  <si>
    <t>35,1*1,015 "Přepočtené koeficientem množství</t>
  </si>
  <si>
    <t>871171141</t>
  </si>
  <si>
    <t>Montáž vodovodního potrubí z polyetylenu PE100 RC v otevřeném výkopu svařovaných na tupo SDR 11/PN16 d 40 x 3,7 mm</t>
  </si>
  <si>
    <t>-1698672256</t>
  </si>
  <si>
    <t>https://podminky.urs.cz/item/CS_URS_2026_01/871171141</t>
  </si>
  <si>
    <t>15,7+34</t>
  </si>
  <si>
    <t>28613501</t>
  </si>
  <si>
    <t>potrubí vodovodní dvouvrstvé PE100 RC SDR11 40x3,7mm</t>
  </si>
  <si>
    <t>-1271879230</t>
  </si>
  <si>
    <t>49,7*1,015 "Přepočtené koeficientem množství</t>
  </si>
  <si>
    <t>891161321</t>
  </si>
  <si>
    <t>Montáž vodovodních armatur na potrubí šoupátek pro domovní přípojky se závitovými konci PN16 G 1"</t>
  </si>
  <si>
    <t>-1277698300</t>
  </si>
  <si>
    <t>https://podminky.urs.cz/item/CS_URS_2026_01/891161321</t>
  </si>
  <si>
    <t>42221551</t>
  </si>
  <si>
    <t>šoupátko domovní přípojky litinové vnitřní/vnitřní závit PN16 1"x1"</t>
  </si>
  <si>
    <t>-1868425493</t>
  </si>
  <si>
    <t>891162211</t>
  </si>
  <si>
    <t>Montáž vodovodních armatur na potrubí vodoměrů v šachtě závitových G 1</t>
  </si>
  <si>
    <t>1030526430</t>
  </si>
  <si>
    <t>https://podminky.urs.cz/item/CS_URS_2026_01/891162211</t>
  </si>
  <si>
    <t>38821463</t>
  </si>
  <si>
    <t>vodoměr domovní na studenou vodu vícevtokový mokroběžný G1"x105mm Qn 2,5</t>
  </si>
  <si>
    <t>-345666080</t>
  </si>
  <si>
    <t>891181112</t>
  </si>
  <si>
    <t>Montáž vodovodních armatur na potrubí šoupátek nebo klapek uzavíracích v otevřeném výkopu nebo v šachtách s osazením zemní soupravy (bez poklopů) DN 40</t>
  </si>
  <si>
    <t>-1130528130</t>
  </si>
  <si>
    <t>https://podminky.urs.cz/item/CS_URS_2026_01/891181112</t>
  </si>
  <si>
    <t>HWL.280000103216</t>
  </si>
  <si>
    <t>ŠOUPÁTKO ISO DOMOVNÍ PŘÍPOJKY 32-5/4"</t>
  </si>
  <si>
    <t>-1374184736</t>
  </si>
  <si>
    <t>42291072</t>
  </si>
  <si>
    <t>souprava zemní pro šoupátka DN 40-50mm Rd 1,5m</t>
  </si>
  <si>
    <t>620932414</t>
  </si>
  <si>
    <t>56230633</t>
  </si>
  <si>
    <t>poklop uliční šoupátkový kulatý plastový PA s litinovým víkem</t>
  </si>
  <si>
    <t>CS ÚRS 2022 02</t>
  </si>
  <si>
    <t>1069076498</t>
  </si>
  <si>
    <t>42210050</t>
  </si>
  <si>
    <t>deska podkladová uličního poklopu litinového šoupatového</t>
  </si>
  <si>
    <t>1507673667</t>
  </si>
  <si>
    <t>891241112</t>
  </si>
  <si>
    <t>Montáž vodovodních armatur na potrubí šoupátek nebo klapek uzavíracích v otevřeném výkopu nebo v šachtách s osazením zemní soupravy (bez poklopů) DN 80</t>
  </si>
  <si>
    <t>880256786</t>
  </si>
  <si>
    <t>https://podminky.urs.cz/item/CS_URS_2026_01/891241112</t>
  </si>
  <si>
    <t>42221116</t>
  </si>
  <si>
    <t>šoupátko s přírubami voda DN 80 PN16</t>
  </si>
  <si>
    <t>-971845173</t>
  </si>
  <si>
    <t>42291030</t>
  </si>
  <si>
    <t>souprava zemní přípojková 3/4"-2" Rd 1,5m</t>
  </si>
  <si>
    <t>-1930305075</t>
  </si>
  <si>
    <t>42291454</t>
  </si>
  <si>
    <t>poklop uliční litinový samonivelační šoupátkový</t>
  </si>
  <si>
    <t>-1840057145</t>
  </si>
  <si>
    <t>872943695</t>
  </si>
  <si>
    <t>892241111</t>
  </si>
  <si>
    <t>Tlakové zkoušky vodou na potrubí DN do 80</t>
  </si>
  <si>
    <t>-904174267</t>
  </si>
  <si>
    <t>https://podminky.urs.cz/item/CS_URS_2026_01/892241111</t>
  </si>
  <si>
    <t>97,7</t>
  </si>
  <si>
    <t>893811152</t>
  </si>
  <si>
    <t>Osazení vodoměrné šachty z polypropylenu PP samonosné pro běžné zatížení kruhové, průměru D do 1,0 m, světlé hloubky přes 1,2 m do 1,5 m</t>
  </si>
  <si>
    <t>115366906</t>
  </si>
  <si>
    <t>https://podminky.urs.cz/item/CS_URS_2026_01/893811152</t>
  </si>
  <si>
    <t>56230583</t>
  </si>
  <si>
    <t>šachta plastová vodoměrná samonosná kruhová 1,0/1,5m</t>
  </si>
  <si>
    <t>-1625313234</t>
  </si>
  <si>
    <t>919124121</t>
  </si>
  <si>
    <t>Dilatační spáry vkládané v cementobetonovém krytu s odstraněním vložek, s vyčištěním a vyplněním spár asfaltovou zálivkou</t>
  </si>
  <si>
    <t>-610187335</t>
  </si>
  <si>
    <t>https://podminky.urs.cz/item/CS_URS_2022_02/919124121</t>
  </si>
  <si>
    <t>919731122</t>
  </si>
  <si>
    <t>Zarovnání styčné plochy podkladu nebo krytu podél vybourané části komunikace nebo zpevněné plochy živičné tl. přes 50 do 100 mm</t>
  </si>
  <si>
    <t>-297662777</t>
  </si>
  <si>
    <t>https://podminky.urs.cz/item/CS_URS_2022_02/919731122</t>
  </si>
  <si>
    <t>919735113</t>
  </si>
  <si>
    <t>Řezání stávajícího živičného krytu nebo podkladu hloubky přes 100 do 150 mm</t>
  </si>
  <si>
    <t>-2039255433</t>
  </si>
  <si>
    <t>https://podminky.urs.cz/item/CS_URS_2022_02/919735113</t>
  </si>
  <si>
    <t>Přesun sutě</t>
  </si>
  <si>
    <t>997013501</t>
  </si>
  <si>
    <t>Odvoz suti a vybouraných hmot na skládku nebo meziskládku se složením, na vzdálenost do 1 km</t>
  </si>
  <si>
    <t>-459934085</t>
  </si>
  <si>
    <t>https://podminky.urs.cz/item/CS_URS_2022_02/997013501</t>
  </si>
  <si>
    <t>997013509</t>
  </si>
  <si>
    <t>Odvoz suti a vybouraných hmot na skládku nebo meziskládku se složením, na vzdálenost Příplatek k ceně za každý další i započatý 1 km přes 1 km</t>
  </si>
  <si>
    <t>1617160474</t>
  </si>
  <si>
    <t>https://podminky.urs.cz/item/CS_URS_2022_02/997013509</t>
  </si>
  <si>
    <t>7,14*10 "Přepočtené koeficientem množství</t>
  </si>
  <si>
    <t>997013873</t>
  </si>
  <si>
    <t>Poplatek za uložení stavebního odpadu na recyklační skládce (skládkovné) zeminy a kamení zatříděného do Katalogu odpadů pod kódem 17 05 04</t>
  </si>
  <si>
    <t>1665759763</t>
  </si>
  <si>
    <t>https://podminky.urs.cz/item/CS_URS_2022_02/997013873</t>
  </si>
  <si>
    <t>34,467*1,9</t>
  </si>
  <si>
    <t>997013875</t>
  </si>
  <si>
    <t>Poplatek za uložení stavebního odpadu na recyklační skládce (skládkovné) asfaltového bez obsahu dehtu zatříděného do Katalogu odpadů pod kódem 17 03 02</t>
  </si>
  <si>
    <t>-1936656901</t>
  </si>
  <si>
    <t>https://podminky.urs.cz/item/CS_URS_2022_02/997013875</t>
  </si>
  <si>
    <t>998276101</t>
  </si>
  <si>
    <t>Přesun hmot pro trubní vedení hloubené z trub z plastických hmot nebo sklolaminátových pro vodovody nebo kanalizace v otevřeném výkopu dopravní vzdálenost do 15 m</t>
  </si>
  <si>
    <t>-1646137992</t>
  </si>
  <si>
    <t>https://podminky.urs.cz/item/CS_URS_2022_02/998276101</t>
  </si>
  <si>
    <t>722</t>
  </si>
  <si>
    <t>Zdravotechnika - vnitřní vodovod</t>
  </si>
  <si>
    <t>722174003</t>
  </si>
  <si>
    <t>Potrubí z trubek polypropylenových spojovaných svařováním z jednovrstvého PP-R S3,2 (PN 16) D 25/3,5</t>
  </si>
  <si>
    <t>-121030678</t>
  </si>
  <si>
    <t>https://podminky.urs.cz/item/CS_URS_2026_01/722174003</t>
  </si>
  <si>
    <t>722221134</t>
  </si>
  <si>
    <t>Armatury s jedním závitem ventily výtokové G 1/2"</t>
  </si>
  <si>
    <t>soubor</t>
  </si>
  <si>
    <t>-1955301210</t>
  </si>
  <si>
    <t>https://podminky.urs.cz/item/CS_URS_2026_01/722221134</t>
  </si>
  <si>
    <t>722224153</t>
  </si>
  <si>
    <t>Armatury s jedním závitem ventily kulové zahradní uzávěry PN 15 do 120° C G 3/4" - 1"</t>
  </si>
  <si>
    <t>-871629789</t>
  </si>
  <si>
    <t>https://podminky.urs.cz/item/CS_URS_2026_01/722224153</t>
  </si>
  <si>
    <t>722230102</t>
  </si>
  <si>
    <t>Armatury se dvěma závity ventily přímé G 3/4"</t>
  </si>
  <si>
    <t>643956846</t>
  </si>
  <si>
    <t>https://podminky.urs.cz/item/CS_URS_2026_01/722230102</t>
  </si>
  <si>
    <t>722230103</t>
  </si>
  <si>
    <t>Armatury se dvěma závity ventily přímé G 1"</t>
  </si>
  <si>
    <t>1591108238</t>
  </si>
  <si>
    <t>https://podminky.urs.cz/item/CS_URS_2026_01/722230103</t>
  </si>
  <si>
    <t>722230113</t>
  </si>
  <si>
    <t>Armatury se dvěma závity ventily přímé s odvodňovacím ventilem G 1"</t>
  </si>
  <si>
    <t>846604117</t>
  </si>
  <si>
    <t>https://podminky.urs.cz/item/CS_URS_2026_01/722230113</t>
  </si>
  <si>
    <t>722231074</t>
  </si>
  <si>
    <t>Armatury se dvěma závity ventily zpětné mosazné PN 10 do 110°C G 1"</t>
  </si>
  <si>
    <t>-536441527</t>
  </si>
  <si>
    <t>https://podminky.urs.cz/item/CS_URS_2026_01/722231074</t>
  </si>
  <si>
    <t>722231283</t>
  </si>
  <si>
    <t>Armatury se dvěma závity regulátor výstupního tlaku membránový PN 16 do 70 °C G 1" (DN 25)</t>
  </si>
  <si>
    <t>-659466054</t>
  </si>
  <si>
    <t>https://podminky.urs.cz/item/CS_URS_2026_01/722231283</t>
  </si>
  <si>
    <t>722234265</t>
  </si>
  <si>
    <t>Armatury se dvěma závity filtry mosazný PN 20 do 80 °C G 1"</t>
  </si>
  <si>
    <t>124229717</t>
  </si>
  <si>
    <t>https://podminky.urs.cz/item/CS_URS_2026_01/722234265</t>
  </si>
  <si>
    <t>M002</t>
  </si>
  <si>
    <t>Držák vodoměru</t>
  </si>
  <si>
    <t>ks</t>
  </si>
  <si>
    <t>-7775162</t>
  </si>
  <si>
    <t>998722101</t>
  </si>
  <si>
    <t>Přesun hmot pro vnitřní vodovod stanovený z hmotnosti přesunovaného materiálu vodorovná dopravní vzdálenost do 50 m základní v objektech výšky do 6 m</t>
  </si>
  <si>
    <t>-648642312</t>
  </si>
  <si>
    <t>https://podminky.urs.cz/item/CS_URS_2026_01/998722101</t>
  </si>
  <si>
    <t>Vedlejší rozpočtové náklady</t>
  </si>
  <si>
    <t>043114000</t>
  </si>
  <si>
    <t>Zkoušky tlakové a těsnosti</t>
  </si>
  <si>
    <t>soub</t>
  </si>
  <si>
    <t>CS ÚRS 2022 01</t>
  </si>
  <si>
    <t>1024</t>
  </si>
  <si>
    <t>406511772</t>
  </si>
  <si>
    <t>https://podminky.urs.cz/item/CS_URS_2022_01/043114000</t>
  </si>
  <si>
    <t>- včetně protokolu</t>
  </si>
  <si>
    <t>1 - Rozvaděče</t>
  </si>
  <si>
    <t>2 - Svítidla dle knihy svítidel</t>
  </si>
  <si>
    <t xml:space="preserve">3 - Vypínače </t>
  </si>
  <si>
    <t xml:space="preserve">4 - Zásuvky </t>
  </si>
  <si>
    <t>5 - Krabice</t>
  </si>
  <si>
    <t>6 - Kabely</t>
  </si>
  <si>
    <t>8 - Hromosvod</t>
  </si>
  <si>
    <t>9 - Venkovní osvětlení</t>
  </si>
  <si>
    <t xml:space="preserve">    10 - Ostatní</t>
  </si>
  <si>
    <t>Rozvaděče</t>
  </si>
  <si>
    <t>741-01-01</t>
  </si>
  <si>
    <t>Repase přípojkové skříně, oprava povrchu</t>
  </si>
  <si>
    <t>236108419</t>
  </si>
  <si>
    <t>741-01-02</t>
  </si>
  <si>
    <t>Rozvaděč RE, vestavný, 25A/3/B, ČEZ</t>
  </si>
  <si>
    <t>-2125004161</t>
  </si>
  <si>
    <t>741-01-03</t>
  </si>
  <si>
    <t>Rozvaděč RB1 dle PD</t>
  </si>
  <si>
    <t>-608384795</t>
  </si>
  <si>
    <t>741-01-03a</t>
  </si>
  <si>
    <t>Dočasné napojení stávajícího rozvaděče</t>
  </si>
  <si>
    <t>-1803478390</t>
  </si>
  <si>
    <t>741-01-04</t>
  </si>
  <si>
    <t>Zásuvková skříň 1x400V/32A, 1x400V/16A, 2x230V, jištění, IP65</t>
  </si>
  <si>
    <t>-2072292398</t>
  </si>
  <si>
    <t>741-01-05</t>
  </si>
  <si>
    <t>Napojení PPS</t>
  </si>
  <si>
    <t>-1170849736</t>
  </si>
  <si>
    <t>741-01-06</t>
  </si>
  <si>
    <t>HOP</t>
  </si>
  <si>
    <t>1145041457</t>
  </si>
  <si>
    <t>Svítidla dle knihy svítidel</t>
  </si>
  <si>
    <t>741-02-04</t>
  </si>
  <si>
    <t>Svítidlo D Průmyslové liniové LED 32W</t>
  </si>
  <si>
    <t>1161392533</t>
  </si>
  <si>
    <t>741-02-08</t>
  </si>
  <si>
    <t>Recyklační poplatek za svítidlo</t>
  </si>
  <si>
    <t>25201208</t>
  </si>
  <si>
    <t xml:space="preserve">Vypínače </t>
  </si>
  <si>
    <t>741-03-03</t>
  </si>
  <si>
    <t>Vypínač č. 1 pro povrchovou montáž</t>
  </si>
  <si>
    <t>-1150232388</t>
  </si>
  <si>
    <t xml:space="preserve">Zásuvky </t>
  </si>
  <si>
    <t>741-04-04</t>
  </si>
  <si>
    <t>Zásuvka jedn. 230V IP44, povrchová montáž</t>
  </si>
  <si>
    <t>-958015338</t>
  </si>
  <si>
    <t>Krabice</t>
  </si>
  <si>
    <t>741-05-03</t>
  </si>
  <si>
    <t>Krabice přepojovací s víčkem pro povrchovou montáž</t>
  </si>
  <si>
    <t>150843173</t>
  </si>
  <si>
    <t>741-05-04</t>
  </si>
  <si>
    <t>Svorky propojovací 4x1-2,5mm</t>
  </si>
  <si>
    <t>1549350668</t>
  </si>
  <si>
    <t>Kabely</t>
  </si>
  <si>
    <t>741-06-01</t>
  </si>
  <si>
    <t>CYKY 3x1,5</t>
  </si>
  <si>
    <t>-959176757</t>
  </si>
  <si>
    <t>741-06-03</t>
  </si>
  <si>
    <t>CYKY 3x2,5</t>
  </si>
  <si>
    <t>-772310971</t>
  </si>
  <si>
    <t>741-06-05</t>
  </si>
  <si>
    <t>CYKY 5x4</t>
  </si>
  <si>
    <t>52903254</t>
  </si>
  <si>
    <t>741-06-06</t>
  </si>
  <si>
    <t>CYKY 5x6</t>
  </si>
  <si>
    <t>-2133549731</t>
  </si>
  <si>
    <t>741-06-07</t>
  </si>
  <si>
    <t>CYKY 4x10</t>
  </si>
  <si>
    <t>446592694</t>
  </si>
  <si>
    <t>741-06-09</t>
  </si>
  <si>
    <t>CY16</t>
  </si>
  <si>
    <t>1269537178</t>
  </si>
  <si>
    <t>741-06-11</t>
  </si>
  <si>
    <t>Chránička KOPOFLEX 50</t>
  </si>
  <si>
    <t>-1739841333</t>
  </si>
  <si>
    <t>741-06-12</t>
  </si>
  <si>
    <t>Tuhá instalační trubka do DN25 vč. kotvení</t>
  </si>
  <si>
    <t>-289804073</t>
  </si>
  <si>
    <t>Hromosvod</t>
  </si>
  <si>
    <t>741-08-01</t>
  </si>
  <si>
    <t>FeZn 30x4</t>
  </si>
  <si>
    <t>-417828071</t>
  </si>
  <si>
    <t>741-08-02</t>
  </si>
  <si>
    <t>FeZn 10mm</t>
  </si>
  <si>
    <t>-970680537</t>
  </si>
  <si>
    <t>741-08-05</t>
  </si>
  <si>
    <t>Svorka SS, SP, SR, SK, SO,…</t>
  </si>
  <si>
    <t>664326548</t>
  </si>
  <si>
    <t>741-08-06</t>
  </si>
  <si>
    <t>Svorka SZ</t>
  </si>
  <si>
    <t>-1432245262</t>
  </si>
  <si>
    <t>741-08-07</t>
  </si>
  <si>
    <t>Zemní krabice pro zkušební svorku</t>
  </si>
  <si>
    <t>931862174</t>
  </si>
  <si>
    <t>741-08-12</t>
  </si>
  <si>
    <t>Antikorozní ochrana</t>
  </si>
  <si>
    <t>134336492</t>
  </si>
  <si>
    <t>741-08-13</t>
  </si>
  <si>
    <t>Čísla svodů</t>
  </si>
  <si>
    <t>-175983936</t>
  </si>
  <si>
    <t>Venkovní osvětlení</t>
  </si>
  <si>
    <t>741-09-04</t>
  </si>
  <si>
    <t>Výkop pro betonový základ stožáru</t>
  </si>
  <si>
    <t>1819413792</t>
  </si>
  <si>
    <t>741-09-05</t>
  </si>
  <si>
    <t>Betonový základ pro stožár s pouzdrem</t>
  </si>
  <si>
    <t>-1108127479</t>
  </si>
  <si>
    <t>Ostatní</t>
  </si>
  <si>
    <t>741-10-01</t>
  </si>
  <si>
    <t>Pomocné, montážní a zednické práce</t>
  </si>
  <si>
    <t>hod</t>
  </si>
  <si>
    <t>1839963497</t>
  </si>
  <si>
    <t>741-10-02</t>
  </si>
  <si>
    <t>Výkop vč. záhozu do 80x30, pískové lože</t>
  </si>
  <si>
    <t>bm</t>
  </si>
  <si>
    <t>-1310045375</t>
  </si>
  <si>
    <t>741-10-03</t>
  </si>
  <si>
    <t>Signalizační fólie</t>
  </si>
  <si>
    <t>-194476600</t>
  </si>
  <si>
    <t>741-10-04</t>
  </si>
  <si>
    <t>Doprava</t>
  </si>
  <si>
    <t>-484173776</t>
  </si>
  <si>
    <t>741-10-05</t>
  </si>
  <si>
    <t>Drobný spojovací a montážní materiál</t>
  </si>
  <si>
    <t>1435435657</t>
  </si>
  <si>
    <t>741-10-06</t>
  </si>
  <si>
    <t>Revize</t>
  </si>
  <si>
    <t>274306651</t>
  </si>
  <si>
    <t>VRN - Vedlejší rozpočtové náklady a náklady spojené s umístěním stavby</t>
  </si>
  <si>
    <t xml:space="preserve">    VRN1 - Průzkumné, zeměměřičské a projektové práce</t>
  </si>
  <si>
    <t>VRN1</t>
  </si>
  <si>
    <t>Průzkumné, zeměměřičské a projektové práce</t>
  </si>
  <si>
    <t>Kč</t>
  </si>
  <si>
    <t>013254000</t>
  </si>
  <si>
    <t>Dokumentace skutečného provedení stavby</t>
  </si>
  <si>
    <t>-1431563758</t>
  </si>
  <si>
    <t>https://podminky.urs.cz/item/CS_URS_2026_01/013254000</t>
  </si>
  <si>
    <t>013294001</t>
  </si>
  <si>
    <t>Dílenská dokumentace dodavatele</t>
  </si>
  <si>
    <t>-1934488352</t>
  </si>
  <si>
    <t>Zařízení staveniště</t>
  </si>
  <si>
    <t>030001000.1</t>
  </si>
  <si>
    <t>Zařízení staveniště vč.ochrany a zajištění nových konstrukcí proti poškození</t>
  </si>
  <si>
    <t>1004249647</t>
  </si>
  <si>
    <t>SEZNAM FIGUR</t>
  </si>
  <si>
    <t>Výměra</t>
  </si>
  <si>
    <t>Použití figury:</t>
  </si>
  <si>
    <t>Provedení izolace proti zemní vlhkosti pásy přitavením vodorovné NAIP</t>
  </si>
  <si>
    <t>Zřízení vrstvy z geotextilie v rovině nebo ve sklonu do 1:5 š do 3 m</t>
  </si>
  <si>
    <t>Položení chráničky z plastových trubek DN přes 35 do 50 mm</t>
  </si>
  <si>
    <t>Montáž izolace tepelné střech plochých lepené nízkoexpanzní (PUR) pěnou atikový klín</t>
  </si>
  <si>
    <t>Mazanina tl přes 80 do 120 mm z betonu prostého bez zvýšených nároků na prostředí tř. C 25/30</t>
  </si>
  <si>
    <t>Příplatek k mazanině tl přes 80 do 120 mm za přehlazení povrchu</t>
  </si>
  <si>
    <t>Příplatek k mazanině tl přes 80 do 120 mm za stržení povrchu spodní vrstvy před vložením výztuže</t>
  </si>
  <si>
    <t>Odkopávky a prokopávky nezapažené v hornině třídy těžitelnosti II skupiny 4 objem do 20 m3 strojně</t>
  </si>
  <si>
    <t>Vodorovné přemístění přes 20 do 50 m výkopku/sypaniny z horniny třídy těžitelnosti II skupiny 4 a 5</t>
  </si>
  <si>
    <t>Hloubení rýh nezapažených š do 800 mm v hornině třídy těžitelnosti II skupiny 4 objem do 20 m3 strojně</t>
  </si>
  <si>
    <t>sejmutor</t>
  </si>
  <si>
    <t>Provedení povlakové krytiny střech do 10° za studena lakem penetračním nebo asfaltovým</t>
  </si>
  <si>
    <t>Provedení povlakové krytiny střech do 10° pásy NAIP přitavením v plné ploše</t>
  </si>
  <si>
    <t>Uložení sypaniny z hornin soudržných do násypů zhutněných strojně</t>
  </si>
  <si>
    <t>Nakládání výkopku z hornin třídy těžitelnosti II skupiny 4 a 5 do 100 m3</t>
  </si>
  <si>
    <t>Zásyp jam, šachet rýh nebo kolem objektů sypaninou se zhutněním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</si>
  <si>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</si>
  <si>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</si>
  <si>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</si>
  <si>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</si>
  <si>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</si>
  <si>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</si>
  <si>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</si>
  <si>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</si>
  <si>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</si>
  <si>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</si>
  <si>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</si>
  <si>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</si>
  <si>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</si>
  <si>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</si>
  <si>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</si>
  <si>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</si>
  <si>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</si>
  <si>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</si>
  <si>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</si>
  <si>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</si>
  <si>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</si>
  <si>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</si>
  <si>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</si>
  <si>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</si>
  <si>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</si>
  <si>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</si>
  <si>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</si>
  <si>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</si>
  <si>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</si>
  <si>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</si>
  <si>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</si>
  <si>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</si>
  <si>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</si>
  <si>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</si>
  <si>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</si>
  <si>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</si>
  <si>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</si>
  <si>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</si>
  <si>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</si>
  <si>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</si>
  <si>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</si>
  <si>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</si>
  <si>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</si>
  <si>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</si>
  <si>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</si>
  <si>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</si>
  <si>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</si>
  <si>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</si>
  <si>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</si>
  <si>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</si>
  <si>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</si>
  <si>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</si>
  <si>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</si>
  <si>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</si>
  <si>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</si>
  <si>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</si>
  <si>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</si>
  <si>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</si>
  <si>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</si>
  <si>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</si>
  <si>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</si>
  <si>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</si>
  <si>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</si>
  <si>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</si>
  <si>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</si>
  <si>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</si>
  <si>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</si>
  <si>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</si>
  <si>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</si>
  <si>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</si>
  <si>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</si>
  <si>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</si>
  <si>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</si>
  <si>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</si>
  <si>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</si>
  <si>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</si>
  <si>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</si>
  <si>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</si>
  <si>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</si>
  <si>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</si>
  <si>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</si>
  <si>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</si>
  <si>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</si>
  <si>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</si>
  <si>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</si>
  <si>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</si>
  <si>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</si>
  <si>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</si>
  <si>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</si>
  <si>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</si>
  <si>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</si>
  <si>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</si>
  <si>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</si>
  <si>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</si>
  <si>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</si>
  <si>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</si>
  <si>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</si>
  <si>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</si>
  <si>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</si>
  <si>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</si>
  <si>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</si>
  <si>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</si>
  <si>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</si>
  <si>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</si>
  <si>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</si>
  <si>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</si>
  <si>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</si>
  <si>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</si>
  <si>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</si>
  <si>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</si>
  <si>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</si>
  <si>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</si>
  <si>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</si>
  <si>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</si>
  <si>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</si>
  <si>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</si>
  <si>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</si>
  <si>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</si>
  <si>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</si>
  <si>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</si>
  <si>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</si>
  <si>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</si>
  <si>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</si>
  <si>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</si>
  <si>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</si>
  <si>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</si>
  <si>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</si>
  <si>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</si>
  <si>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</si>
  <si>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</si>
  <si>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</si>
  <si>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</si>
  <si>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</si>
  <si>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</si>
  <si>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</si>
  <si>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</si>
  <si>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</si>
  <si>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</si>
  <si>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</si>
  <si>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</si>
  <si>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</si>
  <si>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</si>
  <si>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</si>
  <si>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</si>
  <si>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</si>
  <si>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</si>
  <si>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</si>
  <si>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</si>
  <si>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</si>
  <si>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</si>
  <si>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</si>
  <si>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</si>
  <si>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</si>
  <si>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</si>
  <si>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</si>
  <si>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</si>
  <si>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</si>
  <si>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</si>
  <si>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</si>
  <si>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</si>
  <si>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</si>
  <si>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</si>
  <si>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</si>
  <si>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</si>
  <si>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</si>
  <si>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</si>
  <si>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</si>
  <si>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</si>
  <si>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</si>
  <si>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</si>
  <si>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</si>
  <si>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</si>
  <si>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</si>
  <si>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</si>
  <si>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</si>
  <si>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</si>
  <si>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</si>
  <si>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</si>
  <si>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</si>
  <si>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</si>
  <si>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</si>
  <si>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</si>
  <si>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</si>
  <si>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</si>
  <si>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</si>
  <si>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</si>
  <si>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</si>
  <si>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Tribuna - konstrukce schodů z pražců
- dřevěné pražce kotveny do konstrukce z prostého betonu závitovou tyčí, 
chemickou kotvou M10 Zn závitová tyč, Zn šroub s podložkou zapuštěný do pražce</t>
  </si>
  <si>
    <t>91786-2114.RT5</t>
  </si>
  <si>
    <t>Osazení obrubníku stojatého betonového se zřízením lože, s boční opěrou z betonu prostého,C25/30 včetně obrubníku 1000x100x250 mm</t>
  </si>
  <si>
    <t>"betonový obrubník - viz pozn.03" (7,012+2,00+3,928+29,662+2,234+20,22+5,114+3,03+2,847+15,71)</t>
  </si>
  <si>
    <t>https://podminky.urs.cz/item/CS_URS_2026_01/91786-2114.RT</t>
  </si>
  <si>
    <t>11310-6231.R00</t>
  </si>
  <si>
    <t>Rozebrání dlažeb ze zámkové dlažby v kamenivu</t>
  </si>
  <si>
    <t>VRN2</t>
  </si>
  <si>
    <t xml:space="preserve">    VRN2 - Zařízení staveniště</t>
  </si>
  <si>
    <t>622131101</t>
  </si>
  <si>
    <t>Podkladní a spojovací vrstva vnějších omítaných ploch cementový postřik nanášený ručně celoplošně stěn</t>
  </si>
  <si>
    <t>https://podminky.urs.cz/item/CS_URS_2026_01/622131101</t>
  </si>
  <si>
    <t>"pohled západní" 4,77*5,74</t>
  </si>
  <si>
    <t>"pohled východní" 4,77*5,74</t>
  </si>
  <si>
    <t>"pohled severní" 9,70*5,65</t>
  </si>
  <si>
    <t>"pohled jižní" 9,70*3,30</t>
  </si>
  <si>
    <t>622131121</t>
  </si>
  <si>
    <t>Podkladní a spojovací vrstva vnějších omítaných ploch penetrace nanášená ručně stěn</t>
  </si>
  <si>
    <t>https://podminky.urs.cz/item/CS_URS_2026_01/622131121</t>
  </si>
  <si>
    <t>622143003</t>
  </si>
  <si>
    <t>Montáž omítkových profilů plastových, pozinkovaných nebo dřevěných upevněných vtlačením do podkladní vrstvy nebo přibitím rohových s tkaninou</t>
  </si>
  <si>
    <t>https://podminky.urs.cz/item/CS_URS_2026_01/622143003</t>
  </si>
  <si>
    <t>"pohled západní" 2*5,74+(1,07+1,30*2+1,07+1,45*2)</t>
  </si>
  <si>
    <t>"pohled východní" 2*5,74+(1,07+1,30*2+1,07+1,45*2)</t>
  </si>
  <si>
    <t>"pohled severní" 2*5,65+((1,07+1,45*2)*2+1,07+2,22*2+(1,50+1,20*2)*3)</t>
  </si>
  <si>
    <t>"pohled jižní" 2*3,30</t>
  </si>
  <si>
    <t>55343026</t>
  </si>
  <si>
    <t>profil rohový Pz+PVC pro vnější omítky tl 15mm</t>
  </si>
  <si>
    <t>81,29*1,05 'Přepočtené koeficientem množství</t>
  </si>
  <si>
    <t>622143004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</si>
  <si>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</si>
  <si>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https://podminky.urs.cz/item/CS_URS_2026_01/622143004</t>
  </si>
  <si>
    <t>"viz detail D2 - detail vstupních dveří" (1,10+2,22*2)*2</t>
  </si>
  <si>
    <t>"viz detail D3 - detail parapetu, nadpraží a ostění" ((1,07+1,45)*4+(1,07+1,30)*2+(1,50+1,20)*3)*2*2</t>
  </si>
  <si>
    <t>5905147.R</t>
  </si>
  <si>
    <t>profil napojovací - APU lišta</t>
  </si>
  <si>
    <t>102,76*1,05 'Přepočtené koeficientem množství</t>
  </si>
  <si>
    <t>622252002</t>
  </si>
  <si>
    <t>Montáž profilů kontaktního zateplení ostatních stěnových, dilatačních apod. lepených do tmelu</t>
  </si>
  <si>
    <t>https://podminky.urs.cz/item/CS_URS_2026_01/622252002</t>
  </si>
  <si>
    <t>"viz detail D3 - detail parapetu" (1,07*6+1,50*3)</t>
  </si>
  <si>
    <t>"viz detail D3 - detail nadpraží" (1,07*6+1,50*3)</t>
  </si>
  <si>
    <t>59051510</t>
  </si>
  <si>
    <t>profil napojovací nadokenní PVC s okapnicí s výztužnou tkaninou</t>
  </si>
  <si>
    <t>21,84*0,525 'Přepočtené koeficientem množství</t>
  </si>
  <si>
    <t>28341022</t>
  </si>
  <si>
    <t>profil napojovací parapetní PVC s výztužnou tkaninou</t>
  </si>
  <si>
    <t>622321111</t>
  </si>
  <si>
    <t>Omítka vápenocementová vnějších ploch nanášená ručně jednovrstvá, tloušťky do 15 mm hrubá zatřená stěn</t>
  </si>
  <si>
    <t>https://podminky.urs.cz/item/CS_URS_2026_01/622321111</t>
  </si>
  <si>
    <t>622381022</t>
  </si>
  <si>
    <t>Omítka tenkovrstvá minerální vnějších ploch probarvená, bez penetrace zatíraná (škrábaná), zrnitost 2,0 mm stěn</t>
  </si>
  <si>
    <t>https://podminky.urs.cz/item/CS_URS_2026_01/622381022</t>
  </si>
  <si>
    <t>629135102</t>
  </si>
  <si>
    <t>Vyrovnávací vrstva z cementové malty pod klempířskými prvky šířky přes 150 do 300 mm</t>
  </si>
  <si>
    <t>https://podminky.urs.cz/item/CS_URS_2026_01/629135102</t>
  </si>
  <si>
    <t>941221111</t>
  </si>
  <si>
    <t>Lešení řadové rámové těžké pracovní s podlahami s provozním zatížením tř. 4 do 300 kg/m2 šířky tř. SW09 od 0,9 do 1,2 m, výšky do 10 m montáž</t>
  </si>
  <si>
    <t>https://podminky.urs.cz/item/CS_URS_2026_01/941221111</t>
  </si>
  <si>
    <t>"fasádní lešení" (12,00+10,00*2)*7,00+12,00*3,00</t>
  </si>
  <si>
    <t>94122121.R</t>
  </si>
  <si>
    <t>Příplatek k lešení řadovému rámovému těžkému do 300 kg/m2 š od 0,9 1,2 m v do 10 m za použití - cena za celou dobu dle potřeb zhotovitele</t>
  </si>
  <si>
    <t>941221811</t>
  </si>
  <si>
    <t>Lešení řadové rámové těžké pracovní s podlahami s provozním zatížením tř. 4 do 300 kg/m2 šířky tř. SW09 od 0,9 do 1,2 m, výšky do 10 m demontáž</t>
  </si>
  <si>
    <t>968062376</t>
  </si>
  <si>
    <t>Vybourání dřevěných rámů oken s křídly, dveřních zárubní, vrat, stěn, ostění nebo obkladů rámů oken s křídly zdvojených, plochy do 4 m2</t>
  </si>
  <si>
    <t>https://podminky.urs.cz/item/CS_URS_2026_01/968062376</t>
  </si>
  <si>
    <t>"2.NP" 1,83*1,20</t>
  </si>
  <si>
    <t>968072456</t>
  </si>
  <si>
    <t>Vybourání kovových rámů oken s křídly, dveřních zárubní, vrat, stěn, ostění nebo obkladů dveřních zárubní, plochy přes 2 m2</t>
  </si>
  <si>
    <t>https://podminky.urs.cz/item/CS_URS_2026_01/968072456</t>
  </si>
  <si>
    <t>"1.NP"1,07*2,22</t>
  </si>
  <si>
    <t>978016391</t>
  </si>
  <si>
    <t>Otlučení vápenných nebo vápenocementových omítek vnějších ploch tloušťky do 20 mm, včetně vyškrabání spar a očištění zdiva stupně členitosti 2, v rozsahu přes 80 do 100 %</t>
  </si>
  <si>
    <t>https://podminky.urs.cz/item/CS_URS_2026_01/978016391</t>
  </si>
  <si>
    <t>997006002</t>
  </si>
  <si>
    <t>Úprava stavebního odpadu třídění a separace jednotlivých kategorií strojové</t>
  </si>
  <si>
    <t>https://podminky.urs.cz/item/CS_URS_2026_01/997006002</t>
  </si>
  <si>
    <t>Odvoz suti a vybouraných hmot z meziskládky na skládku smluvně zajištěnou zhotovitelem stavby - s naložením a se složením</t>
  </si>
  <si>
    <t>14,915-(0,478+0,075+0,15+4,422)</t>
  </si>
  <si>
    <t>(0,478+0,075+0,15+4,422)</t>
  </si>
  <si>
    <t>998011002</t>
  </si>
  <si>
    <t>Přesun hmot pro budovy občanské výstavby, bydlení, výrobu a služby s nosnou svislou konstrukcí zděnou z cihel, tvárnic nebo kamene vodorovná dopravní vzdálenost do 100 m základní pro budovy výšky přes 6 do 12 m</t>
  </si>
  <si>
    <t>764216403-K1</t>
  </si>
  <si>
    <t>Oplechování parapetů rovných mechanicky kotvené z Pz plechu rš 240 mm</t>
  </si>
  <si>
    <t>"parapet K1" 6*1,07</t>
  </si>
  <si>
    <t>764216403-K2</t>
  </si>
  <si>
    <t>"parapet K2" 3*1,50</t>
  </si>
  <si>
    <t>764211416-K3</t>
  </si>
  <si>
    <t>Oplechování střešních prvků z pozinkovaného plechu hřebene nevětraného s použitím hřebenového plechu rš 420 mm</t>
  </si>
  <si>
    <t>764212431.K4</t>
  </si>
  <si>
    <t>Oplechování střešních prvků z pozinkovaného plechu okapu okapovým plechem střechy rovné rš 140 mm</t>
  </si>
  <si>
    <t>764212434-K5</t>
  </si>
  <si>
    <t>Oplechování střešních prvků z pozinkovaného plechu okapu okapovým plechem střechy rovné rš 280 mm</t>
  </si>
  <si>
    <t>764212401.K6</t>
  </si>
  <si>
    <t>Oplechování štítu zatahovací pás z Pz plechu rš 100 mm</t>
  </si>
  <si>
    <t>764212402.K6</t>
  </si>
  <si>
    <t>Oplechování střešních prvků z pozinkovaného plechu štítu závětrnou lištou rš 200 mm</t>
  </si>
  <si>
    <t>764001911.K6</t>
  </si>
  <si>
    <t>Napojení klempířských konstrukcí na střešní krytinu r.š. 100mm</t>
  </si>
  <si>
    <t>76431140.K7</t>
  </si>
  <si>
    <t>Soklová lišta z Pz plechu tl. 0,7mm</t>
  </si>
  <si>
    <t>764511404-K8</t>
  </si>
  <si>
    <t>Žlab podokapní z pozinkovaného plechu včetně háků a čel půlkruhový rš 330 mm</t>
  </si>
  <si>
    <t>764518422-K9</t>
  </si>
  <si>
    <t>Svod z pozinkovaného plechu včetně objímek, kolen a odskoků kruhový, průměru 100 mm</t>
  </si>
  <si>
    <t>764511444</t>
  </si>
  <si>
    <t>Žlab podokapní z pozinkovaného plechu kotlík oválný (trychtýřový), rš žlabu/průměr svodu 330/100 mm</t>
  </si>
  <si>
    <t>https://podminky.urs.cz/item/CS_URS_2026_01/764511444</t>
  </si>
  <si>
    <t>998764102</t>
  </si>
  <si>
    <t>Přesun hmot pro konstrukce klempířské stanovený z hmotnosti přesunovaného materiálu vodorovná dopravní vzdálenost do 50 m základní v objektech výšky přes 6 do 12 m</t>
  </si>
  <si>
    <t>766</t>
  </si>
  <si>
    <t>Konstrukce truhlářské</t>
  </si>
  <si>
    <t>766411213</t>
  </si>
  <si>
    <t>Montáž obložení stěn palubkami na pero a drážku plochy do 5 m2 z měkkého dřeva, šířky přes 80 do 100 mm</t>
  </si>
  <si>
    <t>https://podminky.urs.cz/item/CS_URS_2026_01/766411213</t>
  </si>
  <si>
    <t>"skladba S02" (0,315+0,30)*6,035*2+10,40*(0,315+1,517)/2</t>
  </si>
  <si>
    <t>6119112.R</t>
  </si>
  <si>
    <t>palubky obkladové smrk tl. 25mm</t>
  </si>
  <si>
    <t>16,949*1,1 'Přepočtené koeficientem množství</t>
  </si>
  <si>
    <t>76641422.T5</t>
  </si>
  <si>
    <t>Dodávka a montáž obložení stěn z tvrdého dřeva 2080/200/20mm</t>
  </si>
  <si>
    <t>76641422.T6</t>
  </si>
  <si>
    <t>Dodávka a montáž obložení stěn z tvrdého dřeva 1280/200/20mm</t>
  </si>
  <si>
    <t>766417523</t>
  </si>
  <si>
    <t>Montáž provětrávané fasády z dřevěných profilů difúzní paropropustné fólie s lepenými přesahy</t>
  </si>
  <si>
    <t>https://podminky.urs.cz/item/CS_URS_2026_01/766417523</t>
  </si>
  <si>
    <t>28329038</t>
  </si>
  <si>
    <t>fólie PES difuzně propustná fasádní (spára max 20 mm, max. 20% plochy), 210 g/m2</t>
  </si>
  <si>
    <t>16,949*1,111 'Přepočtené koeficientem množství</t>
  </si>
  <si>
    <t>766421213</t>
  </si>
  <si>
    <t>Montáž obložení podhledů jednoduchých palubkami na pero a drážku z měkkého dřeva, šířky přes 80 do 100 mm</t>
  </si>
  <si>
    <t>https://podminky.urs.cz/item/CS_URS_2026_01/766421213</t>
  </si>
  <si>
    <t>"skladba S03" 10,40*1,088</t>
  </si>
  <si>
    <t>11,315*1,1 'Přepočtené koeficientem množství</t>
  </si>
  <si>
    <t>766.1</t>
  </si>
  <si>
    <t>Výplně otvorů vč. přesunu hmot, doplňků a příslušenství (bližší specifikace viz tabulka výrobků)</t>
  </si>
  <si>
    <t>766-D.01</t>
  </si>
  <si>
    <t>Montáž a dodávka dveře ocelové, vel. 1070/2310 mm - kompletní provedení včetně povrchové úpravy, kování, zárubně a všech doplňků dle tab. prvků ozn. D.01_x000D_
Dveře jednokřídlé, ocelové, otevíravé s celoobvodovým_x000D_
kováním,_x000D_
výplň zasklení: izolační dvojsklo, čiré, bezpečnostní_x000D_
vnější povrch úprava: FeZn_x000D_
vnitřní povrch úprava: FeZn_x000D_
bezpečnostní dveřní kování: klika/madlo v provedení nerez_x000D_
mechanický zámek, cylindrická vložka_x000D_
_x000D_
součástí dodávky dveří budou všechny kotevní prvky včetně_x000D_
difuzní a parotěsné pásky_x000D_
(např. illbruck ME351 70mm a illbruck ME350 70mm)_x000D_
podkladní purenitový profil v. 100mm</t>
  </si>
  <si>
    <t>766-O.01</t>
  </si>
  <si>
    <t>Montáž a dodávka plastového okna, vel. 1070/1450 mm - kompletní provedení včetně povrchové úpravy, kování, parapetů a všech doplňků dle tab. prvků ozn. O.01_x000D_
Okno jednokřídlé, plastové, otevíravé-sklopné s_x000D_
celoobvodovým kováním, standartní okenní klika a panty v_x000D_
barvě nerez_x000D_
zasklení: izolační dvojsklo, čiré, bezpečnostní_x000D_
vnější povrch úprava: aluminium_x000D_
vnitřní povrch úprava: aluminium_x000D_
vnější parapet: klempířský prvek, pozinková ocel tl. 0,7_x000D_
vnitřní parapet: plastový komorový parapet, bílá RAL 9010_x000D_
součástí dodávky okna budou všechny kotevní prvky včetně_x000D_
difuzní a parotěsné pásky_x000D_
(např. illbruck ME351 70mm a illbruck ME350 70mm)</t>
  </si>
  <si>
    <t>766-O.02</t>
  </si>
  <si>
    <t>Montáž a dodávka plastového okna, vel. 1070/1300 mm - kompletní provedení včetně povrchové úpravy, kování, parapetů a všech doplňků dle tab. prvků ozn. O.02_x000D_
Okno jednokřídlé, plastové, otevíravé-sklopné s_x000D_
celoobvodovým kováním, standartní okenní klika a panty v_x000D_
barvě nerez_x000D_
zasklení: izolační dvojsklo, čiré, bezpečnostní_x000D_
vnější povrch úprava: aluminium_x000D_
vnitřní povrch úprava: aluminium_x000D_
vnější parapet: klempířský prvek, pozinková ocel tl. 0,7_x000D_
vnitřní parapet: plastový komorový parapet, bílá RAL 9010_x000D_
součástí dodávky okna budou všechny kotevní prvky včetně_x000D_
difuzní a parotěsné pásky_x000D_
(např. illbruck ME351 70mm a illbruck ME350 70mm)</t>
  </si>
  <si>
    <t>766-O.03</t>
  </si>
  <si>
    <t>Montáž a dodávka plastového okna, vel. 1500/1200 mm - kompletní provedení včetně povrchové úpravy, kování, parapetů a všech doplňků dle tab. prvků ozn. O.03_x000D_
Okno ze tří částí, s jedním štulpovým spojením a jedním_x000D_
pevným sloupkem (otevírání dle schématu), celoobvodové_x000D_
kování, 2x standartní okenní klika a panty v barvě nerez_x000D_
zasklení: izolační dvojsklo, čiré, bezpečnostní_x000D_
vnější povrch úprava: aluminium_x000D_
vnitřní povrch úprava: aluminium_x000D_
vnější parapet: klempířský prvek, pozinková ocel tl. 0,7_x000D_
vnitřní parapet: plastový komorový parapet, bílá RAL 9010_x000D_
součástí dodávky okna budou všechny kotevní prvky včetně_x000D_
difuzní a parotěsné pásky_x000D_
(např. illbruck ME351 70mm a illbruck ME350 70mm)</t>
  </si>
  <si>
    <t>Konstrukce zámečnické</t>
  </si>
  <si>
    <t>767391112</t>
  </si>
  <si>
    <t>Montáž krytiny z tvarovaných plechů trapézových nebo vlnitých, uchycených šroubováním</t>
  </si>
  <si>
    <t>https://podminky.urs.cz/item/CS_URS_2026_01/767391112</t>
  </si>
  <si>
    <t>"střešní krytina" 5,371*8,035*2</t>
  </si>
  <si>
    <t>1548415.R</t>
  </si>
  <si>
    <t>plech pozinkovaný vlnitý trapézový formátu 1040x6000mm, tl. 0,7mm, přesah plechů skládaných na sebe 300mm</t>
  </si>
  <si>
    <t>86,312*1,133 'Přepočtené koeficientem množství</t>
  </si>
  <si>
    <t>998767102</t>
  </si>
  <si>
    <t>Přesun hmot pro zámečnické konstrukce stanovený z hmotnosti přesunovaného materiálu vodorovná dopravní vzdálenost do 50 m základní v objektech výšky přes 6 do 12 m</t>
  </si>
  <si>
    <t>https://podminky.urs.cz/item/CS_URS_2026_01/998767102</t>
  </si>
  <si>
    <t>783118101</t>
  </si>
  <si>
    <t>Lazurovací nátěr truhlářských konstrukcí jednonásobný syntetický</t>
  </si>
  <si>
    <t>https://podminky.urs.cz/item/CS_URS_2026_01/783118101</t>
  </si>
  <si>
    <t>"skladba S02" ((0,315+0,30)*6,035*2+10,40*(0,315+1,517)/2)*2</t>
  </si>
  <si>
    <t>762</t>
  </si>
  <si>
    <t>Konstrukce tesařské</t>
  </si>
  <si>
    <t>762439001</t>
  </si>
  <si>
    <t>Obložení stěn montáž roštu podkladového</t>
  </si>
  <si>
    <t>https://podminky.urs.cz/item/CS_URS_2026_01/762439001</t>
  </si>
  <si>
    <t>"skladba S02" 4*6,035*2+10,40*5</t>
  </si>
  <si>
    <t>60514114</t>
  </si>
  <si>
    <t>řezivo jehličnaté lať impregnovaná dl 4 m</t>
  </si>
  <si>
    <t>"strop nad 1.NP" 3,87*15</t>
  </si>
  <si>
    <t>"strop nad 2.NP" 4,07*15</t>
  </si>
  <si>
    <t>"skladba S03" 10,40*6</t>
  </si>
  <si>
    <t>281,78*0,0013 'Přepočtené koeficientem množství</t>
  </si>
  <si>
    <t>762499001.R</t>
  </si>
  <si>
    <t>výroba, dodávka a montáž konstrukce podbití - viz detail D1</t>
  </si>
  <si>
    <t>"viz detail D1" 7*2</t>
  </si>
  <si>
    <t>762511274</t>
  </si>
  <si>
    <t>Podlahové konstrukce podkladové z dřevoštěpkových desek OSB jednovrstvých šroubovaných na pero a drážku broušených, tloušťky desky 18 mm</t>
  </si>
  <si>
    <t>https://podminky.urs.cz/item/CS_URS_2026_01/762511274</t>
  </si>
  <si>
    <t>"skladba P02" 31,49</t>
  </si>
  <si>
    <t>762814812</t>
  </si>
  <si>
    <t>Demontáž záklopů stropů vrchních a zapuštěných z desek tvrdých (cementotřískových, dřevoštěpkových apod.)</t>
  </si>
  <si>
    <t>https://podminky.urs.cz/item/CS_URS_2026_01/762814812</t>
  </si>
  <si>
    <t>"strop nad 1.NP" 1,19*2,034+2,42*1,105</t>
  </si>
  <si>
    <t>"strop nad 2.NP" 2,42*1,105</t>
  </si>
  <si>
    <t>762822830</t>
  </si>
  <si>
    <t>Demontáž stropních trámů z hraněného řeziva, průřezové plochy přes 288 do 450 cm2</t>
  </si>
  <si>
    <t>https://podminky.urs.cz/item/CS_URS_2026_01/762822830</t>
  </si>
  <si>
    <t>"strop nad 1.NP" 1,19*3+2,42*3</t>
  </si>
  <si>
    <t>"strop nad 2.NP" 2,42*3</t>
  </si>
  <si>
    <t>762841812</t>
  </si>
  <si>
    <t>Demontáž podbíjení obkladů stropů a střech sklonu do 60° z hrubých prken tl. do 35 mm s omítkou</t>
  </si>
  <si>
    <t>https://podminky.urs.cz/item/CS_URS_2026_01/762841812</t>
  </si>
  <si>
    <t>762841822</t>
  </si>
  <si>
    <t>Demontáž podbíjení obkladů stropů a střech sklonu do 60° z desek tvrdých (cementotřískových, dřevoštěpkových apod.)</t>
  </si>
  <si>
    <t>https://podminky.urs.cz/item/CS_URS_2026_01/762841822</t>
  </si>
  <si>
    <t>"strop nad 1.NP" 32,64</t>
  </si>
  <si>
    <t>"strop nad 2.NP" 4,31</t>
  </si>
  <si>
    <t>998762102</t>
  </si>
  <si>
    <t>Přesun hmot pro konstrukce tesařské stanovený z hmotnosti přesunovaného materiálu vodorovná dopravní vzdálenost do 50 m základní v objektech výšky přes 6 do 12 m</t>
  </si>
  <si>
    <t>762111811</t>
  </si>
  <si>
    <t>Demontáž stěn a příček z hranolků, fošen nebo latí</t>
  </si>
  <si>
    <t>https://podminky.urs.cz/item/CS_URS_2026_01/762111811</t>
  </si>
  <si>
    <t>"konstrukce arkýře" (2,42+1,105*2)*2,75</t>
  </si>
  <si>
    <t>762132811</t>
  </si>
  <si>
    <t>Demontáž bednění svislých stěn a nadstřešních stěn z jednostranně hoblovaných prken</t>
  </si>
  <si>
    <t>https://podminky.urs.cz/item/CS_URS_2026_01/762132811</t>
  </si>
  <si>
    <t>"konstrukce arkýře" (2,42+1,105*2)*2,75*2</t>
  </si>
  <si>
    <t>762342216</t>
  </si>
  <si>
    <t>Montáž laťování střech jednoduchých sklonu do 60° při osové vzdálenosti latí přes 360 do 600 mm</t>
  </si>
  <si>
    <t>https://podminky.urs.cz/item/CS_URS_2026_01/762342216</t>
  </si>
  <si>
    <t>86,312*0,008 'Přepočtené koeficientem množství</t>
  </si>
  <si>
    <t>762395000</t>
  </si>
  <si>
    <t>Spojovací prostředky krovů, bednění a laťování, nadstřešních konstrukcí svorníky, prkna, hřebíky, pásová ocel, vruty</t>
  </si>
  <si>
    <t>https://podminky.urs.cz/item/CS_URS_2026_01/762395000</t>
  </si>
  <si>
    <t>"kubatura řeziva" 0,69+0,366</t>
  </si>
  <si>
    <t>762429001</t>
  </si>
  <si>
    <t>Obložení stropů nebo střešních podhledů montáž roštu podkladového</t>
  </si>
  <si>
    <t>https://podminky.urs.cz/item/CS_URS_2026_01/762429001</t>
  </si>
  <si>
    <t>https://podminky.urs.cz/item/CS_URS_2026_01/998762102</t>
  </si>
  <si>
    <t>764001821</t>
  </si>
  <si>
    <t>Demontáž klempířských konstrukcí krytiny ze svitků nebo tabulí do suti</t>
  </si>
  <si>
    <t>https://podminky.urs.cz/item/CS_URS_2026_01/764001821</t>
  </si>
  <si>
    <t>764042419</t>
  </si>
  <si>
    <t>Strukturovaná odddělovací rohož s integrovanou pojistnou hydroizolací jakékoliv rš</t>
  </si>
  <si>
    <t>https://podminky.urs.cz/item/CS_URS_2026_01/764042419</t>
  </si>
  <si>
    <t>https://podminky.urs.cz/item/CS_URS_2026_01/998764102</t>
  </si>
  <si>
    <t>766694116</t>
  </si>
  <si>
    <t>Montáž ostatních truhlářských konstrukcí parapetních desek dřevěných nebo plastových šířky do 300 mm</t>
  </si>
  <si>
    <t>https://podminky.urs.cz/item/CS_URS_2026_01/766694116</t>
  </si>
  <si>
    <t>"parapet T1" 1,07*4</t>
  </si>
  <si>
    <t>"parapet T2" 1,50*2</t>
  </si>
  <si>
    <t>"parapet T3" 1,50</t>
  </si>
  <si>
    <t>"parapet T4" 1,07*2</t>
  </si>
  <si>
    <t>61140078.R</t>
  </si>
  <si>
    <t>parapet plastový vnitřní š do 200mm, součástí dodávky parapetů budou i boční krytky bílé barvy</t>
  </si>
  <si>
    <t>Ostatní konstrukce a práce,bourání</t>
  </si>
  <si>
    <t>SO 04 -zázemí kluziště</t>
  </si>
  <si>
    <t>1-</t>
  </si>
  <si>
    <t>9-</t>
  </si>
  <si>
    <t>997-</t>
  </si>
  <si>
    <t>998-</t>
  </si>
  <si>
    <t>762-</t>
  </si>
  <si>
    <t>764-</t>
  </si>
  <si>
    <t>766-</t>
  </si>
  <si>
    <t>767-</t>
  </si>
  <si>
    <t>Výlpně otvorů vč.přesunu hmot,doplňků a příslušenství</t>
  </si>
  <si>
    <t>783-</t>
  </si>
  <si>
    <t>Zázemí kluziště</t>
  </si>
  <si>
    <t>59110-0020.RAA</t>
  </si>
  <si>
    <t xml:space="preserve">Poznámka k položce:
 včetně dodávky materiálu </t>
  </si>
  <si>
    <t>"skladba S01 - komunikace - 174,82</t>
  </si>
  <si>
    <t>Chodník ze dlažby zámkové přírodní tl.60 mm,podklad štěrkodrť</t>
  </si>
  <si>
    <t xml:space="preserve">Přípojka vody </t>
  </si>
  <si>
    <t xml:space="preserve">Venkovní rozvody NN </t>
  </si>
  <si>
    <t>SO 05 - Venkovní rozvody NN a vnitřní elektroinstalace SO 02</t>
  </si>
  <si>
    <t>SO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</si>
</sst>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color rgb="FF000000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  <font>
      <u/>
      <sz val="7"/>
      <color theme="10"/>
      <name val="Calibri"/>
      <family val="2"/>
      <charset val="238"/>
      <scheme val="minor"/>
    </font>
    <font>
      <i/>
      <u/>
      <sz val="7"/>
      <color rgb="FF979797"/>
      <name val="Calibri"/>
      <family val="2"/>
      <charset val="238"/>
      <scheme val="minor"/>
    </font>
    <font>
      <sz val="9"/>
      <color theme="3" tint="0.39997558519241921"/>
      <name val="Arial CE"/>
    </font>
    <font>
      <sz val="12"/>
      <name val="Arial CE"/>
      <family val="2"/>
    </font>
    <font>
      <sz val="8"/>
      <name val="Arial CE"/>
    </font>
    <font>
      <i/>
      <sz val="9"/>
      <name val="Arial CE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/>
      <bottom/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5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0" fillId="4" borderId="9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5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5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4" fontId="27" fillId="0" borderId="22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49" fontId="20" fillId="0" borderId="23" xfId="0" applyNumberFormat="1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167" fontId="20" fillId="0" borderId="23" xfId="0" applyNumberFormat="1" applyFont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  <protection locked="0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6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>
      <alignment vertical="center" wrapText="1"/>
    </xf>
    <xf numFmtId="0" fontId="0" fillId="0" borderId="15" xfId="0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6" fillId="0" borderId="23" xfId="0" applyFont="1" applyBorder="1" applyAlignment="1" applyProtection="1">
      <alignment horizontal="center" vertical="center"/>
      <protection locked="0"/>
    </xf>
    <xf numFmtId="49" fontId="36" fillId="0" borderId="23" xfId="0" applyNumberFormat="1" applyFont="1" applyBorder="1" applyAlignment="1" applyProtection="1">
      <alignment horizontal="left" vertical="center" wrapText="1"/>
      <protection locked="0"/>
    </xf>
    <xf numFmtId="0" fontId="36" fillId="0" borderId="23" xfId="0" applyFont="1" applyBorder="1" applyAlignment="1" applyProtection="1">
      <alignment horizontal="left" vertical="center" wrapText="1"/>
      <protection locked="0"/>
    </xf>
    <xf numFmtId="0" fontId="36" fillId="0" borderId="23" xfId="0" applyFont="1" applyBorder="1" applyAlignment="1" applyProtection="1">
      <alignment horizontal="center" vertical="center" wrapText="1"/>
      <protection locked="0"/>
    </xf>
    <xf numFmtId="167" fontId="36" fillId="0" borderId="23" xfId="0" applyNumberFormat="1" applyFont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  <protection locked="0"/>
    </xf>
    <xf numFmtId="0" fontId="37" fillId="0" borderId="4" xfId="0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center" vertical="center"/>
    </xf>
    <xf numFmtId="166" fontId="21" fillId="0" borderId="21" xfId="0" applyNumberFormat="1" applyFont="1" applyBorder="1" applyAlignment="1">
      <alignment vertical="center"/>
    </xf>
    <xf numFmtId="166" fontId="21" fillId="0" borderId="22" xfId="0" applyNumberFormat="1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9" fillId="0" borderId="17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/>
    </xf>
    <xf numFmtId="167" fontId="39" fillId="0" borderId="19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50" fillId="0" borderId="1" xfId="0" applyFont="1" applyBorder="1" applyAlignment="1">
      <alignment vertical="top"/>
    </xf>
    <xf numFmtId="0" fontId="50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49" fontId="50" fillId="0" borderId="1" xfId="0" applyNumberFormat="1" applyFont="1" applyBorder="1" applyAlignment="1">
      <alignment horizontal="left" vertical="center"/>
    </xf>
    <xf numFmtId="0" fontId="49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  <xf numFmtId="0" fontId="20" fillId="5" borderId="23" xfId="0" applyFont="1" applyFill="1" applyBorder="1" applyAlignment="1" applyProtection="1">
      <alignment horizontal="left" vertical="center" wrapText="1"/>
      <protection locked="0"/>
    </xf>
    <xf numFmtId="4" fontId="20" fillId="5" borderId="23" xfId="0" applyNumberFormat="1" applyFont="1" applyFill="1" applyBorder="1" applyAlignment="1" applyProtection="1">
      <alignment vertical="center"/>
      <protection locked="0"/>
    </xf>
    <xf numFmtId="0" fontId="53" fillId="5" borderId="0" xfId="1" applyFont="1" applyFill="1" applyAlignment="1">
      <alignment vertical="center" wrapText="1"/>
    </xf>
    <xf numFmtId="0" fontId="9" fillId="5" borderId="0" xfId="0" applyFont="1" applyFill="1" applyAlignment="1">
      <alignment horizontal="left" vertical="center" wrapText="1"/>
    </xf>
    <xf numFmtId="0" fontId="54" fillId="0" borderId="0" xfId="1" applyFont="1" applyAlignment="1">
      <alignment vertical="center" wrapText="1"/>
    </xf>
    <xf numFmtId="4" fontId="55" fillId="5" borderId="23" xfId="0" applyNumberFormat="1" applyFont="1" applyFill="1" applyBorder="1" applyAlignment="1" applyProtection="1">
      <alignment vertical="center"/>
      <protection locked="0"/>
    </xf>
    <xf numFmtId="0" fontId="0" fillId="5" borderId="0" xfId="0" applyFill="1" applyAlignment="1">
      <alignment vertical="center"/>
    </xf>
    <xf numFmtId="0" fontId="9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4" fontId="36" fillId="5" borderId="23" xfId="0" applyNumberFormat="1" applyFont="1" applyFill="1" applyBorder="1" applyAlignment="1" applyProtection="1">
      <alignment vertical="center"/>
      <protection locked="0"/>
    </xf>
    <xf numFmtId="0" fontId="11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4" fontId="7" fillId="5" borderId="0" xfId="0" applyNumberFormat="1" applyFont="1" applyFill="1"/>
    <xf numFmtId="4" fontId="56" fillId="5" borderId="0" xfId="0" applyNumberFormat="1" applyFont="1" applyFill="1" applyAlignment="1">
      <alignment vertical="center"/>
    </xf>
    <xf numFmtId="0" fontId="7" fillId="0" borderId="21" xfId="0" applyFont="1" applyBorder="1" applyAlignment="1">
      <alignment horizontal="right" vertical="center"/>
    </xf>
    <xf numFmtId="0" fontId="20" fillId="0" borderId="19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32" xfId="0" applyFont="1" applyBorder="1" applyAlignment="1" applyProtection="1">
      <alignment horizontal="center" vertical="center"/>
      <protection locked="0"/>
    </xf>
    <xf numFmtId="0" fontId="20" fillId="0" borderId="33" xfId="0" applyFont="1" applyBorder="1" applyAlignment="1" applyProtection="1">
      <alignment horizontal="center" vertical="center"/>
      <protection locked="0"/>
    </xf>
    <xf numFmtId="0" fontId="20" fillId="0" borderId="34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5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58" fillId="0" borderId="23" xfId="0" applyFont="1" applyBorder="1" applyAlignment="1" applyProtection="1">
      <alignment horizontal="center" vertical="center"/>
      <protection locked="0"/>
    </xf>
    <xf numFmtId="0" fontId="58" fillId="0" borderId="34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6" fillId="5" borderId="0" xfId="0" applyFont="1" applyFill="1" applyAlignment="1">
      <alignment horizontal="left"/>
    </xf>
    <xf numFmtId="4" fontId="6" fillId="5" borderId="0" xfId="0" applyNumberFormat="1" applyFont="1" applyFill="1"/>
    <xf numFmtId="49" fontId="20" fillId="5" borderId="23" xfId="0" applyNumberFormat="1" applyFont="1" applyFill="1" applyBorder="1" applyAlignment="1" applyProtection="1">
      <alignment horizontal="left" vertical="center" wrapText="1"/>
      <protection locked="0"/>
    </xf>
    <xf numFmtId="0" fontId="20" fillId="5" borderId="23" xfId="0" applyFont="1" applyFill="1" applyBorder="1" applyAlignment="1" applyProtection="1">
      <alignment horizontal="center" vertical="center" wrapText="1"/>
      <protection locked="0"/>
    </xf>
    <xf numFmtId="167" fontId="20" fillId="5" borderId="23" xfId="0" applyNumberFormat="1" applyFont="1" applyFill="1" applyBorder="1" applyAlignment="1" applyProtection="1">
      <alignment vertical="center"/>
      <protection locked="0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4" fontId="26" fillId="5" borderId="0" xfId="0" applyNumberFormat="1" applyFont="1" applyFill="1" applyAlignment="1">
      <alignment vertical="center"/>
    </xf>
    <xf numFmtId="0" fontId="26" fillId="5" borderId="0" xfId="0" applyFont="1" applyFill="1" applyAlignment="1">
      <alignment vertical="center"/>
    </xf>
    <xf numFmtId="0" fontId="25" fillId="5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4" fontId="26" fillId="5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left"/>
    </xf>
    <xf numFmtId="0" fontId="41" fillId="0" borderId="1" xfId="0" applyFont="1" applyBorder="1" applyAlignment="1">
      <alignment horizontal="center" vertical="center"/>
    </xf>
    <xf numFmtId="49" fontId="43" fillId="0" borderId="1" xfId="0" applyNumberFormat="1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589116112" TargetMode="External"/><Relationship Id="rId18" Type="http://schemas.openxmlformats.org/officeDocument/2006/relationships/hyperlink" Target="https://podminky.urs.cz/item/CS_URS_2026_01/566901241" TargetMode="External"/><Relationship Id="rId26" Type="http://schemas.openxmlformats.org/officeDocument/2006/relationships/hyperlink" Target="https://podminky.urs.cz/item/CS_URS_2026_01/311351911" TargetMode="External"/><Relationship Id="rId39" Type="http://schemas.openxmlformats.org/officeDocument/2006/relationships/hyperlink" Target="https://podminky.urs.cz/item/CS_URS_2026_01/174151101" TargetMode="External"/><Relationship Id="rId21" Type="http://schemas.openxmlformats.org/officeDocument/2006/relationships/hyperlink" Target="https://podminky.urs.cz/item/CS_URS_2026_01/564851011" TargetMode="External"/><Relationship Id="rId34" Type="http://schemas.openxmlformats.org/officeDocument/2006/relationships/hyperlink" Target="https://podminky.urs.cz/item/CS_URS_2026_01/275351122" TargetMode="External"/><Relationship Id="rId42" Type="http://schemas.openxmlformats.org/officeDocument/2006/relationships/hyperlink" Target="https://podminky.urs.cz/item/CS_URS_2026_01/132251101" TargetMode="External"/><Relationship Id="rId47" Type="http://schemas.openxmlformats.org/officeDocument/2006/relationships/hyperlink" Target="https://podminky.urs.cz/item/CS_URS_2026_01/113107325" TargetMode="External"/><Relationship Id="rId50" Type="http://schemas.openxmlformats.org/officeDocument/2006/relationships/hyperlink" Target="https://podminky.urs.cz/item/CS_URS_2026_01/113106571" TargetMode="External"/><Relationship Id="rId7" Type="http://schemas.openxmlformats.org/officeDocument/2006/relationships/hyperlink" Target="https://podminky.urs.cz/item/CS_URS_2026_01/962042321" TargetMode="External"/><Relationship Id="rId2" Type="http://schemas.openxmlformats.org/officeDocument/2006/relationships/hyperlink" Target="https://podminky.urs.cz/item/CS_URS_2026_01/997221873" TargetMode="External"/><Relationship Id="rId16" Type="http://schemas.openxmlformats.org/officeDocument/2006/relationships/hyperlink" Target="https://podminky.urs.cz/item/CS_URS_2026_01/579291111" TargetMode="External"/><Relationship Id="rId29" Type="http://schemas.openxmlformats.org/officeDocument/2006/relationships/hyperlink" Target="https://podminky.urs.cz/item/CS_URS_2026_01/430361821" TargetMode="External"/><Relationship Id="rId11" Type="http://schemas.openxmlformats.org/officeDocument/2006/relationships/hyperlink" Target="https://podminky.urs.cz/item/CS_URS_2026_01/91786-2114.RT" TargetMode="External"/><Relationship Id="rId24" Type="http://schemas.openxmlformats.org/officeDocument/2006/relationships/hyperlink" Target="https://podminky.urs.cz/item/CS_URS_2026_01/434351146" TargetMode="External"/><Relationship Id="rId32" Type="http://schemas.openxmlformats.org/officeDocument/2006/relationships/hyperlink" Target="https://podminky.urs.cz/item/CS_URS_2026_01/311351121" TargetMode="External"/><Relationship Id="rId37" Type="http://schemas.openxmlformats.org/officeDocument/2006/relationships/hyperlink" Target="https://podminky.urs.cz/item/CS_URS_2026_01/274352231" TargetMode="External"/><Relationship Id="rId40" Type="http://schemas.openxmlformats.org/officeDocument/2006/relationships/hyperlink" Target="https://podminky.urs.cz/item/CS_URS_2026_01/167151101" TargetMode="External"/><Relationship Id="rId45" Type="http://schemas.openxmlformats.org/officeDocument/2006/relationships/hyperlink" Target="https://podminky.urs.cz/item/CS_URS_2026_01/113202111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https://podminky.urs.cz/item/CS_URS_2026_01/966073811" TargetMode="External"/><Relationship Id="rId10" Type="http://schemas.openxmlformats.org/officeDocument/2006/relationships/hyperlink" Target="https://podminky.urs.cz/item/CS_URS_2026_01/919735112" TargetMode="External"/><Relationship Id="rId19" Type="http://schemas.openxmlformats.org/officeDocument/2006/relationships/hyperlink" Target="https://podminky.urs.cz/item/CS_URS_2026_01/564931110.R" TargetMode="External"/><Relationship Id="rId31" Type="http://schemas.openxmlformats.org/officeDocument/2006/relationships/hyperlink" Target="https://podminky.urs.cz/item/CS_URS_2026_01/311351122" TargetMode="External"/><Relationship Id="rId44" Type="http://schemas.openxmlformats.org/officeDocument/2006/relationships/hyperlink" Target="https://podminky.urs.cz/item/CS_URS_2026_01/121151105" TargetMode="External"/><Relationship Id="rId52" Type="http://schemas.openxmlformats.org/officeDocument/2006/relationships/hyperlink" Target="https://podminky.urs.cz/item/CS_URS_2026_01/112151115" TargetMode="External"/><Relationship Id="rId4" Type="http://schemas.openxmlformats.org/officeDocument/2006/relationships/hyperlink" Target="https://podminky.urs.cz/item/CS_URS_2026_01/997013869" TargetMode="External"/><Relationship Id="rId9" Type="http://schemas.openxmlformats.org/officeDocument/2006/relationships/hyperlink" Target="https://podminky.urs.cz/item/CS_URS_2026_01/921900000.R.pozn.1" TargetMode="External"/><Relationship Id="rId14" Type="http://schemas.openxmlformats.org/officeDocument/2006/relationships/hyperlink" Target="https://podminky.urs.cz/item/CS_URS_2026_01/939591040" TargetMode="External"/><Relationship Id="rId22" Type="http://schemas.openxmlformats.org/officeDocument/2006/relationships/hyperlink" Target="https://podminky.urs.cz/item/CS_URS_2026_01/564750101" TargetMode="External"/><Relationship Id="rId27" Type="http://schemas.openxmlformats.org/officeDocument/2006/relationships/hyperlink" Target="https://podminky.urs.cz/item/CS_URS_2026_01/431351126" TargetMode="External"/><Relationship Id="rId30" Type="http://schemas.openxmlformats.org/officeDocument/2006/relationships/hyperlink" Target="https://podminky.urs.cz/item/CS_URS_2026_01/311351911" TargetMode="External"/><Relationship Id="rId35" Type="http://schemas.openxmlformats.org/officeDocument/2006/relationships/hyperlink" Target="https://podminky.urs.cz/item/CS_URS_2026_01/275351121" TargetMode="External"/><Relationship Id="rId43" Type="http://schemas.openxmlformats.org/officeDocument/2006/relationships/hyperlink" Target="https://podminky.urs.cz/item/CS_URS_2026_01/132212331" TargetMode="External"/><Relationship Id="rId48" Type="http://schemas.openxmlformats.org/officeDocument/2006/relationships/hyperlink" Target="https://podminky.urs.cz/item/CS_URS_2026_01/113107222" TargetMode="External"/><Relationship Id="rId8" Type="http://schemas.openxmlformats.org/officeDocument/2006/relationships/hyperlink" Target="https://podminky.urs.cz/item/CS_URS_2026_01/961044111" TargetMode="External"/><Relationship Id="rId51" Type="http://schemas.openxmlformats.org/officeDocument/2006/relationships/hyperlink" Target="https://podminky.urs.cz/item/CS_URS_2026_01/112251103" TargetMode="External"/><Relationship Id="rId3" Type="http://schemas.openxmlformats.org/officeDocument/2006/relationships/hyperlink" Target="https://podminky.urs.cz/item/CS_URS_2026_01/997013871" TargetMode="External"/><Relationship Id="rId12" Type="http://schemas.openxmlformats.org/officeDocument/2006/relationships/hyperlink" Target="https://podminky.urs.cz/item/CS_URS_2026_01/916231213" TargetMode="External"/><Relationship Id="rId17" Type="http://schemas.openxmlformats.org/officeDocument/2006/relationships/hyperlink" Target="https://podminky.urs.cz/item/CS_URS_2026_01/577133111" TargetMode="External"/><Relationship Id="rId25" Type="http://schemas.openxmlformats.org/officeDocument/2006/relationships/hyperlink" Target="https://podminky.urs.cz/item/CS_URS_2026_01/434351145" TargetMode="External"/><Relationship Id="rId33" Type="http://schemas.openxmlformats.org/officeDocument/2006/relationships/hyperlink" Target="https://podminky.urs.cz/item/CS_URS_2026_01/279113153" TargetMode="External"/><Relationship Id="rId38" Type="http://schemas.openxmlformats.org/officeDocument/2006/relationships/hyperlink" Target="https://podminky.urs.cz/item/CS_URS_2026_01/274313911" TargetMode="External"/><Relationship Id="rId46" Type="http://schemas.openxmlformats.org/officeDocument/2006/relationships/hyperlink" Target="https://podminky.urs.cz/item/CS_URS_2026_01/113154528" TargetMode="External"/><Relationship Id="rId20" Type="http://schemas.openxmlformats.org/officeDocument/2006/relationships/hyperlink" Target="https://podminky.urs.cz/item/CS_URS_2026_01/564861011" TargetMode="External"/><Relationship Id="rId41" Type="http://schemas.openxmlformats.org/officeDocument/2006/relationships/hyperlink" Target="https://podminky.urs.cz/item/CS_URS_2026_01/162351103" TargetMode="External"/><Relationship Id="rId54" Type="http://schemas.openxmlformats.org/officeDocument/2006/relationships/drawing" Target="../drawings/drawing2.xml"/><Relationship Id="rId1" Type="http://schemas.openxmlformats.org/officeDocument/2006/relationships/hyperlink" Target="https://podminky.urs.cz/item/CS_URS_2026_01/998222012" TargetMode="External"/><Relationship Id="rId6" Type="http://schemas.openxmlformats.org/officeDocument/2006/relationships/hyperlink" Target="https://podminky.urs.cz/item/CS_URS_2026_01/966003818" TargetMode="External"/><Relationship Id="rId15" Type="http://schemas.openxmlformats.org/officeDocument/2006/relationships/hyperlink" Target="https://podminky.urs.cz/item/CS_URS_2026_01/591211111" TargetMode="External"/><Relationship Id="rId23" Type="http://schemas.openxmlformats.org/officeDocument/2006/relationships/hyperlink" Target="https://podminky.urs.cz/item/CS_URS_2026_01/564730001" TargetMode="External"/><Relationship Id="rId28" Type="http://schemas.openxmlformats.org/officeDocument/2006/relationships/hyperlink" Target="https://podminky.urs.cz/item/CS_URS_2026_01/431351125" TargetMode="External"/><Relationship Id="rId36" Type="http://schemas.openxmlformats.org/officeDocument/2006/relationships/hyperlink" Target="https://podminky.urs.cz/item/CS_URS_2026_01/274352232" TargetMode="External"/><Relationship Id="rId49" Type="http://schemas.openxmlformats.org/officeDocument/2006/relationships/hyperlink" Target="https://podminky.urs.cz/item/CS_URS_2026_01/11310722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968072456" TargetMode="External"/><Relationship Id="rId18" Type="http://schemas.openxmlformats.org/officeDocument/2006/relationships/hyperlink" Target="https://podminky.urs.cz/item/CS_URS_2026_01/997013871" TargetMode="External"/><Relationship Id="rId26" Type="http://schemas.openxmlformats.org/officeDocument/2006/relationships/hyperlink" Target="https://podminky.urs.cz/item/CS_URS_2026_01/762814812" TargetMode="External"/><Relationship Id="rId39" Type="http://schemas.openxmlformats.org/officeDocument/2006/relationships/hyperlink" Target="https://podminky.urs.cz/item/CS_URS_2026_01/767391112" TargetMode="External"/><Relationship Id="rId21" Type="http://schemas.openxmlformats.org/officeDocument/2006/relationships/hyperlink" Target="https://podminky.urs.cz/item/CS_URS_2026_01/762342216" TargetMode="External"/><Relationship Id="rId34" Type="http://schemas.openxmlformats.org/officeDocument/2006/relationships/hyperlink" Target="https://podminky.urs.cz/item/CS_URS_2026_01/998764102" TargetMode="External"/><Relationship Id="rId42" Type="http://schemas.openxmlformats.org/officeDocument/2006/relationships/printerSettings" Target="../printerSettings/printerSettings3.bin"/><Relationship Id="rId7" Type="http://schemas.openxmlformats.org/officeDocument/2006/relationships/hyperlink" Target="https://podminky.urs.cz/item/CS_URS_2026_01/622252002" TargetMode="External"/><Relationship Id="rId2" Type="http://schemas.openxmlformats.org/officeDocument/2006/relationships/hyperlink" Target="https://podminky.urs.cz/item/CS_URS_2026_01/622131101" TargetMode="External"/><Relationship Id="rId16" Type="http://schemas.openxmlformats.org/officeDocument/2006/relationships/hyperlink" Target="https://podminky.urs.cz/item/CS_URS_2026_01/997013151" TargetMode="External"/><Relationship Id="rId20" Type="http://schemas.openxmlformats.org/officeDocument/2006/relationships/hyperlink" Target="https://podminky.urs.cz/item/CS_URS_2026_01/762132811" TargetMode="External"/><Relationship Id="rId29" Type="http://schemas.openxmlformats.org/officeDocument/2006/relationships/hyperlink" Target="https://podminky.urs.cz/item/CS_URS_2026_01/762841822" TargetMode="External"/><Relationship Id="rId41" Type="http://schemas.openxmlformats.org/officeDocument/2006/relationships/hyperlink" Target="https://podminky.urs.cz/item/CS_URS_2026_01/783118101" TargetMode="External"/><Relationship Id="rId1" Type="http://schemas.openxmlformats.org/officeDocument/2006/relationships/hyperlink" Target="https://podminky.urs.cz/item/CS_URS_2026_01/631311126" TargetMode="External"/><Relationship Id="rId6" Type="http://schemas.openxmlformats.org/officeDocument/2006/relationships/hyperlink" Target="https://podminky.urs.cz/item/CS_URS_2026_01/622252002" TargetMode="External"/><Relationship Id="rId11" Type="http://schemas.openxmlformats.org/officeDocument/2006/relationships/hyperlink" Target="https://podminky.urs.cz/item/CS_URS_2026_01/941221111" TargetMode="External"/><Relationship Id="rId24" Type="http://schemas.openxmlformats.org/officeDocument/2006/relationships/hyperlink" Target="https://podminky.urs.cz/item/CS_URS_2026_01/762439001" TargetMode="External"/><Relationship Id="rId32" Type="http://schemas.openxmlformats.org/officeDocument/2006/relationships/hyperlink" Target="https://podminky.urs.cz/item/CS_URS_2026_01/764042419" TargetMode="External"/><Relationship Id="rId37" Type="http://schemas.openxmlformats.org/officeDocument/2006/relationships/hyperlink" Target="https://podminky.urs.cz/item/CS_URS_2026_01/766421213" TargetMode="External"/><Relationship Id="rId40" Type="http://schemas.openxmlformats.org/officeDocument/2006/relationships/hyperlink" Target="https://podminky.urs.cz/item/CS_URS_2026_01/998767102" TargetMode="External"/><Relationship Id="rId5" Type="http://schemas.openxmlformats.org/officeDocument/2006/relationships/hyperlink" Target="https://podminky.urs.cz/item/CS_URS_2026_01/622143004" TargetMode="External"/><Relationship Id="rId15" Type="http://schemas.openxmlformats.org/officeDocument/2006/relationships/hyperlink" Target="https://podminky.urs.cz/item/CS_URS_2026_01/997006002" TargetMode="External"/><Relationship Id="rId23" Type="http://schemas.openxmlformats.org/officeDocument/2006/relationships/hyperlink" Target="https://podminky.urs.cz/item/CS_URS_2026_01/762429001" TargetMode="External"/><Relationship Id="rId28" Type="http://schemas.openxmlformats.org/officeDocument/2006/relationships/hyperlink" Target="https://podminky.urs.cz/item/CS_URS_2026_01/762841812" TargetMode="External"/><Relationship Id="rId36" Type="http://schemas.openxmlformats.org/officeDocument/2006/relationships/hyperlink" Target="https://podminky.urs.cz/item/CS_URS_2026_01/766417523" TargetMode="External"/><Relationship Id="rId10" Type="http://schemas.openxmlformats.org/officeDocument/2006/relationships/hyperlink" Target="https://podminky.urs.cz/item/CS_URS_2026_01/629135102" TargetMode="External"/><Relationship Id="rId19" Type="http://schemas.openxmlformats.org/officeDocument/2006/relationships/hyperlink" Target="https://podminky.urs.cz/item/CS_URS_2026_01/762111811" TargetMode="External"/><Relationship Id="rId31" Type="http://schemas.openxmlformats.org/officeDocument/2006/relationships/hyperlink" Target="https://podminky.urs.cz/item/CS_URS_2026_01/764001821" TargetMode="External"/><Relationship Id="rId4" Type="http://schemas.openxmlformats.org/officeDocument/2006/relationships/hyperlink" Target="https://podminky.urs.cz/item/CS_URS_2026_01/622143003" TargetMode="External"/><Relationship Id="rId9" Type="http://schemas.openxmlformats.org/officeDocument/2006/relationships/hyperlink" Target="https://podminky.urs.cz/item/CS_URS_2026_01/622381022" TargetMode="External"/><Relationship Id="rId14" Type="http://schemas.openxmlformats.org/officeDocument/2006/relationships/hyperlink" Target="https://podminky.urs.cz/item/CS_URS_2026_01/978016391" TargetMode="External"/><Relationship Id="rId22" Type="http://schemas.openxmlformats.org/officeDocument/2006/relationships/hyperlink" Target="https://podminky.urs.cz/item/CS_URS_2026_01/762395000" TargetMode="External"/><Relationship Id="rId27" Type="http://schemas.openxmlformats.org/officeDocument/2006/relationships/hyperlink" Target="https://podminky.urs.cz/item/CS_URS_2026_01/762822830" TargetMode="External"/><Relationship Id="rId30" Type="http://schemas.openxmlformats.org/officeDocument/2006/relationships/hyperlink" Target="https://podminky.urs.cz/item/CS_URS_2026_01/998762102" TargetMode="External"/><Relationship Id="rId35" Type="http://schemas.openxmlformats.org/officeDocument/2006/relationships/hyperlink" Target="https://podminky.urs.cz/item/CS_URS_2026_01/766411213" TargetMode="External"/><Relationship Id="rId43" Type="http://schemas.openxmlformats.org/officeDocument/2006/relationships/drawing" Target="../drawings/drawing3.xml"/><Relationship Id="rId8" Type="http://schemas.openxmlformats.org/officeDocument/2006/relationships/hyperlink" Target="https://podminky.urs.cz/item/CS_URS_2026_01/622321111" TargetMode="External"/><Relationship Id="rId3" Type="http://schemas.openxmlformats.org/officeDocument/2006/relationships/hyperlink" Target="https://podminky.urs.cz/item/CS_URS_2026_01/622131121" TargetMode="External"/><Relationship Id="rId12" Type="http://schemas.openxmlformats.org/officeDocument/2006/relationships/hyperlink" Target="https://podminky.urs.cz/item/CS_URS_2026_01/968062376" TargetMode="External"/><Relationship Id="rId17" Type="http://schemas.openxmlformats.org/officeDocument/2006/relationships/hyperlink" Target="https://podminky.urs.cz/item/CS_URS_2026_01/997013869" TargetMode="External"/><Relationship Id="rId25" Type="http://schemas.openxmlformats.org/officeDocument/2006/relationships/hyperlink" Target="https://podminky.urs.cz/item/CS_URS_2026_01/762511274" TargetMode="External"/><Relationship Id="rId33" Type="http://schemas.openxmlformats.org/officeDocument/2006/relationships/hyperlink" Target="https://podminky.urs.cz/item/CS_URS_2026_01/764511444" TargetMode="External"/><Relationship Id="rId38" Type="http://schemas.openxmlformats.org/officeDocument/2006/relationships/hyperlink" Target="https://podminky.urs.cz/item/CS_URS_2026_01/766694116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577134111" TargetMode="External"/><Relationship Id="rId18" Type="http://schemas.openxmlformats.org/officeDocument/2006/relationships/hyperlink" Target="https://podminky.urs.cz/item/CS_URS_2026_01/891181112" TargetMode="External"/><Relationship Id="rId26" Type="http://schemas.openxmlformats.org/officeDocument/2006/relationships/hyperlink" Target="https://podminky.urs.cz/item/CS_URS_2022_02/997013509" TargetMode="External"/><Relationship Id="rId39" Type="http://schemas.openxmlformats.org/officeDocument/2006/relationships/hyperlink" Target="https://podminky.urs.cz/item/CS_URS_2026_01/998722101" TargetMode="External"/><Relationship Id="rId21" Type="http://schemas.openxmlformats.org/officeDocument/2006/relationships/hyperlink" Target="https://podminky.urs.cz/item/CS_URS_2026_01/893811152" TargetMode="External"/><Relationship Id="rId34" Type="http://schemas.openxmlformats.org/officeDocument/2006/relationships/hyperlink" Target="https://podminky.urs.cz/item/CS_URS_2026_01/722230103" TargetMode="External"/><Relationship Id="rId7" Type="http://schemas.openxmlformats.org/officeDocument/2006/relationships/hyperlink" Target="https://podminky.urs.cz/item/CS_URS_2026_01/167151111" TargetMode="External"/><Relationship Id="rId2" Type="http://schemas.openxmlformats.org/officeDocument/2006/relationships/hyperlink" Target="https://podminky.urs.cz/item/CS_URS_2026_01/131151104" TargetMode="External"/><Relationship Id="rId16" Type="http://schemas.openxmlformats.org/officeDocument/2006/relationships/hyperlink" Target="https://podminky.urs.cz/item/CS_URS_2026_01/891161321" TargetMode="External"/><Relationship Id="rId20" Type="http://schemas.openxmlformats.org/officeDocument/2006/relationships/hyperlink" Target="https://podminky.urs.cz/item/CS_URS_2026_01/892241111" TargetMode="External"/><Relationship Id="rId29" Type="http://schemas.openxmlformats.org/officeDocument/2006/relationships/hyperlink" Target="https://podminky.urs.cz/item/CS_URS_2022_02/998276101" TargetMode="External"/><Relationship Id="rId41" Type="http://schemas.openxmlformats.org/officeDocument/2006/relationships/drawing" Target="../drawings/drawing4.xml"/><Relationship Id="rId1" Type="http://schemas.openxmlformats.org/officeDocument/2006/relationships/hyperlink" Target="https://podminky.urs.cz/item/CS_URS_2026_01/113107042" TargetMode="External"/><Relationship Id="rId6" Type="http://schemas.openxmlformats.org/officeDocument/2006/relationships/hyperlink" Target="https://podminky.urs.cz/item/CS_URS_2026_01/162211201" TargetMode="External"/><Relationship Id="rId11" Type="http://schemas.openxmlformats.org/officeDocument/2006/relationships/hyperlink" Target="https://podminky.urs.cz/item/CS_URS_2026_01/564750101" TargetMode="External"/><Relationship Id="rId24" Type="http://schemas.openxmlformats.org/officeDocument/2006/relationships/hyperlink" Target="https://podminky.urs.cz/item/CS_URS_2022_02/919735113" TargetMode="External"/><Relationship Id="rId32" Type="http://schemas.openxmlformats.org/officeDocument/2006/relationships/hyperlink" Target="https://podminky.urs.cz/item/CS_URS_2026_01/722224153" TargetMode="External"/><Relationship Id="rId37" Type="http://schemas.openxmlformats.org/officeDocument/2006/relationships/hyperlink" Target="https://podminky.urs.cz/item/CS_URS_2026_01/722231283" TargetMode="External"/><Relationship Id="rId40" Type="http://schemas.openxmlformats.org/officeDocument/2006/relationships/hyperlink" Target="https://podminky.urs.cz/item/CS_URS_2022_01/043114000" TargetMode="External"/><Relationship Id="rId5" Type="http://schemas.openxmlformats.org/officeDocument/2006/relationships/hyperlink" Target="https://podminky.urs.cz/item/CS_URS_2026_01/151101111" TargetMode="External"/><Relationship Id="rId15" Type="http://schemas.openxmlformats.org/officeDocument/2006/relationships/hyperlink" Target="https://podminky.urs.cz/item/CS_URS_2026_01/871171141" TargetMode="External"/><Relationship Id="rId23" Type="http://schemas.openxmlformats.org/officeDocument/2006/relationships/hyperlink" Target="https://podminky.urs.cz/item/CS_URS_2022_02/919731122" TargetMode="External"/><Relationship Id="rId28" Type="http://schemas.openxmlformats.org/officeDocument/2006/relationships/hyperlink" Target="https://podminky.urs.cz/item/CS_URS_2022_02/997013875" TargetMode="External"/><Relationship Id="rId36" Type="http://schemas.openxmlformats.org/officeDocument/2006/relationships/hyperlink" Target="https://podminky.urs.cz/item/CS_URS_2026_01/722231074" TargetMode="External"/><Relationship Id="rId10" Type="http://schemas.openxmlformats.org/officeDocument/2006/relationships/hyperlink" Target="https://podminky.urs.cz/item/CS_URS_2026_01/451572111" TargetMode="External"/><Relationship Id="rId19" Type="http://schemas.openxmlformats.org/officeDocument/2006/relationships/hyperlink" Target="https://podminky.urs.cz/item/CS_URS_2026_01/891241112" TargetMode="External"/><Relationship Id="rId31" Type="http://schemas.openxmlformats.org/officeDocument/2006/relationships/hyperlink" Target="https://podminky.urs.cz/item/CS_URS_2026_01/722221134" TargetMode="External"/><Relationship Id="rId4" Type="http://schemas.openxmlformats.org/officeDocument/2006/relationships/hyperlink" Target="https://podminky.urs.cz/item/CS_URS_2026_01/151101101" TargetMode="External"/><Relationship Id="rId9" Type="http://schemas.openxmlformats.org/officeDocument/2006/relationships/hyperlink" Target="https://podminky.urs.cz/item/CS_URS_2026_01/175111101" TargetMode="External"/><Relationship Id="rId14" Type="http://schemas.openxmlformats.org/officeDocument/2006/relationships/hyperlink" Target="https://podminky.urs.cz/item/CS_URS_2026_01/871161141" TargetMode="External"/><Relationship Id="rId22" Type="http://schemas.openxmlformats.org/officeDocument/2006/relationships/hyperlink" Target="https://podminky.urs.cz/item/CS_URS_2022_02/919124121" TargetMode="External"/><Relationship Id="rId27" Type="http://schemas.openxmlformats.org/officeDocument/2006/relationships/hyperlink" Target="https://podminky.urs.cz/item/CS_URS_2022_02/997013873" TargetMode="External"/><Relationship Id="rId30" Type="http://schemas.openxmlformats.org/officeDocument/2006/relationships/hyperlink" Target="https://podminky.urs.cz/item/CS_URS_2026_01/722174003" TargetMode="External"/><Relationship Id="rId35" Type="http://schemas.openxmlformats.org/officeDocument/2006/relationships/hyperlink" Target="https://podminky.urs.cz/item/CS_URS_2026_01/722230113" TargetMode="External"/><Relationship Id="rId8" Type="http://schemas.openxmlformats.org/officeDocument/2006/relationships/hyperlink" Target="https://podminky.urs.cz/item/CS_URS_2026_01/174151101" TargetMode="External"/><Relationship Id="rId3" Type="http://schemas.openxmlformats.org/officeDocument/2006/relationships/hyperlink" Target="https://podminky.urs.cz/item/CS_URS_2026_01/132154104" TargetMode="External"/><Relationship Id="rId12" Type="http://schemas.openxmlformats.org/officeDocument/2006/relationships/hyperlink" Target="https://podminky.urs.cz/item/CS_URS_2026_01/565155101" TargetMode="External"/><Relationship Id="rId17" Type="http://schemas.openxmlformats.org/officeDocument/2006/relationships/hyperlink" Target="https://podminky.urs.cz/item/CS_URS_2026_01/891162211" TargetMode="External"/><Relationship Id="rId25" Type="http://schemas.openxmlformats.org/officeDocument/2006/relationships/hyperlink" Target="https://podminky.urs.cz/item/CS_URS_2022_02/997013501" TargetMode="External"/><Relationship Id="rId33" Type="http://schemas.openxmlformats.org/officeDocument/2006/relationships/hyperlink" Target="https://podminky.urs.cz/item/CS_URS_2026_01/722230102" TargetMode="External"/><Relationship Id="rId38" Type="http://schemas.openxmlformats.org/officeDocument/2006/relationships/hyperlink" Target="https://podminky.urs.cz/item/CS_URS_2026_01/722234265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odminky.urs.cz/item/CS_URS_2026_01/013254000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1"/>
  <sheetViews>
    <sheetView showGridLines="0" tabSelected="1" topLeftCell="A41" workbookViewId="0">
      <selection activeCell="BE49" sqref="BE49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306" t="s">
        <v>6</v>
      </c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S2" s="18" t="s">
        <v>7</v>
      </c>
      <c r="BT2" s="18" t="s">
        <v>8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7</v>
      </c>
      <c r="BT3" s="18" t="s">
        <v>9</v>
      </c>
    </row>
    <row r="4" spans="1:74" ht="24.95" customHeight="1">
      <c r="B4" s="21"/>
      <c r="D4" s="22" t="s">
        <v>10</v>
      </c>
      <c r="AR4" s="21"/>
      <c r="AS4" s="23" t="s">
        <v>11</v>
      </c>
      <c r="BS4" s="18" t="s">
        <v>12</v>
      </c>
    </row>
    <row r="5" spans="1:74" ht="12" customHeight="1">
      <c r="B5" s="21"/>
      <c r="D5" s="24" t="s">
        <v>13</v>
      </c>
      <c r="K5" s="315" t="s">
        <v>14</v>
      </c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R5" s="21"/>
      <c r="BS5" s="18" t="s">
        <v>7</v>
      </c>
    </row>
    <row r="6" spans="1:74" ht="36.950000000000003" customHeight="1">
      <c r="B6" s="21"/>
      <c r="D6" s="26" t="s">
        <v>15</v>
      </c>
      <c r="K6" s="316" t="s">
        <v>16</v>
      </c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R6" s="21"/>
      <c r="BS6" s="18" t="s">
        <v>7</v>
      </c>
    </row>
    <row r="7" spans="1:74" ht="12" customHeight="1">
      <c r="B7" s="21"/>
      <c r="D7" s="27" t="s">
        <v>17</v>
      </c>
      <c r="K7" s="25" t="s">
        <v>3</v>
      </c>
      <c r="AK7" s="27" t="s">
        <v>18</v>
      </c>
      <c r="AN7" s="25" t="s">
        <v>3</v>
      </c>
      <c r="AR7" s="21"/>
      <c r="BS7" s="18" t="s">
        <v>7</v>
      </c>
    </row>
    <row r="8" spans="1:74" ht="12" customHeight="1">
      <c r="B8" s="21"/>
      <c r="D8" s="27" t="s">
        <v>19</v>
      </c>
      <c r="K8" s="25" t="s">
        <v>20</v>
      </c>
      <c r="AK8" s="27" t="s">
        <v>21</v>
      </c>
      <c r="AN8" s="25" t="s">
        <v>22</v>
      </c>
      <c r="AR8" s="21"/>
      <c r="BS8" s="18" t="s">
        <v>7</v>
      </c>
    </row>
    <row r="9" spans="1:74" ht="14.45" customHeight="1">
      <c r="B9" s="21"/>
      <c r="AR9" s="21"/>
      <c r="BS9" s="18" t="s">
        <v>7</v>
      </c>
    </row>
    <row r="10" spans="1:74" ht="12" customHeight="1">
      <c r="B10" s="21"/>
      <c r="D10" s="27" t="s">
        <v>23</v>
      </c>
      <c r="AK10" s="27" t="s">
        <v>24</v>
      </c>
      <c r="AN10" s="25" t="s">
        <v>3</v>
      </c>
      <c r="AR10" s="21"/>
      <c r="BS10" s="18" t="s">
        <v>7</v>
      </c>
    </row>
    <row r="11" spans="1:74" ht="18.399999999999999" customHeight="1">
      <c r="B11" s="21"/>
      <c r="E11" s="25" t="s">
        <v>25</v>
      </c>
      <c r="AK11" s="27" t="s">
        <v>26</v>
      </c>
      <c r="AN11" s="25" t="s">
        <v>3</v>
      </c>
      <c r="AR11" s="21"/>
      <c r="BS11" s="18" t="s">
        <v>7</v>
      </c>
    </row>
    <row r="12" spans="1:74" ht="6.95" customHeight="1">
      <c r="B12" s="21"/>
      <c r="AR12" s="21"/>
      <c r="BS12" s="18" t="s">
        <v>7</v>
      </c>
    </row>
    <row r="13" spans="1:74" ht="12" customHeight="1">
      <c r="B13" s="21"/>
      <c r="D13" s="27" t="s">
        <v>27</v>
      </c>
      <c r="AK13" s="27" t="s">
        <v>24</v>
      </c>
      <c r="AN13" s="25" t="s">
        <v>3</v>
      </c>
      <c r="AR13" s="21"/>
      <c r="BS13" s="18" t="s">
        <v>7</v>
      </c>
    </row>
    <row r="14" spans="1:74" ht="12.75">
      <c r="B14" s="21"/>
      <c r="E14" s="25" t="s">
        <v>28</v>
      </c>
      <c r="AK14" s="27" t="s">
        <v>26</v>
      </c>
      <c r="AN14" s="25" t="s">
        <v>3</v>
      </c>
      <c r="AR14" s="21"/>
      <c r="BS14" s="18" t="s">
        <v>7</v>
      </c>
    </row>
    <row r="15" spans="1:74" ht="6.95" customHeight="1">
      <c r="B15" s="21"/>
      <c r="AR15" s="21"/>
      <c r="BS15" s="18" t="s">
        <v>4</v>
      </c>
    </row>
    <row r="16" spans="1:74" ht="12" customHeight="1">
      <c r="B16" s="21"/>
      <c r="D16" s="27" t="s">
        <v>29</v>
      </c>
      <c r="AK16" s="27" t="s">
        <v>24</v>
      </c>
      <c r="AN16" s="25" t="s">
        <v>30</v>
      </c>
      <c r="AR16" s="21"/>
      <c r="BS16" s="18" t="s">
        <v>4</v>
      </c>
    </row>
    <row r="17" spans="2:71" ht="18.399999999999999" customHeight="1">
      <c r="B17" s="21"/>
      <c r="E17" s="25" t="s">
        <v>31</v>
      </c>
      <c r="AK17" s="27" t="s">
        <v>26</v>
      </c>
      <c r="AN17" s="25" t="s">
        <v>3</v>
      </c>
      <c r="AR17" s="21"/>
      <c r="BS17" s="18" t="s">
        <v>32</v>
      </c>
    </row>
    <row r="18" spans="2:71" ht="6.95" customHeight="1">
      <c r="B18" s="21"/>
      <c r="AR18" s="21"/>
      <c r="BS18" s="18" t="s">
        <v>7</v>
      </c>
    </row>
    <row r="19" spans="2:71" ht="12" customHeight="1">
      <c r="B19" s="21"/>
      <c r="D19" s="27" t="s">
        <v>33</v>
      </c>
      <c r="AK19" s="27" t="s">
        <v>24</v>
      </c>
      <c r="AN19" s="25" t="s">
        <v>3</v>
      </c>
      <c r="AR19" s="21"/>
      <c r="BS19" s="18" t="s">
        <v>7</v>
      </c>
    </row>
    <row r="20" spans="2:71" ht="18.399999999999999" customHeight="1">
      <c r="B20" s="21"/>
      <c r="E20" s="25" t="s">
        <v>34</v>
      </c>
      <c r="AK20" s="27" t="s">
        <v>26</v>
      </c>
      <c r="AN20" s="25" t="s">
        <v>3</v>
      </c>
      <c r="AR20" s="21"/>
      <c r="BS20" s="18" t="s">
        <v>4</v>
      </c>
    </row>
    <row r="21" spans="2:71" ht="6.95" customHeight="1">
      <c r="B21" s="21"/>
      <c r="AR21" s="21"/>
    </row>
    <row r="22" spans="2:71" ht="12" customHeight="1">
      <c r="B22" s="21"/>
      <c r="D22" s="27" t="s">
        <v>35</v>
      </c>
      <c r="AR22" s="21"/>
    </row>
    <row r="23" spans="2:71" ht="47.25" customHeight="1">
      <c r="B23" s="21"/>
      <c r="E23" s="317" t="s">
        <v>36</v>
      </c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R23" s="21"/>
    </row>
    <row r="24" spans="2:71" ht="6.95" customHeight="1">
      <c r="B24" s="21"/>
      <c r="AR24" s="21"/>
    </row>
    <row r="25" spans="2:71" ht="6.95" customHeight="1">
      <c r="B25" s="2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1"/>
    </row>
    <row r="26" spans="2:71" s="1" customFormat="1" ht="25.9" customHeight="1">
      <c r="B26" s="30"/>
      <c r="D26" s="31" t="s">
        <v>37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8">
        <f>ROUND(AG54,2)</f>
        <v>0</v>
      </c>
      <c r="AL26" s="319"/>
      <c r="AM26" s="319"/>
      <c r="AN26" s="319"/>
      <c r="AO26" s="319"/>
      <c r="AR26" s="30"/>
    </row>
    <row r="27" spans="2:71" s="1" customFormat="1" ht="6.95" customHeight="1">
      <c r="B27" s="30"/>
      <c r="AR27" s="30"/>
    </row>
    <row r="28" spans="2:71" s="1" customFormat="1" ht="12.75">
      <c r="B28" s="30"/>
      <c r="L28" s="320" t="s">
        <v>38</v>
      </c>
      <c r="M28" s="320"/>
      <c r="N28" s="320"/>
      <c r="O28" s="320"/>
      <c r="P28" s="320"/>
      <c r="W28" s="320" t="s">
        <v>39</v>
      </c>
      <c r="X28" s="320"/>
      <c r="Y28" s="320"/>
      <c r="Z28" s="320"/>
      <c r="AA28" s="320"/>
      <c r="AB28" s="320"/>
      <c r="AC28" s="320"/>
      <c r="AD28" s="320"/>
      <c r="AE28" s="320"/>
      <c r="AK28" s="320" t="s">
        <v>40</v>
      </c>
      <c r="AL28" s="320"/>
      <c r="AM28" s="320"/>
      <c r="AN28" s="320"/>
      <c r="AO28" s="320"/>
      <c r="AR28" s="30"/>
    </row>
    <row r="29" spans="2:71" s="2" customFormat="1" ht="14.45" customHeight="1">
      <c r="B29" s="34"/>
      <c r="D29" s="27" t="s">
        <v>41</v>
      </c>
      <c r="F29" s="27" t="s">
        <v>42</v>
      </c>
      <c r="L29" s="308">
        <v>0.21</v>
      </c>
      <c r="M29" s="309"/>
      <c r="N29" s="309"/>
      <c r="O29" s="309"/>
      <c r="P29" s="309"/>
      <c r="W29" s="310">
        <f>ROUND(AZ54, 2)</f>
        <v>0</v>
      </c>
      <c r="X29" s="309"/>
      <c r="Y29" s="309"/>
      <c r="Z29" s="309"/>
      <c r="AA29" s="309"/>
      <c r="AB29" s="309"/>
      <c r="AC29" s="309"/>
      <c r="AD29" s="309"/>
      <c r="AE29" s="309"/>
      <c r="AK29" s="310">
        <f>ROUND(AV54, 2)</f>
        <v>0</v>
      </c>
      <c r="AL29" s="309"/>
      <c r="AM29" s="309"/>
      <c r="AN29" s="309"/>
      <c r="AO29" s="309"/>
      <c r="AR29" s="34"/>
    </row>
    <row r="30" spans="2:71" s="2" customFormat="1" ht="14.45" customHeight="1">
      <c r="B30" s="34"/>
      <c r="F30" s="27" t="s">
        <v>43</v>
      </c>
      <c r="L30" s="308">
        <v>0.12</v>
      </c>
      <c r="M30" s="309"/>
      <c r="N30" s="309"/>
      <c r="O30" s="309"/>
      <c r="P30" s="309"/>
      <c r="W30" s="310">
        <f>ROUND(BA54, 2)</f>
        <v>0</v>
      </c>
      <c r="X30" s="309"/>
      <c r="Y30" s="309"/>
      <c r="Z30" s="309"/>
      <c r="AA30" s="309"/>
      <c r="AB30" s="309"/>
      <c r="AC30" s="309"/>
      <c r="AD30" s="309"/>
      <c r="AE30" s="309"/>
      <c r="AK30" s="310">
        <f>ROUND(AW54, 2)</f>
        <v>0</v>
      </c>
      <c r="AL30" s="309"/>
      <c r="AM30" s="309"/>
      <c r="AN30" s="309"/>
      <c r="AO30" s="309"/>
      <c r="AR30" s="34"/>
    </row>
    <row r="31" spans="2:71" s="2" customFormat="1" ht="14.45" hidden="1" customHeight="1">
      <c r="B31" s="34"/>
      <c r="F31" s="27" t="s">
        <v>44</v>
      </c>
      <c r="L31" s="308">
        <v>0.21</v>
      </c>
      <c r="M31" s="309"/>
      <c r="N31" s="309"/>
      <c r="O31" s="309"/>
      <c r="P31" s="309"/>
      <c r="W31" s="310">
        <f>ROUND(BB54, 2)</f>
        <v>0</v>
      </c>
      <c r="X31" s="309"/>
      <c r="Y31" s="309"/>
      <c r="Z31" s="309"/>
      <c r="AA31" s="309"/>
      <c r="AB31" s="309"/>
      <c r="AC31" s="309"/>
      <c r="AD31" s="309"/>
      <c r="AE31" s="309"/>
      <c r="AK31" s="310">
        <v>0</v>
      </c>
      <c r="AL31" s="309"/>
      <c r="AM31" s="309"/>
      <c r="AN31" s="309"/>
      <c r="AO31" s="309"/>
      <c r="AR31" s="34"/>
    </row>
    <row r="32" spans="2:71" s="2" customFormat="1" ht="14.45" hidden="1" customHeight="1">
      <c r="B32" s="34"/>
      <c r="F32" s="27" t="s">
        <v>45</v>
      </c>
      <c r="L32" s="308">
        <v>0.12</v>
      </c>
      <c r="M32" s="309"/>
      <c r="N32" s="309"/>
      <c r="O32" s="309"/>
      <c r="P32" s="309"/>
      <c r="W32" s="310">
        <f>ROUND(BC54, 2)</f>
        <v>0</v>
      </c>
      <c r="X32" s="309"/>
      <c r="Y32" s="309"/>
      <c r="Z32" s="309"/>
      <c r="AA32" s="309"/>
      <c r="AB32" s="309"/>
      <c r="AC32" s="309"/>
      <c r="AD32" s="309"/>
      <c r="AE32" s="309"/>
      <c r="AK32" s="310">
        <v>0</v>
      </c>
      <c r="AL32" s="309"/>
      <c r="AM32" s="309"/>
      <c r="AN32" s="309"/>
      <c r="AO32" s="309"/>
      <c r="AR32" s="34"/>
    </row>
    <row r="33" spans="2:44" s="2" customFormat="1" ht="14.45" hidden="1" customHeight="1">
      <c r="B33" s="34"/>
      <c r="F33" s="27" t="s">
        <v>46</v>
      </c>
      <c r="L33" s="308">
        <v>0</v>
      </c>
      <c r="M33" s="309"/>
      <c r="N33" s="309"/>
      <c r="O33" s="309"/>
      <c r="P33" s="309"/>
      <c r="W33" s="310">
        <f>ROUND(BD54, 2)</f>
        <v>0</v>
      </c>
      <c r="X33" s="309"/>
      <c r="Y33" s="309"/>
      <c r="Z33" s="309"/>
      <c r="AA33" s="309"/>
      <c r="AB33" s="309"/>
      <c r="AC33" s="309"/>
      <c r="AD33" s="309"/>
      <c r="AE33" s="309"/>
      <c r="AK33" s="310">
        <v>0</v>
      </c>
      <c r="AL33" s="309"/>
      <c r="AM33" s="309"/>
      <c r="AN33" s="309"/>
      <c r="AO33" s="309"/>
      <c r="AR33" s="34"/>
    </row>
    <row r="34" spans="2:44" s="1" customFormat="1" ht="6.95" customHeight="1">
      <c r="B34" s="30"/>
      <c r="AR34" s="30"/>
    </row>
    <row r="35" spans="2:44" s="1" customFormat="1" ht="25.9" customHeight="1">
      <c r="B35" s="30"/>
      <c r="C35" s="35"/>
      <c r="D35" s="36" t="s">
        <v>47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48</v>
      </c>
      <c r="U35" s="37"/>
      <c r="V35" s="37"/>
      <c r="W35" s="37"/>
      <c r="X35" s="314" t="s">
        <v>49</v>
      </c>
      <c r="Y35" s="312"/>
      <c r="Z35" s="312"/>
      <c r="AA35" s="312"/>
      <c r="AB35" s="312"/>
      <c r="AC35" s="37"/>
      <c r="AD35" s="37"/>
      <c r="AE35" s="37"/>
      <c r="AF35" s="37"/>
      <c r="AG35" s="37"/>
      <c r="AH35" s="37"/>
      <c r="AI35" s="37"/>
      <c r="AJ35" s="37"/>
      <c r="AK35" s="311">
        <f>SUM(AK26:AK33)</f>
        <v>0</v>
      </c>
      <c r="AL35" s="312"/>
      <c r="AM35" s="312"/>
      <c r="AN35" s="312"/>
      <c r="AO35" s="313"/>
      <c r="AP35" s="35"/>
      <c r="AQ35" s="35"/>
      <c r="AR35" s="30"/>
    </row>
    <row r="36" spans="2:44" s="1" customFormat="1" ht="6.95" customHeight="1">
      <c r="B36" s="30"/>
      <c r="AR36" s="30"/>
    </row>
    <row r="37" spans="2:44" s="1" customFormat="1" ht="6.95" customHeight="1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30"/>
    </row>
    <row r="41" spans="2:44" s="1" customFormat="1" ht="6.95" customHeight="1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30"/>
    </row>
    <row r="42" spans="2:44" s="1" customFormat="1" ht="24.95" customHeight="1">
      <c r="B42" s="30"/>
      <c r="C42" s="22" t="s">
        <v>50</v>
      </c>
      <c r="AR42" s="30"/>
    </row>
    <row r="43" spans="2:44" s="1" customFormat="1" ht="6.95" customHeight="1">
      <c r="B43" s="30"/>
      <c r="AR43" s="30"/>
    </row>
    <row r="44" spans="2:44" s="3" customFormat="1" ht="12" customHeight="1">
      <c r="B44" s="43"/>
      <c r="C44" s="27" t="s">
        <v>13</v>
      </c>
      <c r="L44" s="3" t="str">
        <f>K5</f>
        <v>26-04_5136_A</v>
      </c>
      <c r="AR44" s="43"/>
    </row>
    <row r="45" spans="2:44" s="4" customFormat="1" ht="36.950000000000003" customHeight="1">
      <c r="B45" s="44"/>
      <c r="C45" s="45" t="s">
        <v>15</v>
      </c>
      <c r="L45" s="340" t="str">
        <f>K6</f>
        <v>Kluziště Smržovka</v>
      </c>
      <c r="M45" s="341"/>
      <c r="N45" s="341"/>
      <c r="O45" s="341"/>
      <c r="P45" s="341"/>
      <c r="Q45" s="341"/>
      <c r="R45" s="341"/>
      <c r="S45" s="341"/>
      <c r="T45" s="341"/>
      <c r="U45" s="341"/>
      <c r="V45" s="341"/>
      <c r="W45" s="341"/>
      <c r="X45" s="341"/>
      <c r="Y45" s="341"/>
      <c r="Z45" s="341"/>
      <c r="AA45" s="341"/>
      <c r="AB45" s="341"/>
      <c r="AC45" s="341"/>
      <c r="AD45" s="341"/>
      <c r="AE45" s="341"/>
      <c r="AF45" s="341"/>
      <c r="AG45" s="341"/>
      <c r="AH45" s="341"/>
      <c r="AI45" s="341"/>
      <c r="AJ45" s="341"/>
      <c r="AK45" s="341"/>
      <c r="AL45" s="341"/>
      <c r="AM45" s="341"/>
      <c r="AN45" s="341"/>
      <c r="AO45" s="341"/>
      <c r="AR45" s="44"/>
    </row>
    <row r="46" spans="2:44" s="1" customFormat="1" ht="6.95" customHeight="1">
      <c r="B46" s="30"/>
      <c r="AR46" s="30"/>
    </row>
    <row r="47" spans="2:44" s="1" customFormat="1" ht="12" customHeight="1">
      <c r="B47" s="30"/>
      <c r="C47" s="27" t="s">
        <v>19</v>
      </c>
      <c r="L47" s="46" t="str">
        <f>IF(K8="","",K8)</f>
        <v>p.č. 2115/1, 2115/3, 2105</v>
      </c>
      <c r="AI47" s="27" t="s">
        <v>21</v>
      </c>
      <c r="AM47" s="342" t="str">
        <f>IF(AN8= "","",AN8)</f>
        <v>2. 4. 2026</v>
      </c>
      <c r="AN47" s="342"/>
      <c r="AR47" s="30"/>
    </row>
    <row r="48" spans="2:44" s="1" customFormat="1" ht="6.95" customHeight="1">
      <c r="B48" s="30"/>
      <c r="AR48" s="30"/>
    </row>
    <row r="49" spans="1:91" s="1" customFormat="1" ht="25.7" customHeight="1">
      <c r="B49" s="30"/>
      <c r="C49" s="27" t="s">
        <v>23</v>
      </c>
      <c r="L49" s="3" t="str">
        <f>IF(E11= "","",E11)</f>
        <v>Město Smržovka</v>
      </c>
      <c r="AI49" s="27" t="s">
        <v>29</v>
      </c>
      <c r="AM49" s="331" t="str">
        <f>IF(E17="","",E17)</f>
        <v>mjölking s.r.o., Šternovská 2304/6, Chodov, Praha</v>
      </c>
      <c r="AN49" s="332"/>
      <c r="AO49" s="332"/>
      <c r="AP49" s="332"/>
      <c r="AR49" s="30"/>
      <c r="AS49" s="327" t="s">
        <v>51</v>
      </c>
      <c r="AT49" s="328"/>
      <c r="AU49" s="48"/>
      <c r="AV49" s="48"/>
      <c r="AW49" s="48"/>
      <c r="AX49" s="48"/>
      <c r="AY49" s="48"/>
      <c r="AZ49" s="48"/>
      <c r="BA49" s="48"/>
      <c r="BB49" s="48"/>
      <c r="BC49" s="48"/>
      <c r="BD49" s="49"/>
    </row>
    <row r="50" spans="1:91" s="1" customFormat="1" ht="15.2" customHeight="1">
      <c r="B50" s="30"/>
      <c r="C50" s="27" t="s">
        <v>27</v>
      </c>
      <c r="L50" s="3" t="str">
        <f>IF(E14="","",E14)</f>
        <v xml:space="preserve"> </v>
      </c>
      <c r="AI50" s="27" t="s">
        <v>33</v>
      </c>
      <c r="AM50" s="331" t="str">
        <f>IF(E20="","",E20)</f>
        <v>Propos Liberec s.r.o.</v>
      </c>
      <c r="AN50" s="332"/>
      <c r="AO50" s="332"/>
      <c r="AP50" s="332"/>
      <c r="AR50" s="30"/>
      <c r="AS50" s="329"/>
      <c r="AT50" s="330"/>
      <c r="BD50" s="51"/>
    </row>
    <row r="51" spans="1:91" s="1" customFormat="1" ht="10.9" customHeight="1">
      <c r="B51" s="30"/>
      <c r="AR51" s="30"/>
      <c r="AS51" s="329"/>
      <c r="AT51" s="330"/>
      <c r="BD51" s="51"/>
    </row>
    <row r="52" spans="1:91" s="1" customFormat="1" ht="29.25" customHeight="1">
      <c r="B52" s="30"/>
      <c r="C52" s="333" t="s">
        <v>52</v>
      </c>
      <c r="D52" s="334"/>
      <c r="E52" s="334"/>
      <c r="F52" s="334"/>
      <c r="G52" s="334"/>
      <c r="H52" s="52"/>
      <c r="I52" s="335" t="s">
        <v>53</v>
      </c>
      <c r="J52" s="334"/>
      <c r="K52" s="334"/>
      <c r="L52" s="334"/>
      <c r="M52" s="334"/>
      <c r="N52" s="334"/>
      <c r="O52" s="334"/>
      <c r="P52" s="334"/>
      <c r="Q52" s="334"/>
      <c r="R52" s="334"/>
      <c r="S52" s="334"/>
      <c r="T52" s="334"/>
      <c r="U52" s="334"/>
      <c r="V52" s="334"/>
      <c r="W52" s="334"/>
      <c r="X52" s="334"/>
      <c r="Y52" s="334"/>
      <c r="Z52" s="334"/>
      <c r="AA52" s="334"/>
      <c r="AB52" s="334"/>
      <c r="AC52" s="334"/>
      <c r="AD52" s="334"/>
      <c r="AE52" s="334"/>
      <c r="AF52" s="334"/>
      <c r="AG52" s="336" t="s">
        <v>54</v>
      </c>
      <c r="AH52" s="334"/>
      <c r="AI52" s="334"/>
      <c r="AJ52" s="334"/>
      <c r="AK52" s="334"/>
      <c r="AL52" s="334"/>
      <c r="AM52" s="334"/>
      <c r="AN52" s="335" t="s">
        <v>55</v>
      </c>
      <c r="AO52" s="334"/>
      <c r="AP52" s="334"/>
      <c r="AQ52" s="53" t="s">
        <v>56</v>
      </c>
      <c r="AR52" s="30"/>
      <c r="AS52" s="54" t="s">
        <v>57</v>
      </c>
      <c r="AT52" s="55" t="s">
        <v>58</v>
      </c>
      <c r="AU52" s="55" t="s">
        <v>59</v>
      </c>
      <c r="AV52" s="55" t="s">
        <v>60</v>
      </c>
      <c r="AW52" s="55" t="s">
        <v>61</v>
      </c>
      <c r="AX52" s="55" t="s">
        <v>62</v>
      </c>
      <c r="AY52" s="55" t="s">
        <v>63</v>
      </c>
      <c r="AZ52" s="55" t="s">
        <v>64</v>
      </c>
      <c r="BA52" s="55" t="s">
        <v>65</v>
      </c>
      <c r="BB52" s="55" t="s">
        <v>66</v>
      </c>
      <c r="BC52" s="55" t="s">
        <v>67</v>
      </c>
      <c r="BD52" s="56" t="s">
        <v>68</v>
      </c>
    </row>
    <row r="53" spans="1:91" s="1" customFormat="1" ht="10.9" customHeight="1">
      <c r="B53" s="30"/>
      <c r="AR53" s="30"/>
      <c r="AS53" s="57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9"/>
    </row>
    <row r="54" spans="1:91" s="5" customFormat="1" ht="32.450000000000003" customHeight="1">
      <c r="B54" s="58"/>
      <c r="C54" s="59" t="s">
        <v>69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337">
        <f>ROUND(SUM(AG55:AG59),2)</f>
        <v>0</v>
      </c>
      <c r="AH54" s="337"/>
      <c r="AI54" s="337"/>
      <c r="AJ54" s="337"/>
      <c r="AK54" s="337"/>
      <c r="AL54" s="337"/>
      <c r="AM54" s="337"/>
      <c r="AN54" s="338">
        <f>AG54*1.21</f>
        <v>0</v>
      </c>
      <c r="AO54" s="338"/>
      <c r="AP54" s="338"/>
      <c r="AQ54" s="62" t="s">
        <v>3</v>
      </c>
      <c r="AR54" s="58"/>
      <c r="AS54" s="63">
        <f>ROUND(SUM(AS55:AS59),2)</f>
        <v>0</v>
      </c>
      <c r="AT54" s="64">
        <f t="shared" ref="AT54:AT59" si="0">ROUND(SUM(AV54:AW54),2)</f>
        <v>0</v>
      </c>
      <c r="AU54" s="65" t="e">
        <f>ROUND(SUM(AU55:AU59),5)</f>
        <v>#REF!</v>
      </c>
      <c r="AV54" s="64">
        <f>ROUND(AZ54*L29,2)</f>
        <v>0</v>
      </c>
      <c r="AW54" s="64">
        <f>ROUND(BA54*L30,2)</f>
        <v>0</v>
      </c>
      <c r="AX54" s="64">
        <f>ROUND(BB54*L29,2)</f>
        <v>0</v>
      </c>
      <c r="AY54" s="64">
        <f>ROUND(BC54*L30,2)</f>
        <v>0</v>
      </c>
      <c r="AZ54" s="64">
        <f>ROUND(SUM(AZ55:AZ59),2)</f>
        <v>0</v>
      </c>
      <c r="BA54" s="64">
        <f>ROUND(SUM(BA55:BA59),2)</f>
        <v>0</v>
      </c>
      <c r="BB54" s="64">
        <f>ROUND(SUM(BB55:BB59),2)</f>
        <v>0</v>
      </c>
      <c r="BC54" s="64">
        <f>ROUND(SUM(BC55:BC59),2)</f>
        <v>0</v>
      </c>
      <c r="BD54" s="66">
        <f>ROUND(SUM(BD55:BD59),2)</f>
        <v>0</v>
      </c>
      <c r="BS54" s="67" t="s">
        <v>70</v>
      </c>
      <c r="BT54" s="67" t="s">
        <v>71</v>
      </c>
      <c r="BU54" s="68" t="s">
        <v>72</v>
      </c>
      <c r="BV54" s="67" t="s">
        <v>73</v>
      </c>
      <c r="BW54" s="67" t="s">
        <v>5</v>
      </c>
      <c r="BX54" s="67" t="s">
        <v>74</v>
      </c>
      <c r="CL54" s="67" t="s">
        <v>3</v>
      </c>
    </row>
    <row r="55" spans="1:91" s="6" customFormat="1" ht="16.5" customHeight="1">
      <c r="A55" s="69" t="s">
        <v>75</v>
      </c>
      <c r="B55" s="70"/>
      <c r="C55" s="71"/>
      <c r="D55" s="326" t="s">
        <v>76</v>
      </c>
      <c r="E55" s="326"/>
      <c r="F55" s="326"/>
      <c r="G55" s="326"/>
      <c r="H55" s="326"/>
      <c r="I55" s="72"/>
      <c r="J55" s="325" t="s">
        <v>77</v>
      </c>
      <c r="K55" s="325"/>
      <c r="L55" s="325"/>
      <c r="M55" s="325"/>
      <c r="N55" s="325"/>
      <c r="O55" s="325"/>
      <c r="P55" s="325"/>
      <c r="Q55" s="325"/>
      <c r="R55" s="325"/>
      <c r="S55" s="325"/>
      <c r="T55" s="325"/>
      <c r="U55" s="325"/>
      <c r="V55" s="325"/>
      <c r="W55" s="325"/>
      <c r="X55" s="325"/>
      <c r="Y55" s="325"/>
      <c r="Z55" s="325"/>
      <c r="AA55" s="325"/>
      <c r="AB55" s="325"/>
      <c r="AC55" s="325"/>
      <c r="AD55" s="325"/>
      <c r="AE55" s="325"/>
      <c r="AF55" s="325"/>
      <c r="AG55" s="323">
        <f>'SO 01 - Multifunkční hřiště'!J30</f>
        <v>0</v>
      </c>
      <c r="AH55" s="324"/>
      <c r="AI55" s="324"/>
      <c r="AJ55" s="324"/>
      <c r="AK55" s="324"/>
      <c r="AL55" s="324"/>
      <c r="AM55" s="324"/>
      <c r="AN55" s="321">
        <f t="shared" ref="AN55:AN59" si="1">SUM(AG55,AT55)</f>
        <v>0</v>
      </c>
      <c r="AO55" s="322"/>
      <c r="AP55" s="322"/>
      <c r="AQ55" s="73" t="s">
        <v>78</v>
      </c>
      <c r="AR55" s="70"/>
      <c r="AS55" s="74">
        <v>0</v>
      </c>
      <c r="AT55" s="75">
        <f t="shared" si="0"/>
        <v>0</v>
      </c>
      <c r="AU55" s="76">
        <f>'SO 01 - Multifunkční hřiště'!P90</f>
        <v>3337.0360740000001</v>
      </c>
      <c r="AV55" s="75">
        <f>'SO 01 - Multifunkční hřiště'!J33</f>
        <v>0</v>
      </c>
      <c r="AW55" s="75">
        <f>'SO 01 - Multifunkční hřiště'!J34</f>
        <v>0</v>
      </c>
      <c r="AX55" s="75">
        <f>'SO 01 - Multifunkční hřiště'!J35</f>
        <v>0</v>
      </c>
      <c r="AY55" s="75">
        <f>'SO 01 - Multifunkční hřiště'!J36</f>
        <v>0</v>
      </c>
      <c r="AZ55" s="75">
        <f>'SO 01 - Multifunkční hřiště'!F33</f>
        <v>0</v>
      </c>
      <c r="BA55" s="75">
        <f>'SO 01 - Multifunkční hřiště'!F34</f>
        <v>0</v>
      </c>
      <c r="BB55" s="75">
        <f>'SO 01 - Multifunkční hřiště'!F35</f>
        <v>0</v>
      </c>
      <c r="BC55" s="75">
        <f>'SO 01 - Multifunkční hřiště'!F36</f>
        <v>0</v>
      </c>
      <c r="BD55" s="77">
        <f>'SO 01 - Multifunkční hřiště'!F37</f>
        <v>0</v>
      </c>
      <c r="BT55" s="78" t="s">
        <v>79</v>
      </c>
      <c r="BV55" s="78" t="s">
        <v>73</v>
      </c>
      <c r="BW55" s="78" t="s">
        <v>80</v>
      </c>
      <c r="BX55" s="78" t="s">
        <v>5</v>
      </c>
      <c r="CL55" s="78" t="s">
        <v>3</v>
      </c>
      <c r="CM55" s="78" t="s">
        <v>81</v>
      </c>
    </row>
    <row r="56" spans="1:91" s="6" customFormat="1" ht="16.5" customHeight="1">
      <c r="A56" s="69" t="s">
        <v>75</v>
      </c>
      <c r="B56" s="70"/>
      <c r="C56" s="71"/>
      <c r="D56" s="326" t="s">
        <v>85</v>
      </c>
      <c r="E56" s="326"/>
      <c r="F56" s="326"/>
      <c r="G56" s="326"/>
      <c r="H56" s="326"/>
      <c r="I56" s="72"/>
      <c r="J56" s="325" t="s">
        <v>1488</v>
      </c>
      <c r="K56" s="325"/>
      <c r="L56" s="325"/>
      <c r="M56" s="325"/>
      <c r="N56" s="325"/>
      <c r="O56" s="325"/>
      <c r="P56" s="325"/>
      <c r="Q56" s="325"/>
      <c r="R56" s="325"/>
      <c r="S56" s="325"/>
      <c r="T56" s="325"/>
      <c r="U56" s="325"/>
      <c r="V56" s="325"/>
      <c r="W56" s="325"/>
      <c r="X56" s="325"/>
      <c r="Y56" s="325"/>
      <c r="Z56" s="325"/>
      <c r="AA56" s="325"/>
      <c r="AB56" s="325"/>
      <c r="AC56" s="325"/>
      <c r="AD56" s="325"/>
      <c r="AE56" s="325"/>
      <c r="AF56" s="325"/>
      <c r="AG56" s="323">
        <f>'SO 03 Přípojka vody'!J30</f>
        <v>0</v>
      </c>
      <c r="AH56" s="324"/>
      <c r="AI56" s="324"/>
      <c r="AJ56" s="324"/>
      <c r="AK56" s="324"/>
      <c r="AL56" s="324"/>
      <c r="AM56" s="324"/>
      <c r="AN56" s="321">
        <f t="shared" si="1"/>
        <v>0</v>
      </c>
      <c r="AO56" s="322"/>
      <c r="AP56" s="322"/>
      <c r="AQ56" s="73" t="s">
        <v>78</v>
      </c>
      <c r="AR56" s="70"/>
      <c r="AS56" s="74">
        <v>0</v>
      </c>
      <c r="AT56" s="75">
        <f t="shared" si="0"/>
        <v>0</v>
      </c>
      <c r="AU56" s="76">
        <f>'SO 03 Přípojka vody'!P89</f>
        <v>378.45225700000003</v>
      </c>
      <c r="AV56" s="75">
        <f>'SO 03 Přípojka vody'!J33</f>
        <v>0</v>
      </c>
      <c r="AW56" s="75">
        <f>'SO 03 Přípojka vody'!J34</f>
        <v>0</v>
      </c>
      <c r="AX56" s="75">
        <f>'SO 03 Přípojka vody'!J35</f>
        <v>0</v>
      </c>
      <c r="AY56" s="75">
        <f>'SO 03 Přípojka vody'!J36</f>
        <v>0</v>
      </c>
      <c r="AZ56" s="75">
        <f>'SO 03 Přípojka vody'!F33</f>
        <v>0</v>
      </c>
      <c r="BA56" s="75">
        <f>'SO 03 Přípojka vody'!F34</f>
        <v>0</v>
      </c>
      <c r="BB56" s="75">
        <f>'SO 03 Přípojka vody'!F35</f>
        <v>0</v>
      </c>
      <c r="BC56" s="75">
        <f>'SO 03 Přípojka vody'!F36</f>
        <v>0</v>
      </c>
      <c r="BD56" s="77">
        <f>'SO 03 Přípojka vody'!F37</f>
        <v>0</v>
      </c>
      <c r="BT56" s="78" t="s">
        <v>79</v>
      </c>
      <c r="BV56" s="78" t="s">
        <v>73</v>
      </c>
      <c r="BW56" s="78" t="s">
        <v>86</v>
      </c>
      <c r="BX56" s="78" t="s">
        <v>5</v>
      </c>
      <c r="CL56" s="78" t="s">
        <v>3</v>
      </c>
      <c r="CM56" s="78" t="s">
        <v>81</v>
      </c>
    </row>
    <row r="57" spans="1:91" s="6" customFormat="1" ht="16.5" customHeight="1">
      <c r="A57" s="69"/>
      <c r="B57" s="70"/>
      <c r="C57" s="71"/>
      <c r="D57" s="326" t="s">
        <v>87</v>
      </c>
      <c r="E57" s="326"/>
      <c r="F57" s="326"/>
      <c r="G57" s="326"/>
      <c r="H57" s="326"/>
      <c r="I57" s="72"/>
      <c r="J57" s="325" t="s">
        <v>1483</v>
      </c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  <c r="Y57" s="325"/>
      <c r="Z57" s="325"/>
      <c r="AA57" s="325"/>
      <c r="AB57" s="325"/>
      <c r="AC57" s="325"/>
      <c r="AD57" s="325"/>
      <c r="AE57" s="325"/>
      <c r="AF57" s="325"/>
      <c r="AG57" s="339">
        <f>'SO 04 - zázemí kluziště '!J59</f>
        <v>0</v>
      </c>
      <c r="AH57" s="339"/>
      <c r="AI57" s="339"/>
      <c r="AJ57" s="339"/>
      <c r="AK57" s="339"/>
      <c r="AL57" s="339"/>
      <c r="AM57" s="339"/>
      <c r="AN57" s="321">
        <f>AG57*1.21</f>
        <v>0</v>
      </c>
      <c r="AO57" s="322"/>
      <c r="AP57" s="322"/>
      <c r="AQ57" s="73" t="s">
        <v>78</v>
      </c>
      <c r="AR57" s="70"/>
      <c r="AS57" s="74"/>
      <c r="AT57" s="75"/>
      <c r="AU57" s="76"/>
      <c r="AV57" s="75"/>
      <c r="AW57" s="75"/>
      <c r="AX57" s="75"/>
      <c r="AY57" s="75"/>
      <c r="AZ57" s="75"/>
      <c r="BA57" s="75"/>
      <c r="BB57" s="75"/>
      <c r="BC57" s="75"/>
      <c r="BD57" s="77"/>
      <c r="BT57" s="78"/>
      <c r="BV57" s="78"/>
      <c r="BW57" s="78"/>
      <c r="BX57" s="78"/>
      <c r="CL57" s="78"/>
      <c r="CM57" s="78"/>
    </row>
    <row r="58" spans="1:91" s="6" customFormat="1" ht="24.75" customHeight="1">
      <c r="A58" s="69" t="s">
        <v>75</v>
      </c>
      <c r="B58" s="70"/>
      <c r="C58" s="71"/>
      <c r="D58" s="326" t="s">
        <v>1491</v>
      </c>
      <c r="E58" s="326"/>
      <c r="F58" s="326"/>
      <c r="G58" s="326"/>
      <c r="H58" s="326"/>
      <c r="I58" s="72"/>
      <c r="J58" s="325" t="s">
        <v>1489</v>
      </c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325"/>
      <c r="Z58" s="325"/>
      <c r="AA58" s="325"/>
      <c r="AB58" s="325"/>
      <c r="AC58" s="325"/>
      <c r="AD58" s="325"/>
      <c r="AE58" s="325"/>
      <c r="AF58" s="325"/>
      <c r="AG58" s="323">
        <f>'SO 05 - Venkovní rozvody ...'!J30</f>
        <v>0</v>
      </c>
      <c r="AH58" s="324"/>
      <c r="AI58" s="324"/>
      <c r="AJ58" s="324"/>
      <c r="AK58" s="324"/>
      <c r="AL58" s="324"/>
      <c r="AM58" s="324"/>
      <c r="AN58" s="321">
        <f t="shared" si="1"/>
        <v>0</v>
      </c>
      <c r="AO58" s="322"/>
      <c r="AP58" s="322"/>
      <c r="AQ58" s="73" t="s">
        <v>78</v>
      </c>
      <c r="AR58" s="70"/>
      <c r="AS58" s="74">
        <v>0</v>
      </c>
      <c r="AT58" s="75">
        <f t="shared" si="0"/>
        <v>0</v>
      </c>
      <c r="AU58" s="76">
        <f>'SO 05 - Venkovní rozvody ...'!P88</f>
        <v>0</v>
      </c>
      <c r="AV58" s="75">
        <f>'SO 05 - Venkovní rozvody ...'!J33</f>
        <v>0</v>
      </c>
      <c r="AW58" s="75">
        <f>'SO 05 - Venkovní rozvody ...'!J34</f>
        <v>0</v>
      </c>
      <c r="AX58" s="75">
        <f>'SO 05 - Venkovní rozvody ...'!J35</f>
        <v>0</v>
      </c>
      <c r="AY58" s="75">
        <f>'SO 05 - Venkovní rozvody ...'!J36</f>
        <v>0</v>
      </c>
      <c r="AZ58" s="75">
        <f>'SO 05 - Venkovní rozvody ...'!F33</f>
        <v>0</v>
      </c>
      <c r="BA58" s="75">
        <f>'SO 05 - Venkovní rozvody ...'!F34</f>
        <v>0</v>
      </c>
      <c r="BB58" s="75">
        <f>'SO 05 - Venkovní rozvody ...'!F35</f>
        <v>0</v>
      </c>
      <c r="BC58" s="75">
        <f>'SO 05 - Venkovní rozvody ...'!F36</f>
        <v>0</v>
      </c>
      <c r="BD58" s="77">
        <f>'SO 05 - Venkovní rozvody ...'!F37</f>
        <v>0</v>
      </c>
      <c r="BT58" s="78" t="s">
        <v>79</v>
      </c>
      <c r="BV58" s="78" t="s">
        <v>73</v>
      </c>
      <c r="BW58" s="78" t="s">
        <v>88</v>
      </c>
      <c r="BX58" s="78" t="s">
        <v>5</v>
      </c>
      <c r="CL58" s="78" t="s">
        <v>3</v>
      </c>
      <c r="CM58" s="78" t="s">
        <v>81</v>
      </c>
    </row>
    <row r="59" spans="1:91" s="6" customFormat="1" ht="24.75" customHeight="1">
      <c r="A59" s="69" t="s">
        <v>75</v>
      </c>
      <c r="B59" s="70"/>
      <c r="C59" s="71"/>
      <c r="D59" s="326" t="s">
        <v>89</v>
      </c>
      <c r="E59" s="326"/>
      <c r="F59" s="326"/>
      <c r="G59" s="326"/>
      <c r="H59" s="326"/>
      <c r="I59" s="72"/>
      <c r="J59" s="325" t="s">
        <v>90</v>
      </c>
      <c r="K59" s="325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325"/>
      <c r="Z59" s="325"/>
      <c r="AA59" s="325"/>
      <c r="AB59" s="325"/>
      <c r="AC59" s="325"/>
      <c r="AD59" s="325"/>
      <c r="AE59" s="325"/>
      <c r="AF59" s="325"/>
      <c r="AG59" s="323">
        <f>'VRN - Vedlejší rozpočtové...'!J30</f>
        <v>0</v>
      </c>
      <c r="AH59" s="324"/>
      <c r="AI59" s="324"/>
      <c r="AJ59" s="324"/>
      <c r="AK59" s="324"/>
      <c r="AL59" s="324"/>
      <c r="AM59" s="324"/>
      <c r="AN59" s="321">
        <f t="shared" si="1"/>
        <v>0</v>
      </c>
      <c r="AO59" s="322"/>
      <c r="AP59" s="322"/>
      <c r="AQ59" s="73" t="s">
        <v>78</v>
      </c>
      <c r="AR59" s="70"/>
      <c r="AS59" s="79">
        <v>0</v>
      </c>
      <c r="AT59" s="80">
        <f t="shared" si="0"/>
        <v>0</v>
      </c>
      <c r="AU59" s="81" t="e">
        <f>'VRN - Vedlejší rozpočtové...'!P82</f>
        <v>#REF!</v>
      </c>
      <c r="AV59" s="80">
        <f>'VRN - Vedlejší rozpočtové...'!J33</f>
        <v>0</v>
      </c>
      <c r="AW59" s="80">
        <f>'VRN - Vedlejší rozpočtové...'!J34</f>
        <v>0</v>
      </c>
      <c r="AX59" s="80">
        <f>'VRN - Vedlejší rozpočtové...'!J35</f>
        <v>0</v>
      </c>
      <c r="AY59" s="80">
        <f>'VRN - Vedlejší rozpočtové...'!J36</f>
        <v>0</v>
      </c>
      <c r="AZ59" s="80">
        <f>'VRN - Vedlejší rozpočtové...'!F33</f>
        <v>0</v>
      </c>
      <c r="BA59" s="80">
        <f>'VRN - Vedlejší rozpočtové...'!F34</f>
        <v>0</v>
      </c>
      <c r="BB59" s="80">
        <f>'VRN - Vedlejší rozpočtové...'!F35</f>
        <v>0</v>
      </c>
      <c r="BC59" s="80">
        <f>'VRN - Vedlejší rozpočtové...'!F36</f>
        <v>0</v>
      </c>
      <c r="BD59" s="82">
        <f>'VRN - Vedlejší rozpočtové...'!F37</f>
        <v>0</v>
      </c>
      <c r="BT59" s="78" t="s">
        <v>79</v>
      </c>
      <c r="BV59" s="78" t="s">
        <v>73</v>
      </c>
      <c r="BW59" s="78" t="s">
        <v>91</v>
      </c>
      <c r="BX59" s="78" t="s">
        <v>5</v>
      </c>
      <c r="CL59" s="78" t="s">
        <v>3</v>
      </c>
      <c r="CM59" s="78" t="s">
        <v>81</v>
      </c>
    </row>
    <row r="60" spans="1:91" s="1" customFormat="1" ht="30" customHeight="1">
      <c r="B60" s="30"/>
      <c r="AR60" s="30"/>
    </row>
    <row r="61" spans="1:91" s="1" customFormat="1" ht="6.95" customHeight="1"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30"/>
    </row>
  </sheetData>
  <mergeCells count="56">
    <mergeCell ref="D57:H57"/>
    <mergeCell ref="J57:AF57"/>
    <mergeCell ref="AG57:AM57"/>
    <mergeCell ref="AN57:AP57"/>
    <mergeCell ref="L45:AO45"/>
    <mergeCell ref="AM47:AN47"/>
    <mergeCell ref="AM49:AP49"/>
    <mergeCell ref="AS49:AT51"/>
    <mergeCell ref="AM50:AP50"/>
    <mergeCell ref="J56:AF56"/>
    <mergeCell ref="AG56:AM56"/>
    <mergeCell ref="D56:H56"/>
    <mergeCell ref="AN56:AP56"/>
    <mergeCell ref="C52:G52"/>
    <mergeCell ref="AN52:AP52"/>
    <mergeCell ref="AG52:AM52"/>
    <mergeCell ref="I52:AF52"/>
    <mergeCell ref="AN55:AP55"/>
    <mergeCell ref="D55:H55"/>
    <mergeCell ref="AG55:AM55"/>
    <mergeCell ref="J55:AF55"/>
    <mergeCell ref="AG54:AM54"/>
    <mergeCell ref="AN54:AP54"/>
    <mergeCell ref="AN58:AP58"/>
    <mergeCell ref="AG58:AM58"/>
    <mergeCell ref="J58:AF58"/>
    <mergeCell ref="D58:H58"/>
    <mergeCell ref="AN59:AP59"/>
    <mergeCell ref="AG59:AM59"/>
    <mergeCell ref="D59:H59"/>
    <mergeCell ref="J59:AF59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</mergeCells>
  <phoneticPr fontId="0" type="noConversion"/>
  <hyperlinks>
    <hyperlink ref="A55" location="'SO 01 - Multifunkční hřiště'!C2" display="/" xr:uid="{00000000-0004-0000-0000-000000000000}"/>
    <hyperlink ref="A56" location="'SO 03 - Přípojka vody a k...'!C2" display="/" xr:uid="{00000000-0004-0000-0000-000002000000}"/>
    <hyperlink ref="A58" location="'SO 04 - Venkovní rozvody ...'!C2" display="/" xr:uid="{00000000-0004-0000-0000-000003000000}"/>
    <hyperlink ref="A59" location="'VRN - Vedlejší rozpočtové...'!C2" display="/" xr:uid="{00000000-0004-0000-0000-000004000000}"/>
  </hyperlinks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49"/>
  <sheetViews>
    <sheetView showGridLines="0" topLeftCell="A66" zoomScale="115" zoomScaleNormal="115" workbookViewId="0">
      <selection activeCell="I352" sqref="I35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6" t="s">
        <v>6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8" t="s">
        <v>80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5" customHeight="1">
      <c r="B4" s="21"/>
      <c r="D4" s="22" t="s">
        <v>92</v>
      </c>
      <c r="L4" s="21"/>
      <c r="M4" s="83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15</v>
      </c>
      <c r="L6" s="21"/>
    </row>
    <row r="7" spans="2:46" ht="16.5" customHeight="1">
      <c r="B7" s="21"/>
      <c r="E7" s="344" t="str">
        <f>'Rekapitulace stavby'!K6</f>
        <v>Kluziště Smržovka</v>
      </c>
      <c r="F7" s="345"/>
      <c r="G7" s="345"/>
      <c r="H7" s="345"/>
      <c r="L7" s="21"/>
    </row>
    <row r="8" spans="2:46" s="1" customFormat="1" ht="12" customHeight="1">
      <c r="B8" s="30"/>
      <c r="D8" s="27" t="s">
        <v>93</v>
      </c>
      <c r="L8" s="30"/>
    </row>
    <row r="9" spans="2:46" s="1" customFormat="1" ht="16.5" customHeight="1">
      <c r="B9" s="30"/>
      <c r="E9" s="340" t="s">
        <v>94</v>
      </c>
      <c r="F9" s="343"/>
      <c r="G9" s="343"/>
      <c r="H9" s="343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7" t="s">
        <v>17</v>
      </c>
      <c r="F11" s="25" t="s">
        <v>3</v>
      </c>
      <c r="I11" s="27" t="s">
        <v>18</v>
      </c>
      <c r="J11" s="25" t="s">
        <v>3</v>
      </c>
      <c r="L11" s="30"/>
    </row>
    <row r="12" spans="2:46" s="1" customFormat="1" ht="12" customHeight="1">
      <c r="B12" s="30"/>
      <c r="D12" s="27" t="s">
        <v>19</v>
      </c>
      <c r="F12" s="25" t="s">
        <v>20</v>
      </c>
      <c r="I12" s="27" t="s">
        <v>21</v>
      </c>
      <c r="J12" s="47" t="str">
        <f>'Rekapitulace stavby'!AN8</f>
        <v>2. 4. 2026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7" t="s">
        <v>23</v>
      </c>
      <c r="I14" s="27" t="s">
        <v>24</v>
      </c>
      <c r="J14" s="25" t="s">
        <v>3</v>
      </c>
      <c r="L14" s="30"/>
    </row>
    <row r="15" spans="2:46" s="1" customFormat="1" ht="18" customHeight="1">
      <c r="B15" s="30"/>
      <c r="E15" s="25" t="s">
        <v>25</v>
      </c>
      <c r="I15" s="27" t="s">
        <v>26</v>
      </c>
      <c r="J15" s="25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7" t="s">
        <v>27</v>
      </c>
      <c r="I17" s="27" t="s">
        <v>24</v>
      </c>
      <c r="J17" s="25" t="str">
        <f>'Rekapitulace stavby'!AN13</f>
        <v/>
      </c>
      <c r="L17" s="30"/>
    </row>
    <row r="18" spans="2:12" s="1" customFormat="1" ht="18" customHeight="1">
      <c r="B18" s="30"/>
      <c r="E18" s="315" t="str">
        <f>'Rekapitulace stavby'!E14</f>
        <v xml:space="preserve"> </v>
      </c>
      <c r="F18" s="315"/>
      <c r="G18" s="315"/>
      <c r="H18" s="315"/>
      <c r="I18" s="27" t="s">
        <v>26</v>
      </c>
      <c r="J18" s="25" t="str">
        <f>'Rekapitulace stavby'!AN14</f>
        <v/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7" t="s">
        <v>29</v>
      </c>
      <c r="I20" s="27" t="s">
        <v>24</v>
      </c>
      <c r="J20" s="25" t="s">
        <v>30</v>
      </c>
      <c r="L20" s="30"/>
    </row>
    <row r="21" spans="2:12" s="1" customFormat="1" ht="18" customHeight="1">
      <c r="B21" s="30"/>
      <c r="E21" s="25" t="s">
        <v>31</v>
      </c>
      <c r="I21" s="27" t="s">
        <v>26</v>
      </c>
      <c r="J21" s="25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7" t="s">
        <v>33</v>
      </c>
      <c r="I23" s="27" t="s">
        <v>24</v>
      </c>
      <c r="J23" s="25" t="s">
        <v>3</v>
      </c>
      <c r="L23" s="30"/>
    </row>
    <row r="24" spans="2:12" s="1" customFormat="1" ht="18" customHeight="1">
      <c r="B24" s="30"/>
      <c r="E24" s="25" t="s">
        <v>34</v>
      </c>
      <c r="I24" s="27" t="s">
        <v>26</v>
      </c>
      <c r="J24" s="25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7" t="s">
        <v>35</v>
      </c>
      <c r="L26" s="30"/>
    </row>
    <row r="27" spans="2:12" s="7" customFormat="1" ht="47.25" customHeight="1">
      <c r="B27" s="84"/>
      <c r="E27" s="317" t="s">
        <v>36</v>
      </c>
      <c r="F27" s="317"/>
      <c r="G27" s="317"/>
      <c r="H27" s="317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37</v>
      </c>
      <c r="J30" s="61">
        <f>ROUND(J90,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customHeight="1">
      <c r="B33" s="30"/>
      <c r="D33" s="50" t="s">
        <v>41</v>
      </c>
      <c r="E33" s="27" t="s">
        <v>42</v>
      </c>
      <c r="F33" s="86">
        <f>ROUND((SUM(BE90:BE348)),  2)</f>
        <v>0</v>
      </c>
      <c r="I33" s="87">
        <v>0.21</v>
      </c>
      <c r="J33" s="86">
        <f>ROUND(((SUM(BE90:BE348))*I33),  2)</f>
        <v>0</v>
      </c>
      <c r="L33" s="30"/>
    </row>
    <row r="34" spans="2:12" s="1" customFormat="1" ht="14.45" customHeight="1">
      <c r="B34" s="30"/>
      <c r="E34" s="27" t="s">
        <v>43</v>
      </c>
      <c r="F34" s="86">
        <f>ROUND((SUM(BF90:BF348)),  2)</f>
        <v>0</v>
      </c>
      <c r="I34" s="87">
        <v>0.12</v>
      </c>
      <c r="J34" s="86">
        <f>ROUND(((SUM(BF90:BF348))*I34),  2)</f>
        <v>0</v>
      </c>
      <c r="L34" s="30"/>
    </row>
    <row r="35" spans="2:12" s="1" customFormat="1" ht="14.45" hidden="1" customHeight="1">
      <c r="B35" s="30"/>
      <c r="E35" s="27" t="s">
        <v>44</v>
      </c>
      <c r="F35" s="86">
        <f>ROUND((SUM(BG90:BG348)),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7" t="s">
        <v>45</v>
      </c>
      <c r="F36" s="86">
        <f>ROUND((SUM(BH90:BH348)),  2)</f>
        <v>0</v>
      </c>
      <c r="I36" s="87">
        <v>0.12</v>
      </c>
      <c r="J36" s="86">
        <f>0</f>
        <v>0</v>
      </c>
      <c r="L36" s="30"/>
    </row>
    <row r="37" spans="2:12" s="1" customFormat="1" ht="14.45" hidden="1" customHeight="1">
      <c r="B37" s="30"/>
      <c r="E37" s="27" t="s">
        <v>46</v>
      </c>
      <c r="F37" s="86">
        <f>ROUND((SUM(BI90:BI348)),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47</v>
      </c>
      <c r="E39" s="52"/>
      <c r="F39" s="52"/>
      <c r="G39" s="90" t="s">
        <v>48</v>
      </c>
      <c r="H39" s="91" t="s">
        <v>49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22" t="s">
        <v>95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7" t="s">
        <v>15</v>
      </c>
      <c r="L47" s="30"/>
    </row>
    <row r="48" spans="2:12" s="1" customFormat="1" ht="16.5" customHeight="1">
      <c r="B48" s="30"/>
      <c r="E48" s="344" t="str">
        <f>E7</f>
        <v>Kluziště Smržovka</v>
      </c>
      <c r="F48" s="345"/>
      <c r="G48" s="345"/>
      <c r="H48" s="345"/>
      <c r="L48" s="30"/>
    </row>
    <row r="49" spans="2:47" s="1" customFormat="1" ht="12" customHeight="1">
      <c r="B49" s="30"/>
      <c r="C49" s="27" t="s">
        <v>93</v>
      </c>
      <c r="L49" s="30"/>
    </row>
    <row r="50" spans="2:47" s="1" customFormat="1" ht="16.5" customHeight="1">
      <c r="B50" s="30"/>
      <c r="E50" s="340" t="str">
        <f>E9</f>
        <v>SO 01 - Multifunkční hřiště</v>
      </c>
      <c r="F50" s="343"/>
      <c r="G50" s="343"/>
      <c r="H50" s="343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7" t="s">
        <v>19</v>
      </c>
      <c r="F52" s="25" t="str">
        <f>F12</f>
        <v>p.č. 2115/1, 2115/3, 2105</v>
      </c>
      <c r="I52" s="27" t="s">
        <v>21</v>
      </c>
      <c r="J52" s="47" t="str">
        <f>IF(J12="","",J12)</f>
        <v>2. 4. 2026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7" t="s">
        <v>23</v>
      </c>
      <c r="F54" s="25" t="str">
        <f>E15</f>
        <v>Město Smržovka</v>
      </c>
      <c r="I54" s="27" t="s">
        <v>29</v>
      </c>
      <c r="J54" s="28" t="str">
        <f>E21</f>
        <v>mjölking s.r.o., Šternovská 2304/6, Chodov, Praha</v>
      </c>
      <c r="L54" s="30"/>
    </row>
    <row r="55" spans="2:47" s="1" customFormat="1" ht="15.2" customHeight="1">
      <c r="B55" s="30"/>
      <c r="C55" s="27" t="s">
        <v>27</v>
      </c>
      <c r="F55" s="25" t="str">
        <f>IF(E18="","",E18)</f>
        <v xml:space="preserve"> </v>
      </c>
      <c r="I55" s="27" t="s">
        <v>33</v>
      </c>
      <c r="J55" s="28" t="str">
        <f>E24</f>
        <v>Propos Liberec s.r.o.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96</v>
      </c>
      <c r="D57" s="88"/>
      <c r="E57" s="88"/>
      <c r="F57" s="88"/>
      <c r="G57" s="88"/>
      <c r="H57" s="88"/>
      <c r="I57" s="88"/>
      <c r="J57" s="95" t="s">
        <v>97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69</v>
      </c>
      <c r="J59" s="61">
        <f>J90</f>
        <v>0</v>
      </c>
      <c r="L59" s="30"/>
      <c r="AU59" s="18" t="s">
        <v>98</v>
      </c>
    </row>
    <row r="60" spans="2:47" s="8" customFormat="1" ht="24.95" customHeight="1">
      <c r="B60" s="97"/>
      <c r="D60" s="98" t="s">
        <v>99</v>
      </c>
      <c r="E60" s="99"/>
      <c r="F60" s="99"/>
      <c r="G60" s="99"/>
      <c r="H60" s="99"/>
      <c r="I60" s="99"/>
      <c r="J60" s="100">
        <f>J91</f>
        <v>0</v>
      </c>
      <c r="L60" s="97"/>
    </row>
    <row r="61" spans="2:47" s="9" customFormat="1" ht="19.899999999999999" customHeight="1">
      <c r="B61" s="101"/>
      <c r="D61" s="102" t="s">
        <v>100</v>
      </c>
      <c r="E61" s="103"/>
      <c r="F61" s="103"/>
      <c r="G61" s="103"/>
      <c r="H61" s="103"/>
      <c r="I61" s="103"/>
      <c r="J61" s="104">
        <f>J92</f>
        <v>0</v>
      </c>
      <c r="L61" s="101"/>
    </row>
    <row r="62" spans="2:47" s="9" customFormat="1" ht="19.899999999999999" customHeight="1">
      <c r="B62" s="101"/>
      <c r="D62" s="102" t="s">
        <v>101</v>
      </c>
      <c r="E62" s="103"/>
      <c r="F62" s="103"/>
      <c r="G62" s="103"/>
      <c r="H62" s="103"/>
      <c r="I62" s="103"/>
      <c r="J62" s="104">
        <f>J149</f>
        <v>0</v>
      </c>
      <c r="L62" s="101"/>
    </row>
    <row r="63" spans="2:47" s="9" customFormat="1" ht="19.899999999999999" customHeight="1">
      <c r="B63" s="101"/>
      <c r="D63" s="102" t="s">
        <v>102</v>
      </c>
      <c r="E63" s="103"/>
      <c r="F63" s="103"/>
      <c r="G63" s="103"/>
      <c r="H63" s="103"/>
      <c r="I63" s="103"/>
      <c r="J63" s="104">
        <f>J177</f>
        <v>0</v>
      </c>
      <c r="L63" s="101"/>
    </row>
    <row r="64" spans="2:47" s="9" customFormat="1" ht="19.899999999999999" customHeight="1">
      <c r="B64" s="101"/>
      <c r="D64" s="102" t="s">
        <v>103</v>
      </c>
      <c r="E64" s="103"/>
      <c r="F64" s="103"/>
      <c r="G64" s="103"/>
      <c r="H64" s="103"/>
      <c r="I64" s="103"/>
      <c r="J64" s="104">
        <f>J187</f>
        <v>0</v>
      </c>
      <c r="L64" s="101"/>
    </row>
    <row r="65" spans="2:12" s="9" customFormat="1" ht="19.899999999999999" customHeight="1">
      <c r="B65" s="101"/>
      <c r="D65" s="102" t="s">
        <v>104</v>
      </c>
      <c r="E65" s="103"/>
      <c r="F65" s="103"/>
      <c r="G65" s="103"/>
      <c r="H65" s="103"/>
      <c r="I65" s="103"/>
      <c r="J65" s="104">
        <f>J208</f>
        <v>0</v>
      </c>
      <c r="L65" s="101"/>
    </row>
    <row r="66" spans="2:12" s="9" customFormat="1" ht="19.899999999999999" customHeight="1">
      <c r="B66" s="101"/>
      <c r="D66" s="102" t="s">
        <v>105</v>
      </c>
      <c r="E66" s="103"/>
      <c r="F66" s="103"/>
      <c r="G66" s="103"/>
      <c r="H66" s="103"/>
      <c r="I66" s="103"/>
      <c r="J66" s="104">
        <f>J287</f>
        <v>0</v>
      </c>
      <c r="L66" s="101"/>
    </row>
    <row r="67" spans="2:12" s="9" customFormat="1" ht="19.899999999999999" customHeight="1">
      <c r="B67" s="101"/>
      <c r="D67" s="102" t="s">
        <v>106</v>
      </c>
      <c r="E67" s="103"/>
      <c r="F67" s="103"/>
      <c r="G67" s="103"/>
      <c r="H67" s="103"/>
      <c r="I67" s="103"/>
      <c r="J67" s="104">
        <f>J318</f>
        <v>0</v>
      </c>
      <c r="L67" s="101"/>
    </row>
    <row r="68" spans="2:12" s="9" customFormat="1" ht="19.899999999999999" customHeight="1">
      <c r="B68" s="101"/>
      <c r="D68" s="102" t="s">
        <v>107</v>
      </c>
      <c r="E68" s="103"/>
      <c r="F68" s="103"/>
      <c r="G68" s="103"/>
      <c r="H68" s="103"/>
      <c r="I68" s="103"/>
      <c r="J68" s="104">
        <f>J330</f>
        <v>0</v>
      </c>
      <c r="L68" s="101"/>
    </row>
    <row r="69" spans="2:12" s="8" customFormat="1" ht="24.95" customHeight="1">
      <c r="B69" s="97"/>
      <c r="D69" s="98" t="s">
        <v>108</v>
      </c>
      <c r="E69" s="99"/>
      <c r="F69" s="99"/>
      <c r="G69" s="99"/>
      <c r="H69" s="99"/>
      <c r="I69" s="99"/>
      <c r="J69" s="100">
        <f>J333</f>
        <v>0</v>
      </c>
      <c r="L69" s="97"/>
    </row>
    <row r="70" spans="2:12" s="9" customFormat="1" ht="19.899999999999999" customHeight="1">
      <c r="B70" s="101"/>
      <c r="D70" s="102" t="s">
        <v>109</v>
      </c>
      <c r="E70" s="103"/>
      <c r="F70" s="103"/>
      <c r="G70" s="103"/>
      <c r="H70" s="103"/>
      <c r="I70" s="103"/>
      <c r="J70" s="104">
        <f>J334</f>
        <v>0</v>
      </c>
      <c r="L70" s="101"/>
    </row>
    <row r="71" spans="2:12" s="1" customFormat="1" ht="21.75" customHeight="1">
      <c r="B71" s="30"/>
      <c r="L71" s="30"/>
    </row>
    <row r="72" spans="2:12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12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12" s="1" customFormat="1" ht="24.95" customHeight="1">
      <c r="B77" s="30"/>
      <c r="C77" s="22" t="s">
        <v>110</v>
      </c>
      <c r="L77" s="30"/>
    </row>
    <row r="78" spans="2:12" s="1" customFormat="1" ht="6.95" customHeight="1">
      <c r="B78" s="30"/>
      <c r="L78" s="30"/>
    </row>
    <row r="79" spans="2:12" s="1" customFormat="1" ht="12" customHeight="1">
      <c r="B79" s="30"/>
      <c r="C79" s="27" t="s">
        <v>15</v>
      </c>
      <c r="L79" s="30"/>
    </row>
    <row r="80" spans="2:12" s="1" customFormat="1" ht="16.5" customHeight="1">
      <c r="B80" s="30"/>
      <c r="E80" s="344" t="str">
        <f>E7</f>
        <v>Kluziště Smržovka</v>
      </c>
      <c r="F80" s="345"/>
      <c r="G80" s="345"/>
      <c r="H80" s="345"/>
      <c r="L80" s="30"/>
    </row>
    <row r="81" spans="2:65" s="1" customFormat="1" ht="12" customHeight="1">
      <c r="B81" s="30"/>
      <c r="C81" s="27" t="s">
        <v>93</v>
      </c>
      <c r="L81" s="30"/>
    </row>
    <row r="82" spans="2:65" s="1" customFormat="1" ht="16.5" customHeight="1">
      <c r="B82" s="30"/>
      <c r="E82" s="340" t="str">
        <f>E9</f>
        <v>SO 01 - Multifunkční hřiště</v>
      </c>
      <c r="F82" s="343"/>
      <c r="G82" s="343"/>
      <c r="H82" s="343"/>
      <c r="L82" s="30"/>
    </row>
    <row r="83" spans="2:65" s="1" customFormat="1" ht="6.95" customHeight="1">
      <c r="B83" s="30"/>
      <c r="L83" s="30"/>
    </row>
    <row r="84" spans="2:65" s="1" customFormat="1" ht="12" customHeight="1">
      <c r="B84" s="30"/>
      <c r="C84" s="27" t="s">
        <v>19</v>
      </c>
      <c r="F84" s="25" t="str">
        <f>F12</f>
        <v>p.č. 2115/1, 2115/3, 2105</v>
      </c>
      <c r="I84" s="27" t="s">
        <v>21</v>
      </c>
      <c r="J84" s="47" t="str">
        <f>IF(J12="","",J12)</f>
        <v>2. 4. 2026</v>
      </c>
      <c r="L84" s="30"/>
    </row>
    <row r="85" spans="2:65" s="1" customFormat="1" ht="6.95" customHeight="1">
      <c r="B85" s="30"/>
      <c r="L85" s="30"/>
    </row>
    <row r="86" spans="2:65" s="1" customFormat="1" ht="40.15" customHeight="1">
      <c r="B86" s="30"/>
      <c r="C86" s="27" t="s">
        <v>23</v>
      </c>
      <c r="F86" s="25" t="str">
        <f>E15</f>
        <v>Město Smržovka</v>
      </c>
      <c r="I86" s="27" t="s">
        <v>29</v>
      </c>
      <c r="J86" s="28" t="str">
        <f>E21</f>
        <v>mjölking s.r.o., Šternovská 2304/6, Chodov, Praha</v>
      </c>
      <c r="L86" s="30"/>
    </row>
    <row r="87" spans="2:65" s="1" customFormat="1" ht="15.2" customHeight="1">
      <c r="B87" s="30"/>
      <c r="C87" s="27" t="s">
        <v>27</v>
      </c>
      <c r="F87" s="25" t="str">
        <f>IF(E18="","",E18)</f>
        <v xml:space="preserve"> </v>
      </c>
      <c r="I87" s="27" t="s">
        <v>33</v>
      </c>
      <c r="J87" s="28" t="str">
        <f>E24</f>
        <v>Propos Liberec s.r.o.</v>
      </c>
      <c r="L87" s="30"/>
    </row>
    <row r="88" spans="2:65" s="1" customFormat="1" ht="10.35" customHeight="1">
      <c r="B88" s="30"/>
      <c r="L88" s="30"/>
    </row>
    <row r="89" spans="2:65" s="10" customFormat="1" ht="29.25" customHeight="1">
      <c r="B89" s="105"/>
      <c r="C89" s="106" t="s">
        <v>111</v>
      </c>
      <c r="D89" s="107" t="s">
        <v>56</v>
      </c>
      <c r="E89" s="107" t="s">
        <v>52</v>
      </c>
      <c r="F89" s="107" t="s">
        <v>53</v>
      </c>
      <c r="G89" s="107" t="s">
        <v>112</v>
      </c>
      <c r="H89" s="107" t="s">
        <v>113</v>
      </c>
      <c r="I89" s="107" t="s">
        <v>114</v>
      </c>
      <c r="J89" s="107" t="s">
        <v>97</v>
      </c>
      <c r="K89" s="108" t="s">
        <v>115</v>
      </c>
      <c r="L89" s="105"/>
      <c r="M89" s="54" t="s">
        <v>3</v>
      </c>
      <c r="N89" s="55" t="s">
        <v>41</v>
      </c>
      <c r="O89" s="55" t="s">
        <v>116</v>
      </c>
      <c r="P89" s="55" t="s">
        <v>117</v>
      </c>
      <c r="Q89" s="55" t="s">
        <v>118</v>
      </c>
      <c r="R89" s="55" t="s">
        <v>119</v>
      </c>
      <c r="S89" s="55" t="s">
        <v>120</v>
      </c>
      <c r="T89" s="56" t="s">
        <v>121</v>
      </c>
    </row>
    <row r="90" spans="2:65" s="1" customFormat="1" ht="22.9" customHeight="1">
      <c r="B90" s="30"/>
      <c r="C90" s="59" t="s">
        <v>122</v>
      </c>
      <c r="J90" s="109">
        <f>BK90</f>
        <v>0</v>
      </c>
      <c r="L90" s="30"/>
      <c r="M90" s="57"/>
      <c r="N90" s="48"/>
      <c r="O90" s="48"/>
      <c r="P90" s="110">
        <f>P91+P333</f>
        <v>3337.0360740000001</v>
      </c>
      <c r="Q90" s="48"/>
      <c r="R90" s="110">
        <f>R91+R333</f>
        <v>367.24862152664002</v>
      </c>
      <c r="S90" s="48"/>
      <c r="T90" s="111">
        <f>T91+T333</f>
        <v>609.91734999999994</v>
      </c>
      <c r="AT90" s="18" t="s">
        <v>70</v>
      </c>
      <c r="AU90" s="18" t="s">
        <v>98</v>
      </c>
      <c r="BK90" s="112">
        <f>BK91+BK333</f>
        <v>0</v>
      </c>
    </row>
    <row r="91" spans="2:65" s="11" customFormat="1" ht="25.9" customHeight="1">
      <c r="B91" s="113"/>
      <c r="D91" s="114" t="s">
        <v>70</v>
      </c>
      <c r="E91" s="115" t="s">
        <v>123</v>
      </c>
      <c r="F91" s="115" t="s">
        <v>124</v>
      </c>
      <c r="J91" s="116">
        <f>BK91</f>
        <v>0</v>
      </c>
      <c r="L91" s="113"/>
      <c r="M91" s="117"/>
      <c r="P91" s="118">
        <f>P92+P149+P177+P187+P208+P287+P318+P330</f>
        <v>3267.7148340000003</v>
      </c>
      <c r="R91" s="118">
        <f>R92+R149+R177+R187+R208+R287+R318+R330</f>
        <v>358.63380152664001</v>
      </c>
      <c r="T91" s="119">
        <f>T92+T149+T177+T187+T208+T287+T318+T330</f>
        <v>609.91734999999994</v>
      </c>
      <c r="AR91" s="114" t="s">
        <v>79</v>
      </c>
      <c r="AT91" s="120" t="s">
        <v>70</v>
      </c>
      <c r="AU91" s="120" t="s">
        <v>71</v>
      </c>
      <c r="AY91" s="114" t="s">
        <v>125</v>
      </c>
      <c r="BK91" s="121">
        <f>BK92+BK149+BK177+BK187+BK208+BK287+BK318+BK330</f>
        <v>0</v>
      </c>
    </row>
    <row r="92" spans="2:65" s="11" customFormat="1" ht="22.9" customHeight="1">
      <c r="B92" s="113"/>
      <c r="D92" s="114" t="s">
        <v>70</v>
      </c>
      <c r="E92" s="122" t="s">
        <v>79</v>
      </c>
      <c r="F92" s="122" t="s">
        <v>126</v>
      </c>
      <c r="J92" s="287">
        <f>BK92</f>
        <v>0</v>
      </c>
      <c r="L92" s="113"/>
      <c r="M92" s="117"/>
      <c r="P92" s="118">
        <f>SUM(P93:P148)</f>
        <v>349.07228900000001</v>
      </c>
      <c r="R92" s="118">
        <f>SUM(R93:R148)</f>
        <v>8.1939000000000005E-3</v>
      </c>
      <c r="T92" s="119">
        <f>SUM(T93:T148)</f>
        <v>514.33304999999996</v>
      </c>
      <c r="AR92" s="114" t="s">
        <v>79</v>
      </c>
      <c r="AT92" s="120" t="s">
        <v>70</v>
      </c>
      <c r="AU92" s="120" t="s">
        <v>79</v>
      </c>
      <c r="AY92" s="114" t="s">
        <v>125</v>
      </c>
      <c r="BK92" s="121">
        <f>SUM(BK93:BK148)</f>
        <v>0</v>
      </c>
    </row>
    <row r="93" spans="2:65" s="1" customFormat="1">
      <c r="B93" s="30"/>
      <c r="D93" s="137" t="s">
        <v>131</v>
      </c>
      <c r="F93" s="138" t="s">
        <v>132</v>
      </c>
      <c r="L93" s="30"/>
      <c r="M93" s="139"/>
      <c r="T93" s="51"/>
      <c r="AT93" s="18" t="s">
        <v>131</v>
      </c>
      <c r="AU93" s="18" t="s">
        <v>81</v>
      </c>
    </row>
    <row r="94" spans="2:65" s="1" customFormat="1">
      <c r="B94" s="30"/>
      <c r="D94" s="137" t="s">
        <v>131</v>
      </c>
      <c r="F94" s="138" t="s">
        <v>135</v>
      </c>
      <c r="L94" s="30"/>
      <c r="M94" s="139"/>
      <c r="T94" s="51"/>
      <c r="AT94" s="18" t="s">
        <v>131</v>
      </c>
      <c r="AU94" s="18" t="s">
        <v>81</v>
      </c>
    </row>
    <row r="95" spans="2:65" s="1" customFormat="1" ht="37.9" customHeight="1">
      <c r="B95" s="124"/>
      <c r="C95" s="125">
        <v>1</v>
      </c>
      <c r="D95" s="125" t="s">
        <v>127</v>
      </c>
      <c r="E95" s="126" t="s">
        <v>136</v>
      </c>
      <c r="F95" s="127" t="s">
        <v>137</v>
      </c>
      <c r="G95" s="128" t="s">
        <v>138</v>
      </c>
      <c r="H95" s="129">
        <v>579.08000000000004</v>
      </c>
      <c r="I95" s="130">
        <v>0</v>
      </c>
      <c r="J95" s="130">
        <f>ROUND(I95*H95,2)</f>
        <v>0</v>
      </c>
      <c r="K95" s="127" t="s">
        <v>129</v>
      </c>
      <c r="L95" s="30"/>
      <c r="M95" s="131" t="s">
        <v>3</v>
      </c>
      <c r="N95" s="132" t="s">
        <v>42</v>
      </c>
      <c r="O95" s="133">
        <v>2.7E-2</v>
      </c>
      <c r="P95" s="133">
        <f>O95*H95</f>
        <v>15.635160000000001</v>
      </c>
      <c r="Q95" s="133">
        <v>0</v>
      </c>
      <c r="R95" s="133">
        <f>Q95*H95</f>
        <v>0</v>
      </c>
      <c r="S95" s="133">
        <v>0.29499999999999998</v>
      </c>
      <c r="T95" s="134">
        <f>S95*H95</f>
        <v>170.82859999999999</v>
      </c>
      <c r="AR95" s="135" t="s">
        <v>130</v>
      </c>
      <c r="AT95" s="135" t="s">
        <v>127</v>
      </c>
      <c r="AU95" s="135" t="s">
        <v>81</v>
      </c>
      <c r="AY95" s="18" t="s">
        <v>125</v>
      </c>
      <c r="BE95" s="136">
        <f>IF(N95="základní",J95,0)</f>
        <v>0</v>
      </c>
      <c r="BF95" s="136">
        <f>IF(N95="snížená",J95,0)</f>
        <v>0</v>
      </c>
      <c r="BG95" s="136">
        <f>IF(N95="zákl. přenesená",J95,0)</f>
        <v>0</v>
      </c>
      <c r="BH95" s="136">
        <f>IF(N95="sníž. přenesená",J95,0)</f>
        <v>0</v>
      </c>
      <c r="BI95" s="136">
        <f>IF(N95="nulová",J95,0)</f>
        <v>0</v>
      </c>
      <c r="BJ95" s="18" t="s">
        <v>79</v>
      </c>
      <c r="BK95" s="136">
        <f>ROUND(I95*H95,2)</f>
        <v>0</v>
      </c>
      <c r="BL95" s="18" t="s">
        <v>130</v>
      </c>
      <c r="BM95" s="135" t="s">
        <v>139</v>
      </c>
    </row>
    <row r="96" spans="2:65" s="1" customFormat="1">
      <c r="B96" s="30"/>
      <c r="D96" s="137" t="s">
        <v>131</v>
      </c>
      <c r="F96" s="138" t="s">
        <v>140</v>
      </c>
      <c r="L96" s="30"/>
      <c r="M96" s="139"/>
      <c r="T96" s="51"/>
      <c r="AT96" s="18" t="s">
        <v>131</v>
      </c>
      <c r="AU96" s="18" t="s">
        <v>81</v>
      </c>
    </row>
    <row r="97" spans="2:65" s="12" customFormat="1">
      <c r="B97" s="142"/>
      <c r="D97" s="140" t="s">
        <v>141</v>
      </c>
      <c r="E97" s="143" t="s">
        <v>3</v>
      </c>
      <c r="F97" s="144" t="s">
        <v>142</v>
      </c>
      <c r="H97" s="145">
        <v>579.08000000000004</v>
      </c>
      <c r="L97" s="142"/>
      <c r="M97" s="146"/>
      <c r="T97" s="147"/>
      <c r="AT97" s="143" t="s">
        <v>141</v>
      </c>
      <c r="AU97" s="143" t="s">
        <v>81</v>
      </c>
      <c r="AV97" s="12" t="s">
        <v>81</v>
      </c>
      <c r="AW97" s="12" t="s">
        <v>32</v>
      </c>
      <c r="AX97" s="12" t="s">
        <v>79</v>
      </c>
      <c r="AY97" s="143" t="s">
        <v>125</v>
      </c>
    </row>
    <row r="98" spans="2:65" s="1" customFormat="1" ht="37.9" customHeight="1">
      <c r="B98" s="124"/>
      <c r="C98" s="125">
        <v>2</v>
      </c>
      <c r="D98" s="125" t="s">
        <v>127</v>
      </c>
      <c r="E98" s="126" t="s">
        <v>144</v>
      </c>
      <c r="F98" s="127" t="s">
        <v>145</v>
      </c>
      <c r="G98" s="128" t="s">
        <v>138</v>
      </c>
      <c r="H98" s="129">
        <v>273.13</v>
      </c>
      <c r="I98" s="130">
        <v>0</v>
      </c>
      <c r="J98" s="130">
        <f>ROUND(I98*H98,2)</f>
        <v>0</v>
      </c>
      <c r="K98" s="127" t="s">
        <v>129</v>
      </c>
      <c r="L98" s="30"/>
      <c r="M98" s="131" t="s">
        <v>3</v>
      </c>
      <c r="N98" s="132" t="s">
        <v>42</v>
      </c>
      <c r="O98" s="133">
        <v>0.05</v>
      </c>
      <c r="P98" s="133">
        <f>O98*H98</f>
        <v>13.656500000000001</v>
      </c>
      <c r="Q98" s="133">
        <v>0</v>
      </c>
      <c r="R98" s="133">
        <f>Q98*H98</f>
        <v>0</v>
      </c>
      <c r="S98" s="133">
        <v>0.17</v>
      </c>
      <c r="T98" s="134">
        <f>S98*H98</f>
        <v>46.432100000000005</v>
      </c>
      <c r="AR98" s="135" t="s">
        <v>130</v>
      </c>
      <c r="AT98" s="135" t="s">
        <v>127</v>
      </c>
      <c r="AU98" s="135" t="s">
        <v>81</v>
      </c>
      <c r="AY98" s="18" t="s">
        <v>125</v>
      </c>
      <c r="BE98" s="136">
        <f>IF(N98="základní",J98,0)</f>
        <v>0</v>
      </c>
      <c r="BF98" s="136">
        <f>IF(N98="snížená",J98,0)</f>
        <v>0</v>
      </c>
      <c r="BG98" s="136">
        <f>IF(N98="zákl. přenesená",J98,0)</f>
        <v>0</v>
      </c>
      <c r="BH98" s="136">
        <f>IF(N98="sníž. přenesená",J98,0)</f>
        <v>0</v>
      </c>
      <c r="BI98" s="136">
        <f>IF(N98="nulová",J98,0)</f>
        <v>0</v>
      </c>
      <c r="BJ98" s="18" t="s">
        <v>79</v>
      </c>
      <c r="BK98" s="136">
        <f>ROUND(I98*H98,2)</f>
        <v>0</v>
      </c>
      <c r="BL98" s="18" t="s">
        <v>130</v>
      </c>
      <c r="BM98" s="135" t="s">
        <v>146</v>
      </c>
    </row>
    <row r="99" spans="2:65" s="1" customFormat="1">
      <c r="B99" s="30"/>
      <c r="D99" s="137" t="s">
        <v>131</v>
      </c>
      <c r="F99" s="138" t="s">
        <v>147</v>
      </c>
      <c r="L99" s="30"/>
      <c r="M99" s="139"/>
      <c r="T99" s="51"/>
      <c r="AT99" s="18" t="s">
        <v>131</v>
      </c>
      <c r="AU99" s="18" t="s">
        <v>81</v>
      </c>
    </row>
    <row r="100" spans="2:65" s="12" customFormat="1">
      <c r="B100" s="142"/>
      <c r="D100" s="140" t="s">
        <v>141</v>
      </c>
      <c r="E100" s="143" t="s">
        <v>3</v>
      </c>
      <c r="F100" s="144" t="s">
        <v>148</v>
      </c>
      <c r="H100" s="145">
        <v>273.13</v>
      </c>
      <c r="L100" s="142"/>
      <c r="M100" s="146"/>
      <c r="T100" s="147"/>
      <c r="AT100" s="143" t="s">
        <v>141</v>
      </c>
      <c r="AU100" s="143" t="s">
        <v>81</v>
      </c>
      <c r="AV100" s="12" t="s">
        <v>81</v>
      </c>
      <c r="AW100" s="12" t="s">
        <v>32</v>
      </c>
      <c r="AX100" s="12" t="s">
        <v>79</v>
      </c>
      <c r="AY100" s="143" t="s">
        <v>125</v>
      </c>
    </row>
    <row r="101" spans="2:65" s="1" customFormat="1" ht="37.9" customHeight="1">
      <c r="B101" s="124"/>
      <c r="C101" s="125">
        <v>3</v>
      </c>
      <c r="D101" s="125" t="s">
        <v>127</v>
      </c>
      <c r="E101" s="126" t="s">
        <v>150</v>
      </c>
      <c r="F101" s="127" t="s">
        <v>151</v>
      </c>
      <c r="G101" s="128" t="s">
        <v>138</v>
      </c>
      <c r="H101" s="129">
        <v>579.08000000000004</v>
      </c>
      <c r="I101" s="130">
        <v>0</v>
      </c>
      <c r="J101" s="130">
        <f>ROUND(I101*H101,2)</f>
        <v>0</v>
      </c>
      <c r="K101" s="127" t="s">
        <v>129</v>
      </c>
      <c r="L101" s="30"/>
      <c r="M101" s="131" t="s">
        <v>3</v>
      </c>
      <c r="N101" s="132" t="s">
        <v>42</v>
      </c>
      <c r="O101" s="133">
        <v>7.2999999999999995E-2</v>
      </c>
      <c r="P101" s="133">
        <f>O101*H101</f>
        <v>42.272840000000002</v>
      </c>
      <c r="Q101" s="133">
        <v>0</v>
      </c>
      <c r="R101" s="133">
        <f>Q101*H101</f>
        <v>0</v>
      </c>
      <c r="S101" s="133">
        <v>0.28999999999999998</v>
      </c>
      <c r="T101" s="134">
        <f>S101*H101</f>
        <v>167.9332</v>
      </c>
      <c r="AR101" s="135" t="s">
        <v>130</v>
      </c>
      <c r="AT101" s="135" t="s">
        <v>127</v>
      </c>
      <c r="AU101" s="135" t="s">
        <v>81</v>
      </c>
      <c r="AY101" s="18" t="s">
        <v>125</v>
      </c>
      <c r="BE101" s="136">
        <f>IF(N101="základní",J101,0)</f>
        <v>0</v>
      </c>
      <c r="BF101" s="136">
        <f>IF(N101="snížená",J101,0)</f>
        <v>0</v>
      </c>
      <c r="BG101" s="136">
        <f>IF(N101="zákl. přenesená",J101,0)</f>
        <v>0</v>
      </c>
      <c r="BH101" s="136">
        <f>IF(N101="sníž. přenesená",J101,0)</f>
        <v>0</v>
      </c>
      <c r="BI101" s="136">
        <f>IF(N101="nulová",J101,0)</f>
        <v>0</v>
      </c>
      <c r="BJ101" s="18" t="s">
        <v>79</v>
      </c>
      <c r="BK101" s="136">
        <f>ROUND(I101*H101,2)</f>
        <v>0</v>
      </c>
      <c r="BL101" s="18" t="s">
        <v>130</v>
      </c>
      <c r="BM101" s="135" t="s">
        <v>152</v>
      </c>
    </row>
    <row r="102" spans="2:65" s="1" customFormat="1">
      <c r="B102" s="30"/>
      <c r="D102" s="137" t="s">
        <v>131</v>
      </c>
      <c r="F102" s="138" t="s">
        <v>153</v>
      </c>
      <c r="L102" s="30"/>
      <c r="M102" s="139"/>
      <c r="T102" s="51"/>
      <c r="AT102" s="18" t="s">
        <v>131</v>
      </c>
      <c r="AU102" s="18" t="s">
        <v>81</v>
      </c>
    </row>
    <row r="103" spans="2:65" s="12" customFormat="1">
      <c r="B103" s="142"/>
      <c r="D103" s="140" t="s">
        <v>141</v>
      </c>
      <c r="E103" s="143" t="s">
        <v>3</v>
      </c>
      <c r="F103" s="144" t="s">
        <v>142</v>
      </c>
      <c r="H103" s="145">
        <v>579.08000000000004</v>
      </c>
      <c r="L103" s="142"/>
      <c r="M103" s="146"/>
      <c r="T103" s="147"/>
      <c r="AT103" s="143" t="s">
        <v>141</v>
      </c>
      <c r="AU103" s="143" t="s">
        <v>81</v>
      </c>
      <c r="AV103" s="12" t="s">
        <v>81</v>
      </c>
      <c r="AW103" s="12" t="s">
        <v>32</v>
      </c>
      <c r="AX103" s="12" t="s">
        <v>79</v>
      </c>
      <c r="AY103" s="143" t="s">
        <v>125</v>
      </c>
    </row>
    <row r="104" spans="2:65" s="1" customFormat="1" ht="37.9" customHeight="1">
      <c r="B104" s="124"/>
      <c r="C104" s="125">
        <v>4</v>
      </c>
      <c r="D104" s="125" t="s">
        <v>127</v>
      </c>
      <c r="E104" s="126" t="s">
        <v>155</v>
      </c>
      <c r="F104" s="127" t="s">
        <v>156</v>
      </c>
      <c r="G104" s="128" t="s">
        <v>138</v>
      </c>
      <c r="H104" s="129">
        <v>12.439</v>
      </c>
      <c r="I104" s="130">
        <v>0</v>
      </c>
      <c r="J104" s="130">
        <f>ROUND(I104*H104,2)</f>
        <v>0</v>
      </c>
      <c r="K104" s="127" t="s">
        <v>129</v>
      </c>
      <c r="L104" s="30"/>
      <c r="M104" s="131" t="s">
        <v>3</v>
      </c>
      <c r="N104" s="132" t="s">
        <v>42</v>
      </c>
      <c r="O104" s="133">
        <v>0.29499999999999998</v>
      </c>
      <c r="P104" s="133">
        <f>O104*H104</f>
        <v>3.669505</v>
      </c>
      <c r="Q104" s="133">
        <v>0</v>
      </c>
      <c r="R104" s="133">
        <f>Q104*H104</f>
        <v>0</v>
      </c>
      <c r="S104" s="133">
        <v>0.75</v>
      </c>
      <c r="T104" s="134">
        <f>S104*H104</f>
        <v>9.32925</v>
      </c>
      <c r="AR104" s="135" t="s">
        <v>130</v>
      </c>
      <c r="AT104" s="135" t="s">
        <v>127</v>
      </c>
      <c r="AU104" s="135" t="s">
        <v>81</v>
      </c>
      <c r="AY104" s="18" t="s">
        <v>125</v>
      </c>
      <c r="BE104" s="136">
        <f>IF(N104="základní",J104,0)</f>
        <v>0</v>
      </c>
      <c r="BF104" s="136">
        <f>IF(N104="snížená",J104,0)</f>
        <v>0</v>
      </c>
      <c r="BG104" s="136">
        <f>IF(N104="zákl. přenesená",J104,0)</f>
        <v>0</v>
      </c>
      <c r="BH104" s="136">
        <f>IF(N104="sníž. přenesená",J104,0)</f>
        <v>0</v>
      </c>
      <c r="BI104" s="136">
        <f>IF(N104="nulová",J104,0)</f>
        <v>0</v>
      </c>
      <c r="BJ104" s="18" t="s">
        <v>79</v>
      </c>
      <c r="BK104" s="136">
        <f>ROUND(I104*H104,2)</f>
        <v>0</v>
      </c>
      <c r="BL104" s="18" t="s">
        <v>130</v>
      </c>
      <c r="BM104" s="135" t="s">
        <v>157</v>
      </c>
    </row>
    <row r="105" spans="2:65" s="1" customFormat="1">
      <c r="B105" s="30"/>
      <c r="D105" s="137" t="s">
        <v>131</v>
      </c>
      <c r="F105" s="138" t="s">
        <v>158</v>
      </c>
      <c r="L105" s="30"/>
      <c r="M105" s="139"/>
      <c r="T105" s="51"/>
      <c r="AT105" s="18" t="s">
        <v>131</v>
      </c>
      <c r="AU105" s="18" t="s">
        <v>81</v>
      </c>
    </row>
    <row r="106" spans="2:65" s="12" customFormat="1" ht="22.5">
      <c r="B106" s="142"/>
      <c r="D106" s="140" t="s">
        <v>141</v>
      </c>
      <c r="E106" s="143" t="s">
        <v>3</v>
      </c>
      <c r="F106" s="144" t="s">
        <v>159</v>
      </c>
      <c r="H106" s="145">
        <v>11.638999999999999</v>
      </c>
      <c r="L106" s="142"/>
      <c r="M106" s="146"/>
      <c r="T106" s="147"/>
      <c r="AT106" s="143" t="s">
        <v>141</v>
      </c>
      <c r="AU106" s="143" t="s">
        <v>81</v>
      </c>
      <c r="AV106" s="12" t="s">
        <v>81</v>
      </c>
      <c r="AW106" s="12" t="s">
        <v>32</v>
      </c>
      <c r="AX106" s="12" t="s">
        <v>71</v>
      </c>
      <c r="AY106" s="143" t="s">
        <v>125</v>
      </c>
    </row>
    <row r="107" spans="2:65" s="12" customFormat="1">
      <c r="B107" s="142"/>
      <c r="D107" s="140" t="s">
        <v>141</v>
      </c>
      <c r="E107" s="143" t="s">
        <v>3</v>
      </c>
      <c r="F107" s="144" t="s">
        <v>160</v>
      </c>
      <c r="H107" s="145">
        <v>0.8</v>
      </c>
      <c r="L107" s="142"/>
      <c r="M107" s="146"/>
      <c r="T107" s="147"/>
      <c r="AT107" s="143" t="s">
        <v>141</v>
      </c>
      <c r="AU107" s="143" t="s">
        <v>81</v>
      </c>
      <c r="AV107" s="12" t="s">
        <v>81</v>
      </c>
      <c r="AW107" s="12" t="s">
        <v>32</v>
      </c>
      <c r="AX107" s="12" t="s">
        <v>71</v>
      </c>
      <c r="AY107" s="143" t="s">
        <v>125</v>
      </c>
    </row>
    <row r="108" spans="2:65" s="13" customFormat="1">
      <c r="B108" s="148"/>
      <c r="D108" s="140" t="s">
        <v>141</v>
      </c>
      <c r="E108" s="149" t="s">
        <v>3</v>
      </c>
      <c r="F108" s="150" t="s">
        <v>161</v>
      </c>
      <c r="H108" s="151">
        <v>12.439</v>
      </c>
      <c r="L108" s="148"/>
      <c r="M108" s="152"/>
      <c r="T108" s="153"/>
      <c r="AT108" s="149" t="s">
        <v>141</v>
      </c>
      <c r="AU108" s="149" t="s">
        <v>81</v>
      </c>
      <c r="AV108" s="13" t="s">
        <v>130</v>
      </c>
      <c r="AW108" s="13" t="s">
        <v>32</v>
      </c>
      <c r="AX108" s="13" t="s">
        <v>79</v>
      </c>
      <c r="AY108" s="149" t="s">
        <v>125</v>
      </c>
    </row>
    <row r="109" spans="2:65" s="1" customFormat="1" ht="24.2" customHeight="1">
      <c r="B109" s="124"/>
      <c r="C109" s="125">
        <v>5</v>
      </c>
      <c r="D109" s="125" t="s">
        <v>127</v>
      </c>
      <c r="E109" s="126" t="s">
        <v>163</v>
      </c>
      <c r="F109" s="127" t="s">
        <v>164</v>
      </c>
      <c r="G109" s="128" t="s">
        <v>138</v>
      </c>
      <c r="H109" s="129">
        <v>273.13</v>
      </c>
      <c r="I109" s="130">
        <v>0</v>
      </c>
      <c r="J109" s="130">
        <f>ROUND(I109*H109,2)</f>
        <v>0</v>
      </c>
      <c r="K109" s="127" t="s">
        <v>129</v>
      </c>
      <c r="L109" s="30"/>
      <c r="M109" s="131" t="s">
        <v>3</v>
      </c>
      <c r="N109" s="132" t="s">
        <v>42</v>
      </c>
      <c r="O109" s="133">
        <v>4.8000000000000001E-2</v>
      </c>
      <c r="P109" s="133">
        <f>O109*H109</f>
        <v>13.110239999999999</v>
      </c>
      <c r="Q109" s="133">
        <v>3.0000000000000001E-5</v>
      </c>
      <c r="R109" s="133">
        <f>Q109*H109</f>
        <v>8.1939000000000005E-3</v>
      </c>
      <c r="S109" s="133">
        <v>0.23</v>
      </c>
      <c r="T109" s="134">
        <f>S109*H109</f>
        <v>62.819900000000004</v>
      </c>
      <c r="AR109" s="135" t="s">
        <v>130</v>
      </c>
      <c r="AT109" s="135" t="s">
        <v>127</v>
      </c>
      <c r="AU109" s="135" t="s">
        <v>81</v>
      </c>
      <c r="AY109" s="18" t="s">
        <v>125</v>
      </c>
      <c r="BE109" s="136">
        <f>IF(N109="základní",J109,0)</f>
        <v>0</v>
      </c>
      <c r="BF109" s="136">
        <f>IF(N109="snížená",J109,0)</f>
        <v>0</v>
      </c>
      <c r="BG109" s="136">
        <f>IF(N109="zákl. přenesená",J109,0)</f>
        <v>0</v>
      </c>
      <c r="BH109" s="136">
        <f>IF(N109="sníž. přenesená",J109,0)</f>
        <v>0</v>
      </c>
      <c r="BI109" s="136">
        <f>IF(N109="nulová",J109,0)</f>
        <v>0</v>
      </c>
      <c r="BJ109" s="18" t="s">
        <v>79</v>
      </c>
      <c r="BK109" s="136">
        <f>ROUND(I109*H109,2)</f>
        <v>0</v>
      </c>
      <c r="BL109" s="18" t="s">
        <v>130</v>
      </c>
      <c r="BM109" s="135" t="s">
        <v>165</v>
      </c>
    </row>
    <row r="110" spans="2:65" s="1" customFormat="1">
      <c r="B110" s="30"/>
      <c r="D110" s="137" t="s">
        <v>131</v>
      </c>
      <c r="F110" s="138" t="s">
        <v>166</v>
      </c>
      <c r="L110" s="30"/>
      <c r="M110" s="139"/>
      <c r="T110" s="51"/>
      <c r="AT110" s="18" t="s">
        <v>131</v>
      </c>
      <c r="AU110" s="18" t="s">
        <v>81</v>
      </c>
    </row>
    <row r="111" spans="2:65" s="12" customFormat="1">
      <c r="B111" s="142"/>
      <c r="D111" s="140" t="s">
        <v>141</v>
      </c>
      <c r="E111" s="143" t="s">
        <v>3</v>
      </c>
      <c r="F111" s="144" t="s">
        <v>148</v>
      </c>
      <c r="H111" s="145">
        <v>273.13</v>
      </c>
      <c r="L111" s="142"/>
      <c r="M111" s="146"/>
      <c r="T111" s="147"/>
      <c r="AT111" s="143" t="s">
        <v>141</v>
      </c>
      <c r="AU111" s="143" t="s">
        <v>81</v>
      </c>
      <c r="AV111" s="12" t="s">
        <v>81</v>
      </c>
      <c r="AW111" s="12" t="s">
        <v>32</v>
      </c>
      <c r="AX111" s="12" t="s">
        <v>71</v>
      </c>
      <c r="AY111" s="143" t="s">
        <v>125</v>
      </c>
    </row>
    <row r="112" spans="2:65" s="13" customFormat="1">
      <c r="B112" s="148"/>
      <c r="D112" s="140" t="s">
        <v>141</v>
      </c>
      <c r="E112" s="149" t="s">
        <v>3</v>
      </c>
      <c r="F112" s="150" t="s">
        <v>161</v>
      </c>
      <c r="H112" s="151">
        <v>273.13</v>
      </c>
      <c r="L112" s="148"/>
      <c r="M112" s="152"/>
      <c r="T112" s="153"/>
      <c r="AT112" s="149" t="s">
        <v>141</v>
      </c>
      <c r="AU112" s="149" t="s">
        <v>81</v>
      </c>
      <c r="AV112" s="13" t="s">
        <v>130</v>
      </c>
      <c r="AW112" s="13" t="s">
        <v>32</v>
      </c>
      <c r="AX112" s="13" t="s">
        <v>79</v>
      </c>
      <c r="AY112" s="149" t="s">
        <v>125</v>
      </c>
    </row>
    <row r="113" spans="2:65" s="1" customFormat="1" ht="24.2" customHeight="1">
      <c r="B113" s="124"/>
      <c r="C113" s="125">
        <v>6</v>
      </c>
      <c r="D113" s="125" t="s">
        <v>127</v>
      </c>
      <c r="E113" s="126" t="s">
        <v>168</v>
      </c>
      <c r="F113" s="127" t="s">
        <v>169</v>
      </c>
      <c r="G113" s="128" t="s">
        <v>170</v>
      </c>
      <c r="H113" s="129">
        <v>278</v>
      </c>
      <c r="I113" s="130">
        <v>0</v>
      </c>
      <c r="J113" s="130">
        <f>ROUND(I113*H113,2)</f>
        <v>0</v>
      </c>
      <c r="K113" s="127" t="s">
        <v>129</v>
      </c>
      <c r="L113" s="30"/>
      <c r="M113" s="131" t="s">
        <v>3</v>
      </c>
      <c r="N113" s="132" t="s">
        <v>42</v>
      </c>
      <c r="O113" s="133">
        <v>0.13300000000000001</v>
      </c>
      <c r="P113" s="133">
        <f>O113*H113</f>
        <v>36.974000000000004</v>
      </c>
      <c r="Q113" s="133">
        <v>0</v>
      </c>
      <c r="R113" s="133">
        <f>Q113*H113</f>
        <v>0</v>
      </c>
      <c r="S113" s="133">
        <v>0.20499999999999999</v>
      </c>
      <c r="T113" s="134">
        <f>S113*H113</f>
        <v>56.989999999999995</v>
      </c>
      <c r="AR113" s="135" t="s">
        <v>130</v>
      </c>
      <c r="AT113" s="135" t="s">
        <v>127</v>
      </c>
      <c r="AU113" s="135" t="s">
        <v>81</v>
      </c>
      <c r="AY113" s="18" t="s">
        <v>125</v>
      </c>
      <c r="BE113" s="136">
        <f>IF(N113="základní",J113,0)</f>
        <v>0</v>
      </c>
      <c r="BF113" s="136">
        <f>IF(N113="snížená",J113,0)</f>
        <v>0</v>
      </c>
      <c r="BG113" s="136">
        <f>IF(N113="zákl. přenesená",J113,0)</f>
        <v>0</v>
      </c>
      <c r="BH113" s="136">
        <f>IF(N113="sníž. přenesená",J113,0)</f>
        <v>0</v>
      </c>
      <c r="BI113" s="136">
        <f>IF(N113="nulová",J113,0)</f>
        <v>0</v>
      </c>
      <c r="BJ113" s="18" t="s">
        <v>79</v>
      </c>
      <c r="BK113" s="136">
        <f>ROUND(I113*H113,2)</f>
        <v>0</v>
      </c>
      <c r="BL113" s="18" t="s">
        <v>130</v>
      </c>
      <c r="BM113" s="135" t="s">
        <v>171</v>
      </c>
    </row>
    <row r="114" spans="2:65" s="1" customFormat="1">
      <c r="B114" s="30"/>
      <c r="D114" s="137" t="s">
        <v>131</v>
      </c>
      <c r="F114" s="138" t="s">
        <v>172</v>
      </c>
      <c r="L114" s="30"/>
      <c r="M114" s="139"/>
      <c r="T114" s="51"/>
      <c r="AT114" s="18" t="s">
        <v>131</v>
      </c>
      <c r="AU114" s="18" t="s">
        <v>81</v>
      </c>
    </row>
    <row r="115" spans="2:65" s="14" customFormat="1">
      <c r="B115" s="154"/>
      <c r="D115" s="140" t="s">
        <v>141</v>
      </c>
      <c r="E115" s="155" t="s">
        <v>3</v>
      </c>
      <c r="F115" s="156" t="s">
        <v>173</v>
      </c>
      <c r="H115" s="155" t="s">
        <v>3</v>
      </c>
      <c r="L115" s="154"/>
      <c r="M115" s="157"/>
      <c r="T115" s="158"/>
      <c r="AT115" s="155" t="s">
        <v>141</v>
      </c>
      <c r="AU115" s="155" t="s">
        <v>81</v>
      </c>
      <c r="AV115" s="14" t="s">
        <v>79</v>
      </c>
      <c r="AW115" s="14" t="s">
        <v>32</v>
      </c>
      <c r="AX115" s="14" t="s">
        <v>71</v>
      </c>
      <c r="AY115" s="155" t="s">
        <v>125</v>
      </c>
    </row>
    <row r="116" spans="2:65" s="12" customFormat="1">
      <c r="B116" s="142"/>
      <c r="D116" s="140" t="s">
        <v>141</v>
      </c>
      <c r="E116" s="143" t="s">
        <v>3</v>
      </c>
      <c r="F116" s="144" t="s">
        <v>174</v>
      </c>
      <c r="H116" s="145">
        <v>132</v>
      </c>
      <c r="L116" s="142"/>
      <c r="M116" s="146"/>
      <c r="T116" s="147"/>
      <c r="AT116" s="143" t="s">
        <v>141</v>
      </c>
      <c r="AU116" s="143" t="s">
        <v>81</v>
      </c>
      <c r="AV116" s="12" t="s">
        <v>81</v>
      </c>
      <c r="AW116" s="12" t="s">
        <v>32</v>
      </c>
      <c r="AX116" s="12" t="s">
        <v>71</v>
      </c>
      <c r="AY116" s="143" t="s">
        <v>125</v>
      </c>
    </row>
    <row r="117" spans="2:65" s="12" customFormat="1">
      <c r="B117" s="142"/>
      <c r="D117" s="140" t="s">
        <v>141</v>
      </c>
      <c r="E117" s="143" t="s">
        <v>3</v>
      </c>
      <c r="F117" s="144" t="s">
        <v>175</v>
      </c>
      <c r="H117" s="145">
        <v>146</v>
      </c>
      <c r="L117" s="142"/>
      <c r="M117" s="146"/>
      <c r="T117" s="147"/>
      <c r="AT117" s="143" t="s">
        <v>141</v>
      </c>
      <c r="AU117" s="143" t="s">
        <v>81</v>
      </c>
      <c r="AV117" s="12" t="s">
        <v>81</v>
      </c>
      <c r="AW117" s="12" t="s">
        <v>32</v>
      </c>
      <c r="AX117" s="12" t="s">
        <v>71</v>
      </c>
      <c r="AY117" s="143" t="s">
        <v>125</v>
      </c>
    </row>
    <row r="118" spans="2:65" s="13" customFormat="1">
      <c r="B118" s="148"/>
      <c r="D118" s="140" t="s">
        <v>141</v>
      </c>
      <c r="E118" s="149" t="s">
        <v>3</v>
      </c>
      <c r="F118" s="150" t="s">
        <v>161</v>
      </c>
      <c r="H118" s="151">
        <v>278</v>
      </c>
      <c r="L118" s="148"/>
      <c r="M118" s="152"/>
      <c r="T118" s="153"/>
      <c r="AT118" s="149" t="s">
        <v>141</v>
      </c>
      <c r="AU118" s="149" t="s">
        <v>81</v>
      </c>
      <c r="AV118" s="13" t="s">
        <v>130</v>
      </c>
      <c r="AW118" s="13" t="s">
        <v>32</v>
      </c>
      <c r="AX118" s="13" t="s">
        <v>79</v>
      </c>
      <c r="AY118" s="149" t="s">
        <v>125</v>
      </c>
    </row>
    <row r="119" spans="2:65" s="1" customFormat="1" ht="16.5" customHeight="1">
      <c r="B119" s="124"/>
      <c r="C119" s="125">
        <v>7</v>
      </c>
      <c r="D119" s="125" t="s">
        <v>127</v>
      </c>
      <c r="E119" s="126" t="s">
        <v>177</v>
      </c>
      <c r="F119" s="127" t="s">
        <v>178</v>
      </c>
      <c r="G119" s="128" t="s">
        <v>138</v>
      </c>
      <c r="H119" s="129">
        <v>191.04</v>
      </c>
      <c r="I119" s="130">
        <v>0</v>
      </c>
      <c r="J119" s="130">
        <f>ROUND(I119*H119,2)</f>
        <v>0</v>
      </c>
      <c r="K119" s="127" t="s">
        <v>129</v>
      </c>
      <c r="L119" s="30"/>
      <c r="M119" s="131" t="s">
        <v>3</v>
      </c>
      <c r="N119" s="132" t="s">
        <v>42</v>
      </c>
      <c r="O119" s="133">
        <v>9.8000000000000004E-2</v>
      </c>
      <c r="P119" s="133">
        <f>O119*H119</f>
        <v>18.721920000000001</v>
      </c>
      <c r="Q119" s="133">
        <v>0</v>
      </c>
      <c r="R119" s="133">
        <f>Q119*H119</f>
        <v>0</v>
      </c>
      <c r="S119" s="133">
        <v>0</v>
      </c>
      <c r="T119" s="134">
        <f>S119*H119</f>
        <v>0</v>
      </c>
      <c r="AR119" s="135" t="s">
        <v>130</v>
      </c>
      <c r="AT119" s="135" t="s">
        <v>127</v>
      </c>
      <c r="AU119" s="135" t="s">
        <v>81</v>
      </c>
      <c r="AY119" s="18" t="s">
        <v>125</v>
      </c>
      <c r="BE119" s="136">
        <f>IF(N119="základní",J119,0)</f>
        <v>0</v>
      </c>
      <c r="BF119" s="136">
        <f>IF(N119="snížená",J119,0)</f>
        <v>0</v>
      </c>
      <c r="BG119" s="136">
        <f>IF(N119="zákl. přenesená",J119,0)</f>
        <v>0</v>
      </c>
      <c r="BH119" s="136">
        <f>IF(N119="sníž. přenesená",J119,0)</f>
        <v>0</v>
      </c>
      <c r="BI119" s="136">
        <f>IF(N119="nulová",J119,0)</f>
        <v>0</v>
      </c>
      <c r="BJ119" s="18" t="s">
        <v>79</v>
      </c>
      <c r="BK119" s="136">
        <f>ROUND(I119*H119,2)</f>
        <v>0</v>
      </c>
      <c r="BL119" s="18" t="s">
        <v>130</v>
      </c>
      <c r="BM119" s="135" t="s">
        <v>179</v>
      </c>
    </row>
    <row r="120" spans="2:65" s="1" customFormat="1">
      <c r="B120" s="30"/>
      <c r="D120" s="137" t="s">
        <v>131</v>
      </c>
      <c r="F120" s="138" t="s">
        <v>180</v>
      </c>
      <c r="L120" s="30"/>
      <c r="M120" s="139"/>
      <c r="T120" s="51"/>
      <c r="AT120" s="18" t="s">
        <v>131</v>
      </c>
      <c r="AU120" s="18" t="s">
        <v>81</v>
      </c>
    </row>
    <row r="121" spans="2:65" s="12" customFormat="1">
      <c r="B121" s="142"/>
      <c r="D121" s="140" t="s">
        <v>141</v>
      </c>
      <c r="E121" s="143" t="s">
        <v>3</v>
      </c>
      <c r="F121" s="144" t="s">
        <v>181</v>
      </c>
      <c r="H121" s="145">
        <v>191.04</v>
      </c>
      <c r="L121" s="142"/>
      <c r="M121" s="146"/>
      <c r="T121" s="147"/>
      <c r="AT121" s="143" t="s">
        <v>141</v>
      </c>
      <c r="AU121" s="143" t="s">
        <v>81</v>
      </c>
      <c r="AV121" s="12" t="s">
        <v>81</v>
      </c>
      <c r="AW121" s="12" t="s">
        <v>32</v>
      </c>
      <c r="AX121" s="12" t="s">
        <v>79</v>
      </c>
      <c r="AY121" s="143" t="s">
        <v>125</v>
      </c>
    </row>
    <row r="122" spans="2:65" s="1" customFormat="1" ht="24.2" customHeight="1">
      <c r="B122" s="124"/>
      <c r="C122" s="125">
        <v>8</v>
      </c>
      <c r="D122" s="125" t="s">
        <v>127</v>
      </c>
      <c r="E122" s="126" t="s">
        <v>183</v>
      </c>
      <c r="F122" s="127" t="s">
        <v>184</v>
      </c>
      <c r="G122" s="128" t="s">
        <v>185</v>
      </c>
      <c r="H122" s="129">
        <v>34.177999999999997</v>
      </c>
      <c r="I122" s="130">
        <v>0</v>
      </c>
      <c r="J122" s="130">
        <f>ROUND(I122*H122,2)</f>
        <v>0</v>
      </c>
      <c r="K122" s="127" t="s">
        <v>129</v>
      </c>
      <c r="L122" s="30"/>
      <c r="M122" s="131" t="s">
        <v>3</v>
      </c>
      <c r="N122" s="132" t="s">
        <v>42</v>
      </c>
      <c r="O122" s="133">
        <v>3.77</v>
      </c>
      <c r="P122" s="133">
        <f>O122*H122</f>
        <v>128.85105999999999</v>
      </c>
      <c r="Q122" s="133">
        <v>0</v>
      </c>
      <c r="R122" s="133">
        <f>Q122*H122</f>
        <v>0</v>
      </c>
      <c r="S122" s="133">
        <v>0</v>
      </c>
      <c r="T122" s="134">
        <f>S122*H122</f>
        <v>0</v>
      </c>
      <c r="AR122" s="135" t="s">
        <v>130</v>
      </c>
      <c r="AT122" s="135" t="s">
        <v>127</v>
      </c>
      <c r="AU122" s="135" t="s">
        <v>81</v>
      </c>
      <c r="AY122" s="18" t="s">
        <v>125</v>
      </c>
      <c r="BE122" s="136">
        <f>IF(N122="základní",J122,0)</f>
        <v>0</v>
      </c>
      <c r="BF122" s="136">
        <f>IF(N122="snížená",J122,0)</f>
        <v>0</v>
      </c>
      <c r="BG122" s="136">
        <f>IF(N122="zákl. přenesená",J122,0)</f>
        <v>0</v>
      </c>
      <c r="BH122" s="136">
        <f>IF(N122="sníž. přenesená",J122,0)</f>
        <v>0</v>
      </c>
      <c r="BI122" s="136">
        <f>IF(N122="nulová",J122,0)</f>
        <v>0</v>
      </c>
      <c r="BJ122" s="18" t="s">
        <v>79</v>
      </c>
      <c r="BK122" s="136">
        <f>ROUND(I122*H122,2)</f>
        <v>0</v>
      </c>
      <c r="BL122" s="18" t="s">
        <v>130</v>
      </c>
      <c r="BM122" s="135" t="s">
        <v>186</v>
      </c>
    </row>
    <row r="123" spans="2:65" s="1" customFormat="1">
      <c r="B123" s="30"/>
      <c r="D123" s="137" t="s">
        <v>131</v>
      </c>
      <c r="F123" s="138" t="s">
        <v>187</v>
      </c>
      <c r="L123" s="30"/>
      <c r="M123" s="139"/>
      <c r="T123" s="51"/>
      <c r="AT123" s="18" t="s">
        <v>131</v>
      </c>
      <c r="AU123" s="18" t="s">
        <v>81</v>
      </c>
    </row>
    <row r="124" spans="2:65" s="12" customFormat="1">
      <c r="B124" s="142"/>
      <c r="D124" s="140" t="s">
        <v>141</v>
      </c>
      <c r="E124" s="143" t="s">
        <v>3</v>
      </c>
      <c r="F124" s="144" t="s">
        <v>188</v>
      </c>
      <c r="H124" s="145">
        <v>31.065000000000001</v>
      </c>
      <c r="L124" s="142"/>
      <c r="M124" s="146"/>
      <c r="T124" s="147"/>
      <c r="AT124" s="143" t="s">
        <v>141</v>
      </c>
      <c r="AU124" s="143" t="s">
        <v>81</v>
      </c>
      <c r="AV124" s="12" t="s">
        <v>81</v>
      </c>
      <c r="AW124" s="12" t="s">
        <v>32</v>
      </c>
      <c r="AX124" s="12" t="s">
        <v>71</v>
      </c>
      <c r="AY124" s="143" t="s">
        <v>125</v>
      </c>
    </row>
    <row r="125" spans="2:65" s="12" customFormat="1">
      <c r="B125" s="142"/>
      <c r="D125" s="140" t="s">
        <v>141</v>
      </c>
      <c r="E125" s="143" t="s">
        <v>3</v>
      </c>
      <c r="F125" s="144" t="s">
        <v>189</v>
      </c>
      <c r="H125" s="145">
        <v>0.36</v>
      </c>
      <c r="L125" s="142"/>
      <c r="M125" s="146"/>
      <c r="T125" s="147"/>
      <c r="AT125" s="143" t="s">
        <v>141</v>
      </c>
      <c r="AU125" s="143" t="s">
        <v>81</v>
      </c>
      <c r="AV125" s="12" t="s">
        <v>81</v>
      </c>
      <c r="AW125" s="12" t="s">
        <v>32</v>
      </c>
      <c r="AX125" s="12" t="s">
        <v>71</v>
      </c>
      <c r="AY125" s="143" t="s">
        <v>125</v>
      </c>
    </row>
    <row r="126" spans="2:65" s="13" customFormat="1">
      <c r="B126" s="148"/>
      <c r="D126" s="140" t="s">
        <v>141</v>
      </c>
      <c r="E126" s="149" t="s">
        <v>3</v>
      </c>
      <c r="F126" s="150" t="s">
        <v>161</v>
      </c>
      <c r="H126" s="151">
        <v>34.177999999999997</v>
      </c>
      <c r="L126" s="148"/>
      <c r="M126" s="152"/>
      <c r="T126" s="153"/>
      <c r="AT126" s="149" t="s">
        <v>141</v>
      </c>
      <c r="AU126" s="149" t="s">
        <v>81</v>
      </c>
      <c r="AV126" s="13" t="s">
        <v>130</v>
      </c>
      <c r="AW126" s="13" t="s">
        <v>32</v>
      </c>
      <c r="AX126" s="13" t="s">
        <v>79</v>
      </c>
      <c r="AY126" s="149" t="s">
        <v>125</v>
      </c>
    </row>
    <row r="127" spans="2:65" s="1" customFormat="1" ht="24.2" customHeight="1">
      <c r="B127" s="124"/>
      <c r="C127" s="125">
        <v>9</v>
      </c>
      <c r="D127" s="125" t="s">
        <v>127</v>
      </c>
      <c r="E127" s="126" t="s">
        <v>190</v>
      </c>
      <c r="F127" s="127" t="s">
        <v>191</v>
      </c>
      <c r="G127" s="128" t="s">
        <v>185</v>
      </c>
      <c r="H127" s="129">
        <v>8.25</v>
      </c>
      <c r="I127" s="130">
        <v>0</v>
      </c>
      <c r="J127" s="130">
        <f>ROUND(I127*H127,2)</f>
        <v>0</v>
      </c>
      <c r="K127" s="127" t="s">
        <v>129</v>
      </c>
      <c r="L127" s="30"/>
      <c r="M127" s="131" t="s">
        <v>3</v>
      </c>
      <c r="N127" s="132" t="s">
        <v>42</v>
      </c>
      <c r="O127" s="133">
        <v>1.72</v>
      </c>
      <c r="P127" s="133">
        <f>O127*H127</f>
        <v>14.19</v>
      </c>
      <c r="Q127" s="133">
        <v>0</v>
      </c>
      <c r="R127" s="133">
        <f>Q127*H127</f>
        <v>0</v>
      </c>
      <c r="S127" s="133">
        <v>0</v>
      </c>
      <c r="T127" s="134">
        <f>S127*H127</f>
        <v>0</v>
      </c>
      <c r="AR127" s="135" t="s">
        <v>130</v>
      </c>
      <c r="AT127" s="135" t="s">
        <v>127</v>
      </c>
      <c r="AU127" s="135" t="s">
        <v>81</v>
      </c>
      <c r="AY127" s="18" t="s">
        <v>125</v>
      </c>
      <c r="BE127" s="136">
        <f>IF(N127="základní",J127,0)</f>
        <v>0</v>
      </c>
      <c r="BF127" s="136">
        <f>IF(N127="snížená",J127,0)</f>
        <v>0</v>
      </c>
      <c r="BG127" s="136">
        <f>IF(N127="zákl. přenesená",J127,0)</f>
        <v>0</v>
      </c>
      <c r="BH127" s="136">
        <f>IF(N127="sníž. přenesená",J127,0)</f>
        <v>0</v>
      </c>
      <c r="BI127" s="136">
        <f>IF(N127="nulová",J127,0)</f>
        <v>0</v>
      </c>
      <c r="BJ127" s="18" t="s">
        <v>79</v>
      </c>
      <c r="BK127" s="136">
        <f>ROUND(I127*H127,2)</f>
        <v>0</v>
      </c>
      <c r="BL127" s="18" t="s">
        <v>130</v>
      </c>
      <c r="BM127" s="135" t="s">
        <v>192</v>
      </c>
    </row>
    <row r="128" spans="2:65" s="1" customFormat="1">
      <c r="B128" s="30"/>
      <c r="D128" s="137" t="s">
        <v>131</v>
      </c>
      <c r="F128" s="138" t="s">
        <v>193</v>
      </c>
      <c r="L128" s="30"/>
      <c r="M128" s="139"/>
      <c r="T128" s="51"/>
      <c r="AT128" s="18" t="s">
        <v>131</v>
      </c>
      <c r="AU128" s="18" t="s">
        <v>81</v>
      </c>
    </row>
    <row r="129" spans="2:65" s="12" customFormat="1">
      <c r="B129" s="142"/>
      <c r="D129" s="140" t="s">
        <v>141</v>
      </c>
      <c r="E129" s="143" t="s">
        <v>3</v>
      </c>
      <c r="F129" s="144" t="s">
        <v>194</v>
      </c>
      <c r="H129" s="145">
        <v>8.25</v>
      </c>
      <c r="L129" s="142"/>
      <c r="M129" s="146"/>
      <c r="T129" s="147"/>
      <c r="AT129" s="143" t="s">
        <v>141</v>
      </c>
      <c r="AU129" s="143" t="s">
        <v>81</v>
      </c>
      <c r="AV129" s="12" t="s">
        <v>81</v>
      </c>
      <c r="AW129" s="12" t="s">
        <v>32</v>
      </c>
      <c r="AX129" s="12" t="s">
        <v>79</v>
      </c>
      <c r="AY129" s="143" t="s">
        <v>125</v>
      </c>
    </row>
    <row r="130" spans="2:65" s="1" customFormat="1" ht="37.9" customHeight="1">
      <c r="B130" s="124"/>
      <c r="C130" s="125">
        <v>10</v>
      </c>
      <c r="D130" s="125" t="s">
        <v>127</v>
      </c>
      <c r="E130" s="126" t="s">
        <v>196</v>
      </c>
      <c r="F130" s="127" t="s">
        <v>197</v>
      </c>
      <c r="G130" s="128" t="s">
        <v>185</v>
      </c>
      <c r="H130" s="129">
        <v>199.48</v>
      </c>
      <c r="I130" s="130">
        <v>0</v>
      </c>
      <c r="J130" s="130">
        <f>ROUND(I130*H130,2)</f>
        <v>0</v>
      </c>
      <c r="K130" s="127" t="s">
        <v>129</v>
      </c>
      <c r="L130" s="30"/>
      <c r="M130" s="131" t="s">
        <v>3</v>
      </c>
      <c r="N130" s="132" t="s">
        <v>42</v>
      </c>
      <c r="O130" s="133">
        <v>4.3999999999999997E-2</v>
      </c>
      <c r="P130" s="133">
        <f>O130*H130</f>
        <v>8.7771199999999983</v>
      </c>
      <c r="Q130" s="133">
        <v>0</v>
      </c>
      <c r="R130" s="133">
        <f>Q130*H130</f>
        <v>0</v>
      </c>
      <c r="S130" s="133">
        <v>0</v>
      </c>
      <c r="T130" s="134">
        <f>S130*H130</f>
        <v>0</v>
      </c>
      <c r="AR130" s="135" t="s">
        <v>130</v>
      </c>
      <c r="AT130" s="135" t="s">
        <v>127</v>
      </c>
      <c r="AU130" s="135" t="s">
        <v>81</v>
      </c>
      <c r="AY130" s="18" t="s">
        <v>125</v>
      </c>
      <c r="BE130" s="136">
        <f>IF(N130="základní",J130,0)</f>
        <v>0</v>
      </c>
      <c r="BF130" s="136">
        <f>IF(N130="snížená",J130,0)</f>
        <v>0</v>
      </c>
      <c r="BG130" s="136">
        <f>IF(N130="zákl. přenesená",J130,0)</f>
        <v>0</v>
      </c>
      <c r="BH130" s="136">
        <f>IF(N130="sníž. přenesená",J130,0)</f>
        <v>0</v>
      </c>
      <c r="BI130" s="136">
        <f>IF(N130="nulová",J130,0)</f>
        <v>0</v>
      </c>
      <c r="BJ130" s="18" t="s">
        <v>79</v>
      </c>
      <c r="BK130" s="136">
        <f>ROUND(I130*H130,2)</f>
        <v>0</v>
      </c>
      <c r="BL130" s="18" t="s">
        <v>130</v>
      </c>
      <c r="BM130" s="135" t="s">
        <v>198</v>
      </c>
    </row>
    <row r="131" spans="2:65" s="1" customFormat="1">
      <c r="B131" s="30"/>
      <c r="D131" s="137" t="s">
        <v>131</v>
      </c>
      <c r="F131" s="138" t="s">
        <v>199</v>
      </c>
      <c r="L131" s="30"/>
      <c r="M131" s="139"/>
      <c r="T131" s="51"/>
      <c r="AT131" s="18" t="s">
        <v>131</v>
      </c>
      <c r="AU131" s="18" t="s">
        <v>81</v>
      </c>
    </row>
    <row r="132" spans="2:65" s="12" customFormat="1">
      <c r="B132" s="142"/>
      <c r="D132" s="140" t="s">
        <v>141</v>
      </c>
      <c r="E132" s="143" t="s">
        <v>3</v>
      </c>
      <c r="F132" s="144" t="s">
        <v>200</v>
      </c>
      <c r="H132" s="145">
        <v>57.311999999999998</v>
      </c>
      <c r="L132" s="142"/>
      <c r="M132" s="146"/>
      <c r="T132" s="147"/>
      <c r="AT132" s="143" t="s">
        <v>141</v>
      </c>
      <c r="AU132" s="143" t="s">
        <v>81</v>
      </c>
      <c r="AV132" s="12" t="s">
        <v>81</v>
      </c>
      <c r="AW132" s="12" t="s">
        <v>32</v>
      </c>
      <c r="AX132" s="12" t="s">
        <v>71</v>
      </c>
      <c r="AY132" s="143" t="s">
        <v>125</v>
      </c>
    </row>
    <row r="133" spans="2:65" s="12" customFormat="1">
      <c r="B133" s="142"/>
      <c r="D133" s="140" t="s">
        <v>141</v>
      </c>
      <c r="E133" s="143" t="s">
        <v>3</v>
      </c>
      <c r="F133" s="144" t="s">
        <v>201</v>
      </c>
      <c r="H133" s="145">
        <v>42.427999999999997</v>
      </c>
      <c r="L133" s="142"/>
      <c r="M133" s="146"/>
      <c r="T133" s="147"/>
      <c r="AT133" s="143" t="s">
        <v>141</v>
      </c>
      <c r="AU133" s="143" t="s">
        <v>81</v>
      </c>
      <c r="AV133" s="12" t="s">
        <v>81</v>
      </c>
      <c r="AW133" s="12" t="s">
        <v>32</v>
      </c>
      <c r="AX133" s="12" t="s">
        <v>71</v>
      </c>
      <c r="AY133" s="143" t="s">
        <v>125</v>
      </c>
    </row>
    <row r="134" spans="2:65" s="15" customFormat="1">
      <c r="B134" s="159"/>
      <c r="D134" s="140" t="s">
        <v>141</v>
      </c>
      <c r="E134" s="160" t="s">
        <v>3</v>
      </c>
      <c r="F134" s="161" t="s">
        <v>202</v>
      </c>
      <c r="H134" s="162">
        <v>99.74</v>
      </c>
      <c r="L134" s="159"/>
      <c r="M134" s="163"/>
      <c r="T134" s="164"/>
      <c r="AT134" s="160" t="s">
        <v>141</v>
      </c>
      <c r="AU134" s="160" t="s">
        <v>81</v>
      </c>
      <c r="AV134" s="15" t="s">
        <v>134</v>
      </c>
      <c r="AW134" s="15" t="s">
        <v>32</v>
      </c>
      <c r="AX134" s="15" t="s">
        <v>71</v>
      </c>
      <c r="AY134" s="160" t="s">
        <v>125</v>
      </c>
    </row>
    <row r="135" spans="2:65" s="12" customFormat="1">
      <c r="B135" s="142"/>
      <c r="D135" s="140" t="s">
        <v>141</v>
      </c>
      <c r="E135" s="143" t="s">
        <v>3</v>
      </c>
      <c r="F135" s="144" t="s">
        <v>203</v>
      </c>
      <c r="H135" s="145">
        <v>99.74</v>
      </c>
      <c r="L135" s="142"/>
      <c r="M135" s="146"/>
      <c r="T135" s="147"/>
      <c r="AT135" s="143" t="s">
        <v>141</v>
      </c>
      <c r="AU135" s="143" t="s">
        <v>81</v>
      </c>
      <c r="AV135" s="12" t="s">
        <v>81</v>
      </c>
      <c r="AW135" s="12" t="s">
        <v>32</v>
      </c>
      <c r="AX135" s="12" t="s">
        <v>71</v>
      </c>
      <c r="AY135" s="143" t="s">
        <v>125</v>
      </c>
    </row>
    <row r="136" spans="2:65" s="15" customFormat="1">
      <c r="B136" s="159"/>
      <c r="D136" s="140" t="s">
        <v>141</v>
      </c>
      <c r="E136" s="160" t="s">
        <v>3</v>
      </c>
      <c r="F136" s="161" t="s">
        <v>202</v>
      </c>
      <c r="H136" s="162">
        <v>99.74</v>
      </c>
      <c r="L136" s="159"/>
      <c r="M136" s="163"/>
      <c r="T136" s="164"/>
      <c r="AT136" s="160" t="s">
        <v>141</v>
      </c>
      <c r="AU136" s="160" t="s">
        <v>81</v>
      </c>
      <c r="AV136" s="15" t="s">
        <v>134</v>
      </c>
      <c r="AW136" s="15" t="s">
        <v>32</v>
      </c>
      <c r="AX136" s="15" t="s">
        <v>71</v>
      </c>
      <c r="AY136" s="160" t="s">
        <v>125</v>
      </c>
    </row>
    <row r="137" spans="2:65" s="13" customFormat="1">
      <c r="B137" s="148"/>
      <c r="D137" s="140" t="s">
        <v>141</v>
      </c>
      <c r="E137" s="149" t="s">
        <v>3</v>
      </c>
      <c r="F137" s="150" t="s">
        <v>161</v>
      </c>
      <c r="H137" s="151">
        <v>199.48</v>
      </c>
      <c r="L137" s="148"/>
      <c r="M137" s="152"/>
      <c r="T137" s="153"/>
      <c r="AT137" s="149" t="s">
        <v>141</v>
      </c>
      <c r="AU137" s="149" t="s">
        <v>81</v>
      </c>
      <c r="AV137" s="13" t="s">
        <v>130</v>
      </c>
      <c r="AW137" s="13" t="s">
        <v>32</v>
      </c>
      <c r="AX137" s="13" t="s">
        <v>79</v>
      </c>
      <c r="AY137" s="149" t="s">
        <v>125</v>
      </c>
    </row>
    <row r="138" spans="2:65" s="1" customFormat="1" ht="24.2" customHeight="1">
      <c r="B138" s="124"/>
      <c r="C138" s="125">
        <v>11</v>
      </c>
      <c r="D138" s="125" t="s">
        <v>127</v>
      </c>
      <c r="E138" s="126" t="s">
        <v>205</v>
      </c>
      <c r="F138" s="127" t="s">
        <v>206</v>
      </c>
      <c r="G138" s="128" t="s">
        <v>185</v>
      </c>
      <c r="H138" s="129">
        <v>199.48</v>
      </c>
      <c r="I138" s="130">
        <v>0</v>
      </c>
      <c r="J138" s="130">
        <f>ROUND(I138*H138,2)</f>
        <v>0</v>
      </c>
      <c r="K138" s="127" t="s">
        <v>129</v>
      </c>
      <c r="L138" s="30"/>
      <c r="M138" s="131" t="s">
        <v>3</v>
      </c>
      <c r="N138" s="132" t="s">
        <v>42</v>
      </c>
      <c r="O138" s="133">
        <v>0.19700000000000001</v>
      </c>
      <c r="P138" s="133">
        <f>O138*H138</f>
        <v>39.297559999999997</v>
      </c>
      <c r="Q138" s="133">
        <v>0</v>
      </c>
      <c r="R138" s="133">
        <f>Q138*H138</f>
        <v>0</v>
      </c>
      <c r="S138" s="133">
        <v>0</v>
      </c>
      <c r="T138" s="134">
        <f>S138*H138</f>
        <v>0</v>
      </c>
      <c r="AR138" s="135" t="s">
        <v>130</v>
      </c>
      <c r="AT138" s="135" t="s">
        <v>127</v>
      </c>
      <c r="AU138" s="135" t="s">
        <v>81</v>
      </c>
      <c r="AY138" s="18" t="s">
        <v>125</v>
      </c>
      <c r="BE138" s="136">
        <f>IF(N138="základní",J138,0)</f>
        <v>0</v>
      </c>
      <c r="BF138" s="136">
        <f>IF(N138="snížená",J138,0)</f>
        <v>0</v>
      </c>
      <c r="BG138" s="136">
        <f>IF(N138="zákl. přenesená",J138,0)</f>
        <v>0</v>
      </c>
      <c r="BH138" s="136">
        <f>IF(N138="sníž. přenesená",J138,0)</f>
        <v>0</v>
      </c>
      <c r="BI138" s="136">
        <f>IF(N138="nulová",J138,0)</f>
        <v>0</v>
      </c>
      <c r="BJ138" s="18" t="s">
        <v>79</v>
      </c>
      <c r="BK138" s="136">
        <f>ROUND(I138*H138,2)</f>
        <v>0</v>
      </c>
      <c r="BL138" s="18" t="s">
        <v>130</v>
      </c>
      <c r="BM138" s="135" t="s">
        <v>207</v>
      </c>
    </row>
    <row r="139" spans="2:65" s="1" customFormat="1">
      <c r="B139" s="30"/>
      <c r="D139" s="137" t="s">
        <v>131</v>
      </c>
      <c r="F139" s="138" t="s">
        <v>208</v>
      </c>
      <c r="L139" s="30"/>
      <c r="M139" s="139"/>
      <c r="T139" s="51"/>
      <c r="AT139" s="18" t="s">
        <v>131</v>
      </c>
      <c r="AU139" s="18" t="s">
        <v>81</v>
      </c>
    </row>
    <row r="140" spans="2:65" s="12" customFormat="1">
      <c r="B140" s="142"/>
      <c r="D140" s="140" t="s">
        <v>141</v>
      </c>
      <c r="E140" s="143" t="s">
        <v>3</v>
      </c>
      <c r="F140" s="144" t="s">
        <v>200</v>
      </c>
      <c r="H140" s="145">
        <v>57.311999999999998</v>
      </c>
      <c r="L140" s="142"/>
      <c r="M140" s="146"/>
      <c r="T140" s="147"/>
      <c r="AT140" s="143" t="s">
        <v>141</v>
      </c>
      <c r="AU140" s="143" t="s">
        <v>81</v>
      </c>
      <c r="AV140" s="12" t="s">
        <v>81</v>
      </c>
      <c r="AW140" s="12" t="s">
        <v>32</v>
      </c>
      <c r="AX140" s="12" t="s">
        <v>71</v>
      </c>
      <c r="AY140" s="143" t="s">
        <v>125</v>
      </c>
    </row>
    <row r="141" spans="2:65" s="12" customFormat="1">
      <c r="B141" s="142"/>
      <c r="D141" s="140" t="s">
        <v>141</v>
      </c>
      <c r="E141" s="143" t="s">
        <v>3</v>
      </c>
      <c r="F141" s="144" t="s">
        <v>201</v>
      </c>
      <c r="H141" s="145">
        <v>42.427999999999997</v>
      </c>
      <c r="L141" s="142"/>
      <c r="M141" s="146"/>
      <c r="T141" s="147"/>
      <c r="AT141" s="143" t="s">
        <v>141</v>
      </c>
      <c r="AU141" s="143" t="s">
        <v>81</v>
      </c>
      <c r="AV141" s="12" t="s">
        <v>81</v>
      </c>
      <c r="AW141" s="12" t="s">
        <v>32</v>
      </c>
      <c r="AX141" s="12" t="s">
        <v>71</v>
      </c>
      <c r="AY141" s="143" t="s">
        <v>125</v>
      </c>
    </row>
    <row r="142" spans="2:65" s="15" customFormat="1">
      <c r="B142" s="159"/>
      <c r="D142" s="140" t="s">
        <v>141</v>
      </c>
      <c r="E142" s="160" t="s">
        <v>3</v>
      </c>
      <c r="F142" s="161" t="s">
        <v>202</v>
      </c>
      <c r="H142" s="162">
        <v>99.74</v>
      </c>
      <c r="L142" s="159"/>
      <c r="M142" s="163"/>
      <c r="T142" s="164"/>
      <c r="AT142" s="160" t="s">
        <v>141</v>
      </c>
      <c r="AU142" s="160" t="s">
        <v>81</v>
      </c>
      <c r="AV142" s="15" t="s">
        <v>134</v>
      </c>
      <c r="AW142" s="15" t="s">
        <v>32</v>
      </c>
      <c r="AX142" s="15" t="s">
        <v>71</v>
      </c>
      <c r="AY142" s="160" t="s">
        <v>125</v>
      </c>
    </row>
    <row r="143" spans="2:65" s="12" customFormat="1">
      <c r="B143" s="142"/>
      <c r="D143" s="140" t="s">
        <v>141</v>
      </c>
      <c r="E143" s="143" t="s">
        <v>3</v>
      </c>
      <c r="F143" s="144" t="s">
        <v>203</v>
      </c>
      <c r="H143" s="145">
        <v>99.74</v>
      </c>
      <c r="L143" s="142"/>
      <c r="M143" s="146"/>
      <c r="T143" s="147"/>
      <c r="AT143" s="143" t="s">
        <v>141</v>
      </c>
      <c r="AU143" s="143" t="s">
        <v>81</v>
      </c>
      <c r="AV143" s="12" t="s">
        <v>81</v>
      </c>
      <c r="AW143" s="12" t="s">
        <v>32</v>
      </c>
      <c r="AX143" s="12" t="s">
        <v>71</v>
      </c>
      <c r="AY143" s="143" t="s">
        <v>125</v>
      </c>
    </row>
    <row r="144" spans="2:65" s="15" customFormat="1">
      <c r="B144" s="159"/>
      <c r="D144" s="140" t="s">
        <v>141</v>
      </c>
      <c r="E144" s="160" t="s">
        <v>3</v>
      </c>
      <c r="F144" s="161" t="s">
        <v>202</v>
      </c>
      <c r="H144" s="162">
        <v>99.74</v>
      </c>
      <c r="L144" s="159"/>
      <c r="M144" s="163"/>
      <c r="T144" s="164"/>
      <c r="AT144" s="160" t="s">
        <v>141</v>
      </c>
      <c r="AU144" s="160" t="s">
        <v>81</v>
      </c>
      <c r="AV144" s="15" t="s">
        <v>134</v>
      </c>
      <c r="AW144" s="15" t="s">
        <v>32</v>
      </c>
      <c r="AX144" s="15" t="s">
        <v>71</v>
      </c>
      <c r="AY144" s="160" t="s">
        <v>125</v>
      </c>
    </row>
    <row r="145" spans="2:65" s="13" customFormat="1">
      <c r="B145" s="148"/>
      <c r="D145" s="140" t="s">
        <v>141</v>
      </c>
      <c r="E145" s="149" t="s">
        <v>3</v>
      </c>
      <c r="F145" s="150" t="s">
        <v>161</v>
      </c>
      <c r="H145" s="151">
        <v>199.48</v>
      </c>
      <c r="L145" s="148"/>
      <c r="M145" s="152"/>
      <c r="T145" s="153"/>
      <c r="AT145" s="149" t="s">
        <v>141</v>
      </c>
      <c r="AU145" s="149" t="s">
        <v>81</v>
      </c>
      <c r="AV145" s="13" t="s">
        <v>130</v>
      </c>
      <c r="AW145" s="13" t="s">
        <v>32</v>
      </c>
      <c r="AX145" s="13" t="s">
        <v>79</v>
      </c>
      <c r="AY145" s="149" t="s">
        <v>125</v>
      </c>
    </row>
    <row r="146" spans="2:65" s="1" customFormat="1" ht="24.2" customHeight="1">
      <c r="B146" s="124"/>
      <c r="C146" s="125">
        <v>12</v>
      </c>
      <c r="D146" s="125" t="s">
        <v>127</v>
      </c>
      <c r="E146" s="126" t="s">
        <v>210</v>
      </c>
      <c r="F146" s="127" t="s">
        <v>211</v>
      </c>
      <c r="G146" s="128" t="s">
        <v>185</v>
      </c>
      <c r="H146" s="129">
        <v>42.427999999999997</v>
      </c>
      <c r="I146" s="130">
        <v>0</v>
      </c>
      <c r="J146" s="130">
        <f>ROUND(I146*H146,2)</f>
        <v>0</v>
      </c>
      <c r="K146" s="127" t="s">
        <v>129</v>
      </c>
      <c r="L146" s="30"/>
      <c r="M146" s="131" t="s">
        <v>3</v>
      </c>
      <c r="N146" s="132" t="s">
        <v>42</v>
      </c>
      <c r="O146" s="133">
        <v>0.32800000000000001</v>
      </c>
      <c r="P146" s="133">
        <f>O146*H146</f>
        <v>13.916383999999999</v>
      </c>
      <c r="Q146" s="133">
        <v>0</v>
      </c>
      <c r="R146" s="133">
        <f>Q146*H146</f>
        <v>0</v>
      </c>
      <c r="S146" s="133">
        <v>0</v>
      </c>
      <c r="T146" s="134">
        <f>S146*H146</f>
        <v>0</v>
      </c>
      <c r="AR146" s="135" t="s">
        <v>130</v>
      </c>
      <c r="AT146" s="135" t="s">
        <v>127</v>
      </c>
      <c r="AU146" s="135" t="s">
        <v>81</v>
      </c>
      <c r="AY146" s="18" t="s">
        <v>125</v>
      </c>
      <c r="BE146" s="136">
        <f>IF(N146="základní",J146,0)</f>
        <v>0</v>
      </c>
      <c r="BF146" s="136">
        <f>IF(N146="snížená",J146,0)</f>
        <v>0</v>
      </c>
      <c r="BG146" s="136">
        <f>IF(N146="zákl. přenesená",J146,0)</f>
        <v>0</v>
      </c>
      <c r="BH146" s="136">
        <f>IF(N146="sníž. přenesená",J146,0)</f>
        <v>0</v>
      </c>
      <c r="BI146" s="136">
        <f>IF(N146="nulová",J146,0)</f>
        <v>0</v>
      </c>
      <c r="BJ146" s="18" t="s">
        <v>79</v>
      </c>
      <c r="BK146" s="136">
        <f>ROUND(I146*H146,2)</f>
        <v>0</v>
      </c>
      <c r="BL146" s="18" t="s">
        <v>130</v>
      </c>
      <c r="BM146" s="135" t="s">
        <v>212</v>
      </c>
    </row>
    <row r="147" spans="2:65" s="1" customFormat="1">
      <c r="B147" s="30"/>
      <c r="D147" s="137" t="s">
        <v>131</v>
      </c>
      <c r="F147" s="138" t="s">
        <v>213</v>
      </c>
      <c r="L147" s="30"/>
      <c r="M147" s="139"/>
      <c r="T147" s="51"/>
      <c r="AT147" s="18" t="s">
        <v>131</v>
      </c>
      <c r="AU147" s="18" t="s">
        <v>81</v>
      </c>
    </row>
    <row r="148" spans="2:65" s="12" customFormat="1">
      <c r="B148" s="142"/>
      <c r="D148" s="140" t="s">
        <v>141</v>
      </c>
      <c r="E148" s="143" t="s">
        <v>3</v>
      </c>
      <c r="F148" s="144" t="s">
        <v>214</v>
      </c>
      <c r="H148" s="145">
        <v>42.427999999999997</v>
      </c>
      <c r="L148" s="142"/>
      <c r="M148" s="146"/>
      <c r="T148" s="147"/>
      <c r="AT148" s="143" t="s">
        <v>141</v>
      </c>
      <c r="AU148" s="143" t="s">
        <v>81</v>
      </c>
      <c r="AV148" s="12" t="s">
        <v>81</v>
      </c>
      <c r="AW148" s="12" t="s">
        <v>32</v>
      </c>
      <c r="AX148" s="12" t="s">
        <v>79</v>
      </c>
      <c r="AY148" s="143" t="s">
        <v>125</v>
      </c>
    </row>
    <row r="149" spans="2:65" s="11" customFormat="1" ht="22.9" customHeight="1">
      <c r="B149" s="113"/>
      <c r="D149" s="114" t="s">
        <v>70</v>
      </c>
      <c r="E149" s="122" t="s">
        <v>81</v>
      </c>
      <c r="F149" s="122" t="s">
        <v>216</v>
      </c>
      <c r="J149" s="287">
        <f>BK149</f>
        <v>0</v>
      </c>
      <c r="L149" s="113"/>
      <c r="M149" s="117"/>
      <c r="P149" s="118">
        <f>SUM(P150:P176)</f>
        <v>118.02945800000001</v>
      </c>
      <c r="R149" s="118">
        <f>SUM(R150:R176)</f>
        <v>91.754459793807996</v>
      </c>
      <c r="T149" s="119">
        <f>SUM(T150:T176)</f>
        <v>0</v>
      </c>
      <c r="AR149" s="114" t="s">
        <v>79</v>
      </c>
      <c r="AT149" s="120" t="s">
        <v>70</v>
      </c>
      <c r="AU149" s="120" t="s">
        <v>79</v>
      </c>
      <c r="AY149" s="114" t="s">
        <v>125</v>
      </c>
      <c r="BK149" s="121">
        <f>SUM(BK150:BK176)</f>
        <v>0</v>
      </c>
    </row>
    <row r="150" spans="2:65" s="1" customFormat="1" ht="16.5" customHeight="1">
      <c r="B150" s="124"/>
      <c r="C150" s="125">
        <v>13</v>
      </c>
      <c r="D150" s="125" t="s">
        <v>127</v>
      </c>
      <c r="E150" s="126" t="s">
        <v>218</v>
      </c>
      <c r="F150" s="127" t="s">
        <v>219</v>
      </c>
      <c r="G150" s="128" t="s">
        <v>185</v>
      </c>
      <c r="H150" s="129">
        <v>5.7</v>
      </c>
      <c r="I150" s="130">
        <v>0</v>
      </c>
      <c r="J150" s="130">
        <f>ROUND(I150*H150,2)</f>
        <v>0</v>
      </c>
      <c r="K150" s="127" t="s">
        <v>3</v>
      </c>
      <c r="L150" s="30"/>
      <c r="M150" s="131" t="s">
        <v>3</v>
      </c>
      <c r="N150" s="132" t="s">
        <v>42</v>
      </c>
      <c r="O150" s="133">
        <v>0.58399999999999996</v>
      </c>
      <c r="P150" s="133">
        <f>O150*H150</f>
        <v>3.3287999999999998</v>
      </c>
      <c r="Q150" s="133">
        <v>2.5018722040000001</v>
      </c>
      <c r="R150" s="133">
        <f>Q150*H150</f>
        <v>14.260671562800001</v>
      </c>
      <c r="S150" s="133">
        <v>0</v>
      </c>
      <c r="T150" s="134">
        <f>S150*H150</f>
        <v>0</v>
      </c>
      <c r="AR150" s="135" t="s">
        <v>130</v>
      </c>
      <c r="AT150" s="135" t="s">
        <v>127</v>
      </c>
      <c r="AU150" s="135" t="s">
        <v>81</v>
      </c>
      <c r="AY150" s="18" t="s">
        <v>125</v>
      </c>
      <c r="BE150" s="136">
        <f>IF(N150="základní",J150,0)</f>
        <v>0</v>
      </c>
      <c r="BF150" s="136">
        <f>IF(N150="snížená",J150,0)</f>
        <v>0</v>
      </c>
      <c r="BG150" s="136">
        <f>IF(N150="zákl. přenesená",J150,0)</f>
        <v>0</v>
      </c>
      <c r="BH150" s="136">
        <f>IF(N150="sníž. přenesená",J150,0)</f>
        <v>0</v>
      </c>
      <c r="BI150" s="136">
        <f>IF(N150="nulová",J150,0)</f>
        <v>0</v>
      </c>
      <c r="BJ150" s="18" t="s">
        <v>79</v>
      </c>
      <c r="BK150" s="136">
        <f>ROUND(I150*H150,2)</f>
        <v>0</v>
      </c>
      <c r="BL150" s="18" t="s">
        <v>130</v>
      </c>
      <c r="BM150" s="135" t="s">
        <v>220</v>
      </c>
    </row>
    <row r="151" spans="2:65" s="12" customFormat="1">
      <c r="B151" s="142"/>
      <c r="D151" s="140" t="s">
        <v>141</v>
      </c>
      <c r="E151" s="143" t="s">
        <v>3</v>
      </c>
      <c r="F151" s="144" t="s">
        <v>221</v>
      </c>
      <c r="H151" s="145">
        <v>5.7</v>
      </c>
      <c r="L151" s="142"/>
      <c r="M151" s="146"/>
      <c r="T151" s="147"/>
      <c r="AT151" s="143" t="s">
        <v>141</v>
      </c>
      <c r="AU151" s="143" t="s">
        <v>81</v>
      </c>
      <c r="AV151" s="12" t="s">
        <v>81</v>
      </c>
      <c r="AW151" s="12" t="s">
        <v>32</v>
      </c>
      <c r="AX151" s="12" t="s">
        <v>79</v>
      </c>
      <c r="AY151" s="143" t="s">
        <v>125</v>
      </c>
    </row>
    <row r="152" spans="2:65" s="1" customFormat="1" ht="16.5" customHeight="1">
      <c r="B152" s="124"/>
      <c r="C152" s="125">
        <v>14</v>
      </c>
      <c r="D152" s="125" t="s">
        <v>127</v>
      </c>
      <c r="E152" s="126" t="s">
        <v>223</v>
      </c>
      <c r="F152" s="127" t="s">
        <v>224</v>
      </c>
      <c r="G152" s="128" t="s">
        <v>185</v>
      </c>
      <c r="H152" s="129">
        <v>13.144</v>
      </c>
      <c r="I152" s="130">
        <v>0</v>
      </c>
      <c r="J152" s="130">
        <f>ROUND(I152*H152,2)</f>
        <v>0</v>
      </c>
      <c r="K152" s="127" t="s">
        <v>129</v>
      </c>
      <c r="L152" s="30"/>
      <c r="M152" s="131" t="s">
        <v>3</v>
      </c>
      <c r="N152" s="132" t="s">
        <v>42</v>
      </c>
      <c r="O152" s="133">
        <v>0.58399999999999996</v>
      </c>
      <c r="P152" s="133">
        <f>O152*H152</f>
        <v>7.6760959999999994</v>
      </c>
      <c r="Q152" s="133">
        <v>2.5018722040000001</v>
      </c>
      <c r="R152" s="133">
        <f>Q152*H152</f>
        <v>32.884608249376001</v>
      </c>
      <c r="S152" s="133">
        <v>0</v>
      </c>
      <c r="T152" s="134">
        <f>S152*H152</f>
        <v>0</v>
      </c>
      <c r="AR152" s="135" t="s">
        <v>130</v>
      </c>
      <c r="AT152" s="135" t="s">
        <v>127</v>
      </c>
      <c r="AU152" s="135" t="s">
        <v>81</v>
      </c>
      <c r="AY152" s="18" t="s">
        <v>125</v>
      </c>
      <c r="BE152" s="136">
        <f>IF(N152="základní",J152,0)</f>
        <v>0</v>
      </c>
      <c r="BF152" s="136">
        <f>IF(N152="snížená",J152,0)</f>
        <v>0</v>
      </c>
      <c r="BG152" s="136">
        <f>IF(N152="zákl. přenesená",J152,0)</f>
        <v>0</v>
      </c>
      <c r="BH152" s="136">
        <f>IF(N152="sníž. přenesená",J152,0)</f>
        <v>0</v>
      </c>
      <c r="BI152" s="136">
        <f>IF(N152="nulová",J152,0)</f>
        <v>0</v>
      </c>
      <c r="BJ152" s="18" t="s">
        <v>79</v>
      </c>
      <c r="BK152" s="136">
        <f>ROUND(I152*H152,2)</f>
        <v>0</v>
      </c>
      <c r="BL152" s="18" t="s">
        <v>130</v>
      </c>
      <c r="BM152" s="135" t="s">
        <v>225</v>
      </c>
    </row>
    <row r="153" spans="2:65" s="1" customFormat="1">
      <c r="B153" s="30"/>
      <c r="D153" s="137" t="s">
        <v>131</v>
      </c>
      <c r="F153" s="138" t="s">
        <v>226</v>
      </c>
      <c r="L153" s="30"/>
      <c r="M153" s="139"/>
      <c r="T153" s="51"/>
      <c r="AT153" s="18" t="s">
        <v>131</v>
      </c>
      <c r="AU153" s="18" t="s">
        <v>81</v>
      </c>
    </row>
    <row r="154" spans="2:65" s="12" customFormat="1" ht="22.5">
      <c r="B154" s="142"/>
      <c r="D154" s="140" t="s">
        <v>141</v>
      </c>
      <c r="E154" s="143" t="s">
        <v>3</v>
      </c>
      <c r="F154" s="144" t="s">
        <v>227</v>
      </c>
      <c r="H154" s="145">
        <v>13.144</v>
      </c>
      <c r="L154" s="142"/>
      <c r="M154" s="146"/>
      <c r="T154" s="147"/>
      <c r="AT154" s="143" t="s">
        <v>141</v>
      </c>
      <c r="AU154" s="143" t="s">
        <v>81</v>
      </c>
      <c r="AV154" s="12" t="s">
        <v>81</v>
      </c>
      <c r="AW154" s="12" t="s">
        <v>32</v>
      </c>
      <c r="AX154" s="12" t="s">
        <v>79</v>
      </c>
      <c r="AY154" s="143" t="s">
        <v>125</v>
      </c>
    </row>
    <row r="155" spans="2:65" s="1" customFormat="1" ht="16.5" customHeight="1">
      <c r="B155" s="124"/>
      <c r="C155" s="125">
        <v>15</v>
      </c>
      <c r="D155" s="125" t="s">
        <v>127</v>
      </c>
      <c r="E155" s="126" t="s">
        <v>229</v>
      </c>
      <c r="F155" s="127" t="s">
        <v>230</v>
      </c>
      <c r="G155" s="128" t="s">
        <v>138</v>
      </c>
      <c r="H155" s="129">
        <v>64.56</v>
      </c>
      <c r="I155" s="130">
        <v>0</v>
      </c>
      <c r="J155" s="130">
        <f>ROUND(I155*H155,2)</f>
        <v>0</v>
      </c>
      <c r="K155" s="127" t="s">
        <v>129</v>
      </c>
      <c r="L155" s="30"/>
      <c r="M155" s="131" t="s">
        <v>3</v>
      </c>
      <c r="N155" s="132" t="s">
        <v>42</v>
      </c>
      <c r="O155" s="133">
        <v>0.58699999999999997</v>
      </c>
      <c r="P155" s="133">
        <f>O155*H155</f>
        <v>37.896720000000002</v>
      </c>
      <c r="Q155" s="133">
        <v>4.79E-3</v>
      </c>
      <c r="R155" s="133">
        <f>Q155*H155</f>
        <v>0.30924240000000003</v>
      </c>
      <c r="S155" s="133">
        <v>0</v>
      </c>
      <c r="T155" s="134">
        <f>S155*H155</f>
        <v>0</v>
      </c>
      <c r="AR155" s="135" t="s">
        <v>130</v>
      </c>
      <c r="AT155" s="135" t="s">
        <v>127</v>
      </c>
      <c r="AU155" s="135" t="s">
        <v>81</v>
      </c>
      <c r="AY155" s="18" t="s">
        <v>125</v>
      </c>
      <c r="BE155" s="136">
        <f>IF(N155="základní",J155,0)</f>
        <v>0</v>
      </c>
      <c r="BF155" s="136">
        <f>IF(N155="snížená",J155,0)</f>
        <v>0</v>
      </c>
      <c r="BG155" s="136">
        <f>IF(N155="zákl. přenesená",J155,0)</f>
        <v>0</v>
      </c>
      <c r="BH155" s="136">
        <f>IF(N155="sníž. přenesená",J155,0)</f>
        <v>0</v>
      </c>
      <c r="BI155" s="136">
        <f>IF(N155="nulová",J155,0)</f>
        <v>0</v>
      </c>
      <c r="BJ155" s="18" t="s">
        <v>79</v>
      </c>
      <c r="BK155" s="136">
        <f>ROUND(I155*H155,2)</f>
        <v>0</v>
      </c>
      <c r="BL155" s="18" t="s">
        <v>130</v>
      </c>
      <c r="BM155" s="135" t="s">
        <v>231</v>
      </c>
    </row>
    <row r="156" spans="2:65" s="1" customFormat="1">
      <c r="B156" s="30"/>
      <c r="D156" s="137" t="s">
        <v>131</v>
      </c>
      <c r="F156" s="138" t="s">
        <v>232</v>
      </c>
      <c r="L156" s="30"/>
      <c r="M156" s="139"/>
      <c r="T156" s="51"/>
      <c r="AT156" s="18" t="s">
        <v>131</v>
      </c>
      <c r="AU156" s="18" t="s">
        <v>81</v>
      </c>
    </row>
    <row r="157" spans="2:65" s="12" customFormat="1" ht="22.5">
      <c r="B157" s="142"/>
      <c r="D157" s="140" t="s">
        <v>141</v>
      </c>
      <c r="E157" s="143" t="s">
        <v>3</v>
      </c>
      <c r="F157" s="144" t="s">
        <v>233</v>
      </c>
      <c r="H157" s="145">
        <v>64.56</v>
      </c>
      <c r="L157" s="142"/>
      <c r="M157" s="146"/>
      <c r="T157" s="147"/>
      <c r="AT157" s="143" t="s">
        <v>141</v>
      </c>
      <c r="AU157" s="143" t="s">
        <v>81</v>
      </c>
      <c r="AV157" s="12" t="s">
        <v>81</v>
      </c>
      <c r="AW157" s="12" t="s">
        <v>32</v>
      </c>
      <c r="AX157" s="12" t="s">
        <v>79</v>
      </c>
      <c r="AY157" s="143" t="s">
        <v>125</v>
      </c>
    </row>
    <row r="158" spans="2:65" s="1" customFormat="1" ht="16.5" customHeight="1">
      <c r="B158" s="124"/>
      <c r="C158" s="125">
        <v>16</v>
      </c>
      <c r="D158" s="125" t="s">
        <v>127</v>
      </c>
      <c r="E158" s="126" t="s">
        <v>235</v>
      </c>
      <c r="F158" s="127" t="s">
        <v>236</v>
      </c>
      <c r="G158" s="128" t="s">
        <v>138</v>
      </c>
      <c r="H158" s="129">
        <v>64.56</v>
      </c>
      <c r="I158" s="130">
        <v>0</v>
      </c>
      <c r="J158" s="130">
        <f>ROUND(I158*H158,2)</f>
        <v>0</v>
      </c>
      <c r="K158" s="127" t="s">
        <v>129</v>
      </c>
      <c r="L158" s="30"/>
      <c r="M158" s="131" t="s">
        <v>3</v>
      </c>
      <c r="N158" s="132" t="s">
        <v>42</v>
      </c>
      <c r="O158" s="133">
        <v>0.186</v>
      </c>
      <c r="P158" s="133">
        <f>O158*H158</f>
        <v>12.00816</v>
      </c>
      <c r="Q158" s="133">
        <v>0</v>
      </c>
      <c r="R158" s="133">
        <f>Q158*H158</f>
        <v>0</v>
      </c>
      <c r="S158" s="133">
        <v>0</v>
      </c>
      <c r="T158" s="134">
        <f>S158*H158</f>
        <v>0</v>
      </c>
      <c r="AR158" s="135" t="s">
        <v>130</v>
      </c>
      <c r="AT158" s="135" t="s">
        <v>127</v>
      </c>
      <c r="AU158" s="135" t="s">
        <v>81</v>
      </c>
      <c r="AY158" s="18" t="s">
        <v>125</v>
      </c>
      <c r="BE158" s="136">
        <f>IF(N158="základní",J158,0)</f>
        <v>0</v>
      </c>
      <c r="BF158" s="136">
        <f>IF(N158="snížená",J158,0)</f>
        <v>0</v>
      </c>
      <c r="BG158" s="136">
        <f>IF(N158="zákl. přenesená",J158,0)</f>
        <v>0</v>
      </c>
      <c r="BH158" s="136">
        <f>IF(N158="sníž. přenesená",J158,0)</f>
        <v>0</v>
      </c>
      <c r="BI158" s="136">
        <f>IF(N158="nulová",J158,0)</f>
        <v>0</v>
      </c>
      <c r="BJ158" s="18" t="s">
        <v>79</v>
      </c>
      <c r="BK158" s="136">
        <f>ROUND(I158*H158,2)</f>
        <v>0</v>
      </c>
      <c r="BL158" s="18" t="s">
        <v>130</v>
      </c>
      <c r="BM158" s="135" t="s">
        <v>237</v>
      </c>
    </row>
    <row r="159" spans="2:65" s="1" customFormat="1">
      <c r="B159" s="30"/>
      <c r="D159" s="137" t="s">
        <v>131</v>
      </c>
      <c r="F159" s="138" t="s">
        <v>238</v>
      </c>
      <c r="L159" s="30"/>
      <c r="M159" s="139"/>
      <c r="T159" s="51"/>
      <c r="AT159" s="18" t="s">
        <v>131</v>
      </c>
      <c r="AU159" s="18" t="s">
        <v>81</v>
      </c>
    </row>
    <row r="160" spans="2:65" s="1" customFormat="1" ht="16.5" customHeight="1">
      <c r="B160" s="124"/>
      <c r="C160" s="125">
        <v>17</v>
      </c>
      <c r="D160" s="125" t="s">
        <v>127</v>
      </c>
      <c r="E160" s="126" t="s">
        <v>239</v>
      </c>
      <c r="F160" s="127" t="s">
        <v>240</v>
      </c>
      <c r="G160" s="128" t="s">
        <v>185</v>
      </c>
      <c r="H160" s="129">
        <v>1.008</v>
      </c>
      <c r="I160" s="130">
        <v>0</v>
      </c>
      <c r="J160" s="130">
        <f>ROUND(I160*H160,2)</f>
        <v>0</v>
      </c>
      <c r="K160" s="127" t="s">
        <v>3</v>
      </c>
      <c r="L160" s="30"/>
      <c r="M160" s="131" t="s">
        <v>3</v>
      </c>
      <c r="N160" s="132" t="s">
        <v>42</v>
      </c>
      <c r="O160" s="133">
        <v>0.58399999999999996</v>
      </c>
      <c r="P160" s="133">
        <f>O160*H160</f>
        <v>0.58867199999999997</v>
      </c>
      <c r="Q160" s="133">
        <v>2.5018722040000001</v>
      </c>
      <c r="R160" s="133">
        <f>Q160*H160</f>
        <v>2.5218871816320001</v>
      </c>
      <c r="S160" s="133">
        <v>0</v>
      </c>
      <c r="T160" s="134">
        <f>S160*H160</f>
        <v>0</v>
      </c>
      <c r="AR160" s="135" t="s">
        <v>130</v>
      </c>
      <c r="AT160" s="135" t="s">
        <v>127</v>
      </c>
      <c r="AU160" s="135" t="s">
        <v>81</v>
      </c>
      <c r="AY160" s="18" t="s">
        <v>125</v>
      </c>
      <c r="BE160" s="136">
        <f>IF(N160="základní",J160,0)</f>
        <v>0</v>
      </c>
      <c r="BF160" s="136">
        <f>IF(N160="snížená",J160,0)</f>
        <v>0</v>
      </c>
      <c r="BG160" s="136">
        <f>IF(N160="zákl. přenesená",J160,0)</f>
        <v>0</v>
      </c>
      <c r="BH160" s="136">
        <f>IF(N160="sníž. přenesená",J160,0)</f>
        <v>0</v>
      </c>
      <c r="BI160" s="136">
        <f>IF(N160="nulová",J160,0)</f>
        <v>0</v>
      </c>
      <c r="BJ160" s="18" t="s">
        <v>79</v>
      </c>
      <c r="BK160" s="136">
        <f>ROUND(I160*H160,2)</f>
        <v>0</v>
      </c>
      <c r="BL160" s="18" t="s">
        <v>130</v>
      </c>
      <c r="BM160" s="135" t="s">
        <v>241</v>
      </c>
    </row>
    <row r="161" spans="2:65" s="12" customFormat="1">
      <c r="B161" s="142"/>
      <c r="D161" s="140" t="s">
        <v>141</v>
      </c>
      <c r="E161" s="143" t="s">
        <v>3</v>
      </c>
      <c r="F161" s="144" t="s">
        <v>242</v>
      </c>
      <c r="H161" s="145">
        <v>0.72</v>
      </c>
      <c r="L161" s="142"/>
      <c r="M161" s="146"/>
      <c r="T161" s="147"/>
      <c r="AT161" s="143" t="s">
        <v>141</v>
      </c>
      <c r="AU161" s="143" t="s">
        <v>81</v>
      </c>
      <c r="AV161" s="12" t="s">
        <v>81</v>
      </c>
      <c r="AW161" s="12" t="s">
        <v>32</v>
      </c>
      <c r="AX161" s="12" t="s">
        <v>71</v>
      </c>
      <c r="AY161" s="143" t="s">
        <v>125</v>
      </c>
    </row>
    <row r="162" spans="2:65" s="12" customFormat="1">
      <c r="B162" s="142"/>
      <c r="D162" s="140" t="s">
        <v>141</v>
      </c>
      <c r="E162" s="143" t="s">
        <v>3</v>
      </c>
      <c r="F162" s="144" t="s">
        <v>243</v>
      </c>
      <c r="H162" s="145">
        <v>0.28799999999999998</v>
      </c>
      <c r="L162" s="142"/>
      <c r="M162" s="146"/>
      <c r="T162" s="147"/>
      <c r="AT162" s="143" t="s">
        <v>141</v>
      </c>
      <c r="AU162" s="143" t="s">
        <v>81</v>
      </c>
      <c r="AV162" s="12" t="s">
        <v>81</v>
      </c>
      <c r="AW162" s="12" t="s">
        <v>32</v>
      </c>
      <c r="AX162" s="12" t="s">
        <v>71</v>
      </c>
      <c r="AY162" s="143" t="s">
        <v>125</v>
      </c>
    </row>
    <row r="163" spans="2:65" s="13" customFormat="1">
      <c r="B163" s="148"/>
      <c r="D163" s="140" t="s">
        <v>141</v>
      </c>
      <c r="E163" s="149" t="s">
        <v>3</v>
      </c>
      <c r="F163" s="150" t="s">
        <v>161</v>
      </c>
      <c r="H163" s="151">
        <v>1.008</v>
      </c>
      <c r="L163" s="148"/>
      <c r="M163" s="152"/>
      <c r="T163" s="153"/>
      <c r="AT163" s="149" t="s">
        <v>141</v>
      </c>
      <c r="AU163" s="149" t="s">
        <v>81</v>
      </c>
      <c r="AV163" s="13" t="s">
        <v>130</v>
      </c>
      <c r="AW163" s="13" t="s">
        <v>32</v>
      </c>
      <c r="AX163" s="13" t="s">
        <v>79</v>
      </c>
      <c r="AY163" s="149" t="s">
        <v>125</v>
      </c>
    </row>
    <row r="164" spans="2:65" s="1" customFormat="1" ht="16.5" customHeight="1">
      <c r="B164" s="124"/>
      <c r="C164" s="125">
        <v>18</v>
      </c>
      <c r="D164" s="125" t="s">
        <v>127</v>
      </c>
      <c r="E164" s="126" t="s">
        <v>245</v>
      </c>
      <c r="F164" s="127" t="s">
        <v>246</v>
      </c>
      <c r="G164" s="128" t="s">
        <v>138</v>
      </c>
      <c r="H164" s="129">
        <v>1.36</v>
      </c>
      <c r="I164" s="130">
        <v>0</v>
      </c>
      <c r="J164" s="130">
        <f>ROUND(I164*H164,2)</f>
        <v>0</v>
      </c>
      <c r="K164" s="127" t="s">
        <v>129</v>
      </c>
      <c r="L164" s="30"/>
      <c r="M164" s="131" t="s">
        <v>3</v>
      </c>
      <c r="N164" s="132" t="s">
        <v>42</v>
      </c>
      <c r="O164" s="133">
        <v>0.27400000000000002</v>
      </c>
      <c r="P164" s="133">
        <f>O164*H164</f>
        <v>0.37264000000000008</v>
      </c>
      <c r="Q164" s="133">
        <v>2.64E-3</v>
      </c>
      <c r="R164" s="133">
        <f>Q164*H164</f>
        <v>3.5904000000000001E-3</v>
      </c>
      <c r="S164" s="133">
        <v>0</v>
      </c>
      <c r="T164" s="134">
        <f>S164*H164</f>
        <v>0</v>
      </c>
      <c r="AR164" s="135" t="s">
        <v>130</v>
      </c>
      <c r="AT164" s="135" t="s">
        <v>127</v>
      </c>
      <c r="AU164" s="135" t="s">
        <v>81</v>
      </c>
      <c r="AY164" s="18" t="s">
        <v>125</v>
      </c>
      <c r="BE164" s="136">
        <f>IF(N164="základní",J164,0)</f>
        <v>0</v>
      </c>
      <c r="BF164" s="136">
        <f>IF(N164="snížená",J164,0)</f>
        <v>0</v>
      </c>
      <c r="BG164" s="136">
        <f>IF(N164="zákl. přenesená",J164,0)</f>
        <v>0</v>
      </c>
      <c r="BH164" s="136">
        <f>IF(N164="sníž. přenesená",J164,0)</f>
        <v>0</v>
      </c>
      <c r="BI164" s="136">
        <f>IF(N164="nulová",J164,0)</f>
        <v>0</v>
      </c>
      <c r="BJ164" s="18" t="s">
        <v>79</v>
      </c>
      <c r="BK164" s="136">
        <f>ROUND(I164*H164,2)</f>
        <v>0</v>
      </c>
      <c r="BL164" s="18" t="s">
        <v>130</v>
      </c>
      <c r="BM164" s="135" t="s">
        <v>247</v>
      </c>
    </row>
    <row r="165" spans="2:65" s="1" customFormat="1">
      <c r="B165" s="30"/>
      <c r="D165" s="137" t="s">
        <v>131</v>
      </c>
      <c r="F165" s="138" t="s">
        <v>248</v>
      </c>
      <c r="L165" s="30"/>
      <c r="M165" s="139"/>
      <c r="T165" s="51"/>
      <c r="AT165" s="18" t="s">
        <v>131</v>
      </c>
      <c r="AU165" s="18" t="s">
        <v>81</v>
      </c>
    </row>
    <row r="166" spans="2:65" s="12" customFormat="1">
      <c r="B166" s="142"/>
      <c r="D166" s="140" t="s">
        <v>141</v>
      </c>
      <c r="E166" s="143" t="s">
        <v>3</v>
      </c>
      <c r="F166" s="144" t="s">
        <v>249</v>
      </c>
      <c r="H166" s="145">
        <v>0.72</v>
      </c>
      <c r="L166" s="142"/>
      <c r="M166" s="146"/>
      <c r="T166" s="147"/>
      <c r="AT166" s="143" t="s">
        <v>141</v>
      </c>
      <c r="AU166" s="143" t="s">
        <v>81</v>
      </c>
      <c r="AV166" s="12" t="s">
        <v>81</v>
      </c>
      <c r="AW166" s="12" t="s">
        <v>32</v>
      </c>
      <c r="AX166" s="12" t="s">
        <v>71</v>
      </c>
      <c r="AY166" s="143" t="s">
        <v>125</v>
      </c>
    </row>
    <row r="167" spans="2:65" s="12" customFormat="1">
      <c r="B167" s="142"/>
      <c r="D167" s="140" t="s">
        <v>141</v>
      </c>
      <c r="E167" s="143" t="s">
        <v>3</v>
      </c>
      <c r="F167" s="144" t="s">
        <v>250</v>
      </c>
      <c r="H167" s="145">
        <v>0.64</v>
      </c>
      <c r="L167" s="142"/>
      <c r="M167" s="146"/>
      <c r="T167" s="147"/>
      <c r="AT167" s="143" t="s">
        <v>141</v>
      </c>
      <c r="AU167" s="143" t="s">
        <v>81</v>
      </c>
      <c r="AV167" s="12" t="s">
        <v>81</v>
      </c>
      <c r="AW167" s="12" t="s">
        <v>32</v>
      </c>
      <c r="AX167" s="12" t="s">
        <v>71</v>
      </c>
      <c r="AY167" s="143" t="s">
        <v>125</v>
      </c>
    </row>
    <row r="168" spans="2:65" s="13" customFormat="1">
      <c r="B168" s="148"/>
      <c r="D168" s="140" t="s">
        <v>141</v>
      </c>
      <c r="E168" s="149" t="s">
        <v>3</v>
      </c>
      <c r="F168" s="150" t="s">
        <v>161</v>
      </c>
      <c r="H168" s="151">
        <v>1.36</v>
      </c>
      <c r="L168" s="148"/>
      <c r="M168" s="152"/>
      <c r="T168" s="153"/>
      <c r="AT168" s="149" t="s">
        <v>141</v>
      </c>
      <c r="AU168" s="149" t="s">
        <v>81</v>
      </c>
      <c r="AV168" s="13" t="s">
        <v>130</v>
      </c>
      <c r="AW168" s="13" t="s">
        <v>32</v>
      </c>
      <c r="AX168" s="13" t="s">
        <v>79</v>
      </c>
      <c r="AY168" s="149" t="s">
        <v>125</v>
      </c>
    </row>
    <row r="169" spans="2:65" s="1" customFormat="1" ht="16.5" customHeight="1">
      <c r="B169" s="124"/>
      <c r="C169" s="125">
        <v>19</v>
      </c>
      <c r="D169" s="125" t="s">
        <v>127</v>
      </c>
      <c r="E169" s="126" t="s">
        <v>252</v>
      </c>
      <c r="F169" s="127" t="s">
        <v>253</v>
      </c>
      <c r="G169" s="128" t="s">
        <v>138</v>
      </c>
      <c r="H169" s="129">
        <v>1.36</v>
      </c>
      <c r="I169" s="130">
        <v>0</v>
      </c>
      <c r="J169" s="130">
        <f>ROUND(I169*H169,2)</f>
        <v>0</v>
      </c>
      <c r="K169" s="127" t="s">
        <v>129</v>
      </c>
      <c r="L169" s="30"/>
      <c r="M169" s="131" t="s">
        <v>3</v>
      </c>
      <c r="N169" s="132" t="s">
        <v>42</v>
      </c>
      <c r="O169" s="133">
        <v>9.1999999999999998E-2</v>
      </c>
      <c r="P169" s="133">
        <f>O169*H169</f>
        <v>0.12512000000000001</v>
      </c>
      <c r="Q169" s="133">
        <v>0</v>
      </c>
      <c r="R169" s="133">
        <f>Q169*H169</f>
        <v>0</v>
      </c>
      <c r="S169" s="133">
        <v>0</v>
      </c>
      <c r="T169" s="134">
        <f>S169*H169</f>
        <v>0</v>
      </c>
      <c r="AR169" s="135" t="s">
        <v>130</v>
      </c>
      <c r="AT169" s="135" t="s">
        <v>127</v>
      </c>
      <c r="AU169" s="135" t="s">
        <v>81</v>
      </c>
      <c r="AY169" s="18" t="s">
        <v>125</v>
      </c>
      <c r="BE169" s="136">
        <f>IF(N169="základní",J169,0)</f>
        <v>0</v>
      </c>
      <c r="BF169" s="136">
        <f>IF(N169="snížená",J169,0)</f>
        <v>0</v>
      </c>
      <c r="BG169" s="136">
        <f>IF(N169="zákl. přenesená",J169,0)</f>
        <v>0</v>
      </c>
      <c r="BH169" s="136">
        <f>IF(N169="sníž. přenesená",J169,0)</f>
        <v>0</v>
      </c>
      <c r="BI169" s="136">
        <f>IF(N169="nulová",J169,0)</f>
        <v>0</v>
      </c>
      <c r="BJ169" s="18" t="s">
        <v>79</v>
      </c>
      <c r="BK169" s="136">
        <f>ROUND(I169*H169,2)</f>
        <v>0</v>
      </c>
      <c r="BL169" s="18" t="s">
        <v>130</v>
      </c>
      <c r="BM169" s="135" t="s">
        <v>254</v>
      </c>
    </row>
    <row r="170" spans="2:65" s="1" customFormat="1">
      <c r="B170" s="30"/>
      <c r="D170" s="137" t="s">
        <v>131</v>
      </c>
      <c r="F170" s="138" t="s">
        <v>255</v>
      </c>
      <c r="L170" s="30"/>
      <c r="M170" s="139"/>
      <c r="T170" s="51"/>
      <c r="AT170" s="18" t="s">
        <v>131</v>
      </c>
      <c r="AU170" s="18" t="s">
        <v>81</v>
      </c>
    </row>
    <row r="171" spans="2:65" s="12" customFormat="1">
      <c r="B171" s="142"/>
      <c r="D171" s="140" t="s">
        <v>141</v>
      </c>
      <c r="E171" s="143" t="s">
        <v>3</v>
      </c>
      <c r="F171" s="144" t="s">
        <v>249</v>
      </c>
      <c r="H171" s="145">
        <v>0.72</v>
      </c>
      <c r="L171" s="142"/>
      <c r="M171" s="146"/>
      <c r="T171" s="147"/>
      <c r="AT171" s="143" t="s">
        <v>141</v>
      </c>
      <c r="AU171" s="143" t="s">
        <v>81</v>
      </c>
      <c r="AV171" s="12" t="s">
        <v>81</v>
      </c>
      <c r="AW171" s="12" t="s">
        <v>32</v>
      </c>
      <c r="AX171" s="12" t="s">
        <v>71</v>
      </c>
      <c r="AY171" s="143" t="s">
        <v>125</v>
      </c>
    </row>
    <row r="172" spans="2:65" s="12" customFormat="1">
      <c r="B172" s="142"/>
      <c r="D172" s="140" t="s">
        <v>141</v>
      </c>
      <c r="E172" s="143" t="s">
        <v>3</v>
      </c>
      <c r="F172" s="144" t="s">
        <v>250</v>
      </c>
      <c r="H172" s="145">
        <v>0.64</v>
      </c>
      <c r="L172" s="142"/>
      <c r="M172" s="146"/>
      <c r="T172" s="147"/>
      <c r="AT172" s="143" t="s">
        <v>141</v>
      </c>
      <c r="AU172" s="143" t="s">
        <v>81</v>
      </c>
      <c r="AV172" s="12" t="s">
        <v>81</v>
      </c>
      <c r="AW172" s="12" t="s">
        <v>32</v>
      </c>
      <c r="AX172" s="12" t="s">
        <v>71</v>
      </c>
      <c r="AY172" s="143" t="s">
        <v>125</v>
      </c>
    </row>
    <row r="173" spans="2:65" s="13" customFormat="1">
      <c r="B173" s="148"/>
      <c r="D173" s="140" t="s">
        <v>141</v>
      </c>
      <c r="E173" s="149" t="s">
        <v>3</v>
      </c>
      <c r="F173" s="150" t="s">
        <v>161</v>
      </c>
      <c r="H173" s="151">
        <v>1.36</v>
      </c>
      <c r="L173" s="148"/>
      <c r="M173" s="152"/>
      <c r="T173" s="153"/>
      <c r="AT173" s="149" t="s">
        <v>141</v>
      </c>
      <c r="AU173" s="149" t="s">
        <v>81</v>
      </c>
      <c r="AV173" s="13" t="s">
        <v>130</v>
      </c>
      <c r="AW173" s="13" t="s">
        <v>32</v>
      </c>
      <c r="AX173" s="13" t="s">
        <v>79</v>
      </c>
      <c r="AY173" s="149" t="s">
        <v>125</v>
      </c>
    </row>
    <row r="174" spans="2:65" s="1" customFormat="1" ht="24.2" customHeight="1">
      <c r="B174" s="124"/>
      <c r="C174" s="125">
        <v>20</v>
      </c>
      <c r="D174" s="125" t="s">
        <v>127</v>
      </c>
      <c r="E174" s="126" t="s">
        <v>257</v>
      </c>
      <c r="F174" s="127" t="s">
        <v>258</v>
      </c>
      <c r="G174" s="128" t="s">
        <v>138</v>
      </c>
      <c r="H174" s="129">
        <v>68.25</v>
      </c>
      <c r="I174" s="130">
        <v>0</v>
      </c>
      <c r="J174" s="130">
        <f>ROUND(I174*H174,2)</f>
        <v>0</v>
      </c>
      <c r="K174" s="127" t="s">
        <v>129</v>
      </c>
      <c r="L174" s="30"/>
      <c r="M174" s="131" t="s">
        <v>3</v>
      </c>
      <c r="N174" s="132" t="s">
        <v>42</v>
      </c>
      <c r="O174" s="133">
        <v>0.82099999999999995</v>
      </c>
      <c r="P174" s="133">
        <f>O174*H174</f>
        <v>56.033249999999995</v>
      </c>
      <c r="Q174" s="133">
        <v>0.61207999999999996</v>
      </c>
      <c r="R174" s="133">
        <f>Q174*H174</f>
        <v>41.774459999999998</v>
      </c>
      <c r="S174" s="133">
        <v>0</v>
      </c>
      <c r="T174" s="134">
        <f>S174*H174</f>
        <v>0</v>
      </c>
      <c r="AR174" s="135" t="s">
        <v>130</v>
      </c>
      <c r="AT174" s="135" t="s">
        <v>127</v>
      </c>
      <c r="AU174" s="135" t="s">
        <v>81</v>
      </c>
      <c r="AY174" s="18" t="s">
        <v>125</v>
      </c>
      <c r="BE174" s="136">
        <f>IF(N174="základní",J174,0)</f>
        <v>0</v>
      </c>
      <c r="BF174" s="136">
        <f>IF(N174="snížená",J174,0)</f>
        <v>0</v>
      </c>
      <c r="BG174" s="136">
        <f>IF(N174="zákl. přenesená",J174,0)</f>
        <v>0</v>
      </c>
      <c r="BH174" s="136">
        <f>IF(N174="sníž. přenesená",J174,0)</f>
        <v>0</v>
      </c>
      <c r="BI174" s="136">
        <f>IF(N174="nulová",J174,0)</f>
        <v>0</v>
      </c>
      <c r="BJ174" s="18" t="s">
        <v>79</v>
      </c>
      <c r="BK174" s="136">
        <f>ROUND(I174*H174,2)</f>
        <v>0</v>
      </c>
      <c r="BL174" s="18" t="s">
        <v>130</v>
      </c>
      <c r="BM174" s="135" t="s">
        <v>259</v>
      </c>
    </row>
    <row r="175" spans="2:65" s="1" customFormat="1">
      <c r="B175" s="30"/>
      <c r="D175" s="137" t="s">
        <v>131</v>
      </c>
      <c r="F175" s="138" t="s">
        <v>260</v>
      </c>
      <c r="L175" s="30"/>
      <c r="M175" s="139"/>
      <c r="T175" s="51"/>
      <c r="AT175" s="18" t="s">
        <v>131</v>
      </c>
      <c r="AU175" s="18" t="s">
        <v>81</v>
      </c>
    </row>
    <row r="176" spans="2:65" s="12" customFormat="1">
      <c r="B176" s="142"/>
      <c r="D176" s="140" t="s">
        <v>141</v>
      </c>
      <c r="E176" s="143" t="s">
        <v>3</v>
      </c>
      <c r="F176" s="144" t="s">
        <v>261</v>
      </c>
      <c r="H176" s="145">
        <v>68.25</v>
      </c>
      <c r="L176" s="142"/>
      <c r="M176" s="146"/>
      <c r="T176" s="147"/>
      <c r="AT176" s="143" t="s">
        <v>141</v>
      </c>
      <c r="AU176" s="143" t="s">
        <v>81</v>
      </c>
      <c r="AV176" s="12" t="s">
        <v>81</v>
      </c>
      <c r="AW176" s="12" t="s">
        <v>32</v>
      </c>
      <c r="AX176" s="12" t="s">
        <v>79</v>
      </c>
      <c r="AY176" s="143" t="s">
        <v>125</v>
      </c>
    </row>
    <row r="177" spans="2:65" s="11" customFormat="1" ht="22.9" customHeight="1">
      <c r="B177" s="113"/>
      <c r="D177" s="114" t="s">
        <v>70</v>
      </c>
      <c r="E177" s="122" t="s">
        <v>134</v>
      </c>
      <c r="F177" s="122" t="s">
        <v>262</v>
      </c>
      <c r="J177" s="287">
        <f>BK177</f>
        <v>0</v>
      </c>
      <c r="L177" s="113"/>
      <c r="M177" s="117"/>
      <c r="P177" s="118">
        <f>SUM(P178:P186)</f>
        <v>38.959924000000001</v>
      </c>
      <c r="R177" s="118">
        <f>SUM(R178:R186)</f>
        <v>14.469524096352</v>
      </c>
      <c r="T177" s="119">
        <f>SUM(T178:T186)</f>
        <v>0</v>
      </c>
      <c r="AR177" s="114" t="s">
        <v>79</v>
      </c>
      <c r="AT177" s="120" t="s">
        <v>70</v>
      </c>
      <c r="AU177" s="120" t="s">
        <v>79</v>
      </c>
      <c r="AY177" s="114" t="s">
        <v>125</v>
      </c>
      <c r="BK177" s="121">
        <f>SUM(BK178:BK186)</f>
        <v>0</v>
      </c>
    </row>
    <row r="178" spans="2:65" s="1" customFormat="1" ht="21.75" customHeight="1">
      <c r="B178" s="124"/>
      <c r="C178" s="125">
        <v>21</v>
      </c>
      <c r="D178" s="125" t="s">
        <v>127</v>
      </c>
      <c r="E178" s="126" t="s">
        <v>264</v>
      </c>
      <c r="F178" s="127" t="s">
        <v>265</v>
      </c>
      <c r="G178" s="128" t="s">
        <v>185</v>
      </c>
      <c r="H178" s="129">
        <v>5.6879999999999997</v>
      </c>
      <c r="I178" s="130">
        <v>0</v>
      </c>
      <c r="J178" s="130">
        <f>ROUND(I178*H178,2)</f>
        <v>0</v>
      </c>
      <c r="K178" s="127" t="s">
        <v>3</v>
      </c>
      <c r="L178" s="30"/>
      <c r="M178" s="131" t="s">
        <v>3</v>
      </c>
      <c r="N178" s="132" t="s">
        <v>42</v>
      </c>
      <c r="O178" s="133">
        <v>1.0980000000000001</v>
      </c>
      <c r="P178" s="133">
        <f>O178*H178</f>
        <v>6.2454239999999999</v>
      </c>
      <c r="Q178" s="133">
        <v>2.5018722040000001</v>
      </c>
      <c r="R178" s="133">
        <f>Q178*H178</f>
        <v>14.230649096352</v>
      </c>
      <c r="S178" s="133">
        <v>0</v>
      </c>
      <c r="T178" s="134">
        <f>S178*H178</f>
        <v>0</v>
      </c>
      <c r="AR178" s="135" t="s">
        <v>130</v>
      </c>
      <c r="AT178" s="135" t="s">
        <v>127</v>
      </c>
      <c r="AU178" s="135" t="s">
        <v>81</v>
      </c>
      <c r="AY178" s="18" t="s">
        <v>125</v>
      </c>
      <c r="BE178" s="136">
        <f>IF(N178="základní",J178,0)</f>
        <v>0</v>
      </c>
      <c r="BF178" s="136">
        <f>IF(N178="snížená",J178,0)</f>
        <v>0</v>
      </c>
      <c r="BG178" s="136">
        <f>IF(N178="zákl. přenesená",J178,0)</f>
        <v>0</v>
      </c>
      <c r="BH178" s="136">
        <f>IF(N178="sníž. přenesená",J178,0)</f>
        <v>0</v>
      </c>
      <c r="BI178" s="136">
        <f>IF(N178="nulová",J178,0)</f>
        <v>0</v>
      </c>
      <c r="BJ178" s="18" t="s">
        <v>79</v>
      </c>
      <c r="BK178" s="136">
        <f>ROUND(I178*H178,2)</f>
        <v>0</v>
      </c>
      <c r="BL178" s="18" t="s">
        <v>130</v>
      </c>
      <c r="BM178" s="135" t="s">
        <v>266</v>
      </c>
    </row>
    <row r="179" spans="2:65" s="12" customFormat="1">
      <c r="B179" s="142"/>
      <c r="D179" s="140" t="s">
        <v>141</v>
      </c>
      <c r="E179" s="143" t="s">
        <v>3</v>
      </c>
      <c r="F179" s="144" t="s">
        <v>267</v>
      </c>
      <c r="H179" s="145">
        <v>5.6879999999999997</v>
      </c>
      <c r="L179" s="142"/>
      <c r="M179" s="146"/>
      <c r="T179" s="147"/>
      <c r="AT179" s="143" t="s">
        <v>141</v>
      </c>
      <c r="AU179" s="143" t="s">
        <v>81</v>
      </c>
      <c r="AV179" s="12" t="s">
        <v>81</v>
      </c>
      <c r="AW179" s="12" t="s">
        <v>32</v>
      </c>
      <c r="AX179" s="12" t="s">
        <v>79</v>
      </c>
      <c r="AY179" s="143" t="s">
        <v>125</v>
      </c>
    </row>
    <row r="180" spans="2:65" s="1" customFormat="1" ht="16.5" customHeight="1">
      <c r="B180" s="124"/>
      <c r="C180" s="125">
        <v>22</v>
      </c>
      <c r="D180" s="125" t="s">
        <v>127</v>
      </c>
      <c r="E180" s="126" t="s">
        <v>269</v>
      </c>
      <c r="F180" s="127" t="s">
        <v>270</v>
      </c>
      <c r="G180" s="128" t="s">
        <v>138</v>
      </c>
      <c r="H180" s="129">
        <v>45.5</v>
      </c>
      <c r="I180" s="130">
        <v>0</v>
      </c>
      <c r="J180" s="130">
        <f>ROUND(I180*H180,2)</f>
        <v>0</v>
      </c>
      <c r="K180" s="127" t="s">
        <v>129</v>
      </c>
      <c r="L180" s="30"/>
      <c r="M180" s="131" t="s">
        <v>3</v>
      </c>
      <c r="N180" s="132" t="s">
        <v>42</v>
      </c>
      <c r="O180" s="133">
        <v>0.499</v>
      </c>
      <c r="P180" s="133">
        <f>O180*H180</f>
        <v>22.704499999999999</v>
      </c>
      <c r="Q180" s="133">
        <v>2.7499999999999998E-3</v>
      </c>
      <c r="R180" s="133">
        <f>Q180*H180</f>
        <v>0.12512499999999999</v>
      </c>
      <c r="S180" s="133">
        <v>0</v>
      </c>
      <c r="T180" s="134">
        <f>S180*H180</f>
        <v>0</v>
      </c>
      <c r="AR180" s="135" t="s">
        <v>130</v>
      </c>
      <c r="AT180" s="135" t="s">
        <v>127</v>
      </c>
      <c r="AU180" s="135" t="s">
        <v>81</v>
      </c>
      <c r="AY180" s="18" t="s">
        <v>125</v>
      </c>
      <c r="BE180" s="136">
        <f>IF(N180="základní",J180,0)</f>
        <v>0</v>
      </c>
      <c r="BF180" s="136">
        <f>IF(N180="snížená",J180,0)</f>
        <v>0</v>
      </c>
      <c r="BG180" s="136">
        <f>IF(N180="zákl. přenesená",J180,0)</f>
        <v>0</v>
      </c>
      <c r="BH180" s="136">
        <f>IF(N180="sníž. přenesená",J180,0)</f>
        <v>0</v>
      </c>
      <c r="BI180" s="136">
        <f>IF(N180="nulová",J180,0)</f>
        <v>0</v>
      </c>
      <c r="BJ180" s="18" t="s">
        <v>79</v>
      </c>
      <c r="BK180" s="136">
        <f>ROUND(I180*H180,2)</f>
        <v>0</v>
      </c>
      <c r="BL180" s="18" t="s">
        <v>130</v>
      </c>
      <c r="BM180" s="135" t="s">
        <v>271</v>
      </c>
    </row>
    <row r="181" spans="2:65" s="1" customFormat="1">
      <c r="B181" s="30"/>
      <c r="D181" s="137" t="s">
        <v>131</v>
      </c>
      <c r="F181" s="138" t="s">
        <v>272</v>
      </c>
      <c r="L181" s="30"/>
      <c r="M181" s="139"/>
      <c r="T181" s="51"/>
      <c r="AT181" s="18" t="s">
        <v>131</v>
      </c>
      <c r="AU181" s="18" t="s">
        <v>81</v>
      </c>
    </row>
    <row r="182" spans="2:65" s="12" customFormat="1">
      <c r="B182" s="142"/>
      <c r="D182" s="140" t="s">
        <v>141</v>
      </c>
      <c r="E182" s="143" t="s">
        <v>3</v>
      </c>
      <c r="F182" s="144" t="s">
        <v>273</v>
      </c>
      <c r="H182" s="145">
        <v>45.5</v>
      </c>
      <c r="L182" s="142"/>
      <c r="M182" s="146"/>
      <c r="T182" s="147"/>
      <c r="AT182" s="143" t="s">
        <v>141</v>
      </c>
      <c r="AU182" s="143" t="s">
        <v>81</v>
      </c>
      <c r="AV182" s="12" t="s">
        <v>81</v>
      </c>
      <c r="AW182" s="12" t="s">
        <v>32</v>
      </c>
      <c r="AX182" s="12" t="s">
        <v>79</v>
      </c>
      <c r="AY182" s="143" t="s">
        <v>125</v>
      </c>
    </row>
    <row r="183" spans="2:65" s="1" customFormat="1" ht="16.5" customHeight="1">
      <c r="B183" s="124"/>
      <c r="C183" s="125">
        <v>23</v>
      </c>
      <c r="D183" s="125" t="s">
        <v>127</v>
      </c>
      <c r="E183" s="126" t="s">
        <v>275</v>
      </c>
      <c r="F183" s="127" t="s">
        <v>276</v>
      </c>
      <c r="G183" s="128" t="s">
        <v>138</v>
      </c>
      <c r="H183" s="129">
        <v>45.5</v>
      </c>
      <c r="I183" s="130">
        <v>0</v>
      </c>
      <c r="J183" s="130">
        <f>ROUND(I183*H183,2)</f>
        <v>0</v>
      </c>
      <c r="K183" s="127" t="s">
        <v>129</v>
      </c>
      <c r="L183" s="30"/>
      <c r="M183" s="131" t="s">
        <v>3</v>
      </c>
      <c r="N183" s="132" t="s">
        <v>42</v>
      </c>
      <c r="O183" s="133">
        <v>0.17</v>
      </c>
      <c r="P183" s="133">
        <f>O183*H183</f>
        <v>7.7350000000000003</v>
      </c>
      <c r="Q183" s="133">
        <v>0</v>
      </c>
      <c r="R183" s="133">
        <f>Q183*H183</f>
        <v>0</v>
      </c>
      <c r="S183" s="133">
        <v>0</v>
      </c>
      <c r="T183" s="134">
        <f>S183*H183</f>
        <v>0</v>
      </c>
      <c r="AR183" s="135" t="s">
        <v>130</v>
      </c>
      <c r="AT183" s="135" t="s">
        <v>127</v>
      </c>
      <c r="AU183" s="135" t="s">
        <v>81</v>
      </c>
      <c r="AY183" s="18" t="s">
        <v>125</v>
      </c>
      <c r="BE183" s="136">
        <f>IF(N183="základní",J183,0)</f>
        <v>0</v>
      </c>
      <c r="BF183" s="136">
        <f>IF(N183="snížená",J183,0)</f>
        <v>0</v>
      </c>
      <c r="BG183" s="136">
        <f>IF(N183="zákl. přenesená",J183,0)</f>
        <v>0</v>
      </c>
      <c r="BH183" s="136">
        <f>IF(N183="sníž. přenesená",J183,0)</f>
        <v>0</v>
      </c>
      <c r="BI183" s="136">
        <f>IF(N183="nulová",J183,0)</f>
        <v>0</v>
      </c>
      <c r="BJ183" s="18" t="s">
        <v>79</v>
      </c>
      <c r="BK183" s="136">
        <f>ROUND(I183*H183,2)</f>
        <v>0</v>
      </c>
      <c r="BL183" s="18" t="s">
        <v>130</v>
      </c>
      <c r="BM183" s="135" t="s">
        <v>277</v>
      </c>
    </row>
    <row r="184" spans="2:65" s="1" customFormat="1">
      <c r="B184" s="30"/>
      <c r="D184" s="137" t="s">
        <v>131</v>
      </c>
      <c r="F184" s="138" t="s">
        <v>278</v>
      </c>
      <c r="L184" s="30"/>
      <c r="M184" s="139"/>
      <c r="T184" s="51"/>
      <c r="AT184" s="18" t="s">
        <v>131</v>
      </c>
      <c r="AU184" s="18" t="s">
        <v>81</v>
      </c>
    </row>
    <row r="185" spans="2:65" s="1" customFormat="1" ht="16.5" customHeight="1">
      <c r="B185" s="124"/>
      <c r="C185" s="125">
        <v>24</v>
      </c>
      <c r="D185" s="125" t="s">
        <v>127</v>
      </c>
      <c r="E185" s="126" t="s">
        <v>280</v>
      </c>
      <c r="F185" s="127" t="s">
        <v>281</v>
      </c>
      <c r="G185" s="128" t="s">
        <v>138</v>
      </c>
      <c r="H185" s="129">
        <v>45.5</v>
      </c>
      <c r="I185" s="130">
        <v>0</v>
      </c>
      <c r="J185" s="130">
        <f>ROUND(I185*H185,2)</f>
        <v>0</v>
      </c>
      <c r="K185" s="127" t="s">
        <v>129</v>
      </c>
      <c r="L185" s="30"/>
      <c r="M185" s="131" t="s">
        <v>3</v>
      </c>
      <c r="N185" s="132" t="s">
        <v>42</v>
      </c>
      <c r="O185" s="133">
        <v>0.05</v>
      </c>
      <c r="P185" s="133">
        <f>O185*H185</f>
        <v>2.2749999999999999</v>
      </c>
      <c r="Q185" s="133">
        <v>2.5000000000000001E-3</v>
      </c>
      <c r="R185" s="133">
        <f>Q185*H185</f>
        <v>0.11375</v>
      </c>
      <c r="S185" s="133">
        <v>0</v>
      </c>
      <c r="T185" s="134">
        <f>S185*H185</f>
        <v>0</v>
      </c>
      <c r="AR185" s="135" t="s">
        <v>130</v>
      </c>
      <c r="AT185" s="135" t="s">
        <v>127</v>
      </c>
      <c r="AU185" s="135" t="s">
        <v>81</v>
      </c>
      <c r="AY185" s="18" t="s">
        <v>125</v>
      </c>
      <c r="BE185" s="136">
        <f>IF(N185="základní",J185,0)</f>
        <v>0</v>
      </c>
      <c r="BF185" s="136">
        <f>IF(N185="snížená",J185,0)</f>
        <v>0</v>
      </c>
      <c r="BG185" s="136">
        <f>IF(N185="zákl. přenesená",J185,0)</f>
        <v>0</v>
      </c>
      <c r="BH185" s="136">
        <f>IF(N185="sníž. přenesená",J185,0)</f>
        <v>0</v>
      </c>
      <c r="BI185" s="136">
        <f>IF(N185="nulová",J185,0)</f>
        <v>0</v>
      </c>
      <c r="BJ185" s="18" t="s">
        <v>79</v>
      </c>
      <c r="BK185" s="136">
        <f>ROUND(I185*H185,2)</f>
        <v>0</v>
      </c>
      <c r="BL185" s="18" t="s">
        <v>130</v>
      </c>
      <c r="BM185" s="135" t="s">
        <v>282</v>
      </c>
    </row>
    <row r="186" spans="2:65" s="1" customFormat="1">
      <c r="B186" s="30"/>
      <c r="D186" s="137" t="s">
        <v>131</v>
      </c>
      <c r="F186" s="138" t="s">
        <v>283</v>
      </c>
      <c r="L186" s="30"/>
      <c r="M186" s="139"/>
      <c r="T186" s="51"/>
      <c r="AT186" s="18" t="s">
        <v>131</v>
      </c>
      <c r="AU186" s="18" t="s">
        <v>81</v>
      </c>
    </row>
    <row r="187" spans="2:65" s="11" customFormat="1" ht="22.9" customHeight="1">
      <c r="B187" s="113"/>
      <c r="D187" s="114" t="s">
        <v>70</v>
      </c>
      <c r="E187" s="122" t="s">
        <v>130</v>
      </c>
      <c r="F187" s="122" t="s">
        <v>284</v>
      </c>
      <c r="J187" s="287">
        <f>BK187</f>
        <v>0</v>
      </c>
      <c r="L187" s="113"/>
      <c r="M187" s="117"/>
      <c r="P187" s="118">
        <f>SUM(P188:P207)</f>
        <v>72.759254999999996</v>
      </c>
      <c r="R187" s="118">
        <f>SUM(R188:R207)</f>
        <v>12.823672696440001</v>
      </c>
      <c r="T187" s="119">
        <f>SUM(T188:T207)</f>
        <v>0</v>
      </c>
      <c r="AR187" s="114" t="s">
        <v>79</v>
      </c>
      <c r="AT187" s="120" t="s">
        <v>70</v>
      </c>
      <c r="AU187" s="120" t="s">
        <v>79</v>
      </c>
      <c r="AY187" s="114" t="s">
        <v>125</v>
      </c>
      <c r="BK187" s="121">
        <f>SUM(BK188:BK207)</f>
        <v>0</v>
      </c>
    </row>
    <row r="188" spans="2:65" s="1" customFormat="1" ht="24.2" customHeight="1">
      <c r="B188" s="124"/>
      <c r="C188" s="125">
        <v>25</v>
      </c>
      <c r="D188" s="125" t="s">
        <v>127</v>
      </c>
      <c r="E188" s="126" t="s">
        <v>286</v>
      </c>
      <c r="F188" s="127" t="s">
        <v>287</v>
      </c>
      <c r="G188" s="128" t="s">
        <v>185</v>
      </c>
      <c r="H188" s="129">
        <v>4.806</v>
      </c>
      <c r="I188" s="130">
        <v>0</v>
      </c>
      <c r="J188" s="130">
        <f>ROUND(I188*H188,2)</f>
        <v>0</v>
      </c>
      <c r="K188" s="127" t="s">
        <v>3</v>
      </c>
      <c r="L188" s="30"/>
      <c r="M188" s="131" t="s">
        <v>3</v>
      </c>
      <c r="N188" s="132" t="s">
        <v>42</v>
      </c>
      <c r="O188" s="133">
        <v>2.5129999999999999</v>
      </c>
      <c r="P188" s="133">
        <f>O188*H188</f>
        <v>12.077477999999999</v>
      </c>
      <c r="Q188" s="133">
        <v>2.50194574</v>
      </c>
      <c r="R188" s="133">
        <f>Q188*H188</f>
        <v>12.02435122644</v>
      </c>
      <c r="S188" s="133">
        <v>0</v>
      </c>
      <c r="T188" s="134">
        <f>S188*H188</f>
        <v>0</v>
      </c>
      <c r="AR188" s="135" t="s">
        <v>130</v>
      </c>
      <c r="AT188" s="135" t="s">
        <v>127</v>
      </c>
      <c r="AU188" s="135" t="s">
        <v>81</v>
      </c>
      <c r="AY188" s="18" t="s">
        <v>125</v>
      </c>
      <c r="BE188" s="136">
        <f>IF(N188="základní",J188,0)</f>
        <v>0</v>
      </c>
      <c r="BF188" s="136">
        <f>IF(N188="snížená",J188,0)</f>
        <v>0</v>
      </c>
      <c r="BG188" s="136">
        <f>IF(N188="zákl. přenesená",J188,0)</f>
        <v>0</v>
      </c>
      <c r="BH188" s="136">
        <f>IF(N188="sníž. přenesená",J188,0)</f>
        <v>0</v>
      </c>
      <c r="BI188" s="136">
        <f>IF(N188="nulová",J188,0)</f>
        <v>0</v>
      </c>
      <c r="BJ188" s="18" t="s">
        <v>79</v>
      </c>
      <c r="BK188" s="136">
        <f>ROUND(I188*H188,2)</f>
        <v>0</v>
      </c>
      <c r="BL188" s="18" t="s">
        <v>130</v>
      </c>
      <c r="BM188" s="135" t="s">
        <v>288</v>
      </c>
    </row>
    <row r="189" spans="2:65" s="12" customFormat="1">
      <c r="B189" s="142"/>
      <c r="D189" s="140" t="s">
        <v>141</v>
      </c>
      <c r="E189" s="143" t="s">
        <v>3</v>
      </c>
      <c r="F189" s="144" t="s">
        <v>289</v>
      </c>
      <c r="H189" s="145">
        <v>4.806</v>
      </c>
      <c r="L189" s="142"/>
      <c r="M189" s="146"/>
      <c r="T189" s="147"/>
      <c r="AT189" s="143" t="s">
        <v>141</v>
      </c>
      <c r="AU189" s="143" t="s">
        <v>81</v>
      </c>
      <c r="AV189" s="12" t="s">
        <v>81</v>
      </c>
      <c r="AW189" s="12" t="s">
        <v>32</v>
      </c>
      <c r="AX189" s="12" t="s">
        <v>79</v>
      </c>
      <c r="AY189" s="143" t="s">
        <v>125</v>
      </c>
    </row>
    <row r="190" spans="2:65" s="1" customFormat="1" ht="24.2" customHeight="1">
      <c r="B190" s="124"/>
      <c r="C190" s="125">
        <v>26</v>
      </c>
      <c r="D190" s="125" t="s">
        <v>127</v>
      </c>
      <c r="E190" s="126" t="s">
        <v>291</v>
      </c>
      <c r="F190" s="127" t="s">
        <v>292</v>
      </c>
      <c r="G190" s="128" t="s">
        <v>293</v>
      </c>
      <c r="H190" s="129">
        <v>0.48099999999999998</v>
      </c>
      <c r="I190" s="130">
        <v>0</v>
      </c>
      <c r="J190" s="130">
        <f>ROUND(I190*H190,2)</f>
        <v>0</v>
      </c>
      <c r="K190" s="127" t="s">
        <v>129</v>
      </c>
      <c r="L190" s="30"/>
      <c r="M190" s="131" t="s">
        <v>3</v>
      </c>
      <c r="N190" s="132" t="s">
        <v>42</v>
      </c>
      <c r="O190" s="133">
        <v>36.877000000000002</v>
      </c>
      <c r="P190" s="133">
        <f>O190*H190</f>
        <v>17.737836999999999</v>
      </c>
      <c r="Q190" s="133">
        <v>1.0492699999999999</v>
      </c>
      <c r="R190" s="133">
        <f>Q190*H190</f>
        <v>0.50469886999999991</v>
      </c>
      <c r="S190" s="133">
        <v>0</v>
      </c>
      <c r="T190" s="134">
        <f>S190*H190</f>
        <v>0</v>
      </c>
      <c r="AR190" s="135" t="s">
        <v>130</v>
      </c>
      <c r="AT190" s="135" t="s">
        <v>127</v>
      </c>
      <c r="AU190" s="135" t="s">
        <v>81</v>
      </c>
      <c r="AY190" s="18" t="s">
        <v>125</v>
      </c>
      <c r="BE190" s="136">
        <f>IF(N190="základní",J190,0)</f>
        <v>0</v>
      </c>
      <c r="BF190" s="136">
        <f>IF(N190="snížená",J190,0)</f>
        <v>0</v>
      </c>
      <c r="BG190" s="136">
        <f>IF(N190="zákl. přenesená",J190,0)</f>
        <v>0</v>
      </c>
      <c r="BH190" s="136">
        <f>IF(N190="sníž. přenesená",J190,0)</f>
        <v>0</v>
      </c>
      <c r="BI190" s="136">
        <f>IF(N190="nulová",J190,0)</f>
        <v>0</v>
      </c>
      <c r="BJ190" s="18" t="s">
        <v>79</v>
      </c>
      <c r="BK190" s="136">
        <f>ROUND(I190*H190,2)</f>
        <v>0</v>
      </c>
      <c r="BL190" s="18" t="s">
        <v>130</v>
      </c>
      <c r="BM190" s="135" t="s">
        <v>294</v>
      </c>
    </row>
    <row r="191" spans="2:65" s="1" customFormat="1">
      <c r="B191" s="30"/>
      <c r="D191" s="137" t="s">
        <v>131</v>
      </c>
      <c r="F191" s="138" t="s">
        <v>295</v>
      </c>
      <c r="L191" s="30"/>
      <c r="M191" s="139"/>
      <c r="T191" s="51"/>
      <c r="AT191" s="18" t="s">
        <v>131</v>
      </c>
      <c r="AU191" s="18" t="s">
        <v>81</v>
      </c>
    </row>
    <row r="192" spans="2:65" s="12" customFormat="1">
      <c r="B192" s="142"/>
      <c r="D192" s="140" t="s">
        <v>141</v>
      </c>
      <c r="E192" s="143" t="s">
        <v>3</v>
      </c>
      <c r="F192" s="144" t="s">
        <v>296</v>
      </c>
      <c r="H192" s="145">
        <v>0.48099999999999998</v>
      </c>
      <c r="L192" s="142"/>
      <c r="M192" s="146"/>
      <c r="T192" s="147"/>
      <c r="AT192" s="143" t="s">
        <v>141</v>
      </c>
      <c r="AU192" s="143" t="s">
        <v>81</v>
      </c>
      <c r="AV192" s="12" t="s">
        <v>81</v>
      </c>
      <c r="AW192" s="12" t="s">
        <v>32</v>
      </c>
      <c r="AX192" s="12" t="s">
        <v>79</v>
      </c>
      <c r="AY192" s="143" t="s">
        <v>125</v>
      </c>
    </row>
    <row r="193" spans="2:65" s="1" customFormat="1" ht="24.2" customHeight="1">
      <c r="B193" s="124"/>
      <c r="C193" s="125">
        <v>27</v>
      </c>
      <c r="D193" s="125" t="s">
        <v>127</v>
      </c>
      <c r="E193" s="126" t="s">
        <v>298</v>
      </c>
      <c r="F193" s="127" t="s">
        <v>299</v>
      </c>
      <c r="G193" s="128" t="s">
        <v>138</v>
      </c>
      <c r="H193" s="129">
        <v>16.02</v>
      </c>
      <c r="I193" s="130">
        <v>0</v>
      </c>
      <c r="J193" s="130">
        <f>ROUND(I193*H193,2)</f>
        <v>0</v>
      </c>
      <c r="K193" s="127" t="s">
        <v>129</v>
      </c>
      <c r="L193" s="30"/>
      <c r="M193" s="131" t="s">
        <v>3</v>
      </c>
      <c r="N193" s="132" t="s">
        <v>42</v>
      </c>
      <c r="O193" s="133">
        <v>2.1819999999999999</v>
      </c>
      <c r="P193" s="133">
        <f>O193*H193</f>
        <v>34.955639999999995</v>
      </c>
      <c r="Q193" s="133">
        <v>1.4120000000000001E-2</v>
      </c>
      <c r="R193" s="133">
        <f>Q193*H193</f>
        <v>0.2262024</v>
      </c>
      <c r="S193" s="133">
        <v>0</v>
      </c>
      <c r="T193" s="134">
        <f>S193*H193</f>
        <v>0</v>
      </c>
      <c r="AR193" s="135" t="s">
        <v>130</v>
      </c>
      <c r="AT193" s="135" t="s">
        <v>127</v>
      </c>
      <c r="AU193" s="135" t="s">
        <v>81</v>
      </c>
      <c r="AY193" s="18" t="s">
        <v>125</v>
      </c>
      <c r="BE193" s="136">
        <f>IF(N193="základní",J193,0)</f>
        <v>0</v>
      </c>
      <c r="BF193" s="136">
        <f>IF(N193="snížená",J193,0)</f>
        <v>0</v>
      </c>
      <c r="BG193" s="136">
        <f>IF(N193="zákl. přenesená",J193,0)</f>
        <v>0</v>
      </c>
      <c r="BH193" s="136">
        <f>IF(N193="sníž. přenesená",J193,0)</f>
        <v>0</v>
      </c>
      <c r="BI193" s="136">
        <f>IF(N193="nulová",J193,0)</f>
        <v>0</v>
      </c>
      <c r="BJ193" s="18" t="s">
        <v>79</v>
      </c>
      <c r="BK193" s="136">
        <f>ROUND(I193*H193,2)</f>
        <v>0</v>
      </c>
      <c r="BL193" s="18" t="s">
        <v>130</v>
      </c>
      <c r="BM193" s="135" t="s">
        <v>300</v>
      </c>
    </row>
    <row r="194" spans="2:65" s="1" customFormat="1">
      <c r="B194" s="30"/>
      <c r="D194" s="137" t="s">
        <v>131</v>
      </c>
      <c r="F194" s="138" t="s">
        <v>301</v>
      </c>
      <c r="L194" s="30"/>
      <c r="M194" s="139"/>
      <c r="T194" s="51"/>
      <c r="AT194" s="18" t="s">
        <v>131</v>
      </c>
      <c r="AU194" s="18" t="s">
        <v>81</v>
      </c>
    </row>
    <row r="195" spans="2:65" s="12" customFormat="1">
      <c r="B195" s="142"/>
      <c r="D195" s="140" t="s">
        <v>141</v>
      </c>
      <c r="E195" s="143" t="s">
        <v>3</v>
      </c>
      <c r="F195" s="144" t="s">
        <v>302</v>
      </c>
      <c r="H195" s="145">
        <v>16.02</v>
      </c>
      <c r="L195" s="142"/>
      <c r="M195" s="146"/>
      <c r="T195" s="147"/>
      <c r="AT195" s="143" t="s">
        <v>141</v>
      </c>
      <c r="AU195" s="143" t="s">
        <v>81</v>
      </c>
      <c r="AV195" s="12" t="s">
        <v>81</v>
      </c>
      <c r="AW195" s="12" t="s">
        <v>32</v>
      </c>
      <c r="AX195" s="12" t="s">
        <v>79</v>
      </c>
      <c r="AY195" s="143" t="s">
        <v>125</v>
      </c>
    </row>
    <row r="196" spans="2:65" s="1" customFormat="1" ht="24.2" customHeight="1">
      <c r="B196" s="124"/>
      <c r="C196" s="125">
        <v>28</v>
      </c>
      <c r="D196" s="125" t="s">
        <v>127</v>
      </c>
      <c r="E196" s="126" t="s">
        <v>304</v>
      </c>
      <c r="F196" s="127" t="s">
        <v>305</v>
      </c>
      <c r="G196" s="128" t="s">
        <v>138</v>
      </c>
      <c r="H196" s="129">
        <v>16.02</v>
      </c>
      <c r="I196" s="130">
        <v>0</v>
      </c>
      <c r="J196" s="130">
        <f>ROUND(I196*H196,2)</f>
        <v>0</v>
      </c>
      <c r="K196" s="127" t="s">
        <v>129</v>
      </c>
      <c r="L196" s="30"/>
      <c r="M196" s="131" t="s">
        <v>3</v>
      </c>
      <c r="N196" s="132" t="s">
        <v>42</v>
      </c>
      <c r="O196" s="133">
        <v>0.35</v>
      </c>
      <c r="P196" s="133">
        <f>O196*H196</f>
        <v>5.6069999999999993</v>
      </c>
      <c r="Q196" s="133">
        <v>0</v>
      </c>
      <c r="R196" s="133">
        <f>Q196*H196</f>
        <v>0</v>
      </c>
      <c r="S196" s="133">
        <v>0</v>
      </c>
      <c r="T196" s="134">
        <f>S196*H196</f>
        <v>0</v>
      </c>
      <c r="AR196" s="135" t="s">
        <v>130</v>
      </c>
      <c r="AT196" s="135" t="s">
        <v>127</v>
      </c>
      <c r="AU196" s="135" t="s">
        <v>81</v>
      </c>
      <c r="AY196" s="18" t="s">
        <v>125</v>
      </c>
      <c r="BE196" s="136">
        <f>IF(N196="základní",J196,0)</f>
        <v>0</v>
      </c>
      <c r="BF196" s="136">
        <f>IF(N196="snížená",J196,0)</f>
        <v>0</v>
      </c>
      <c r="BG196" s="136">
        <f>IF(N196="zákl. přenesená",J196,0)</f>
        <v>0</v>
      </c>
      <c r="BH196" s="136">
        <f>IF(N196="sníž. přenesená",J196,0)</f>
        <v>0</v>
      </c>
      <c r="BI196" s="136">
        <f>IF(N196="nulová",J196,0)</f>
        <v>0</v>
      </c>
      <c r="BJ196" s="18" t="s">
        <v>79</v>
      </c>
      <c r="BK196" s="136">
        <f>ROUND(I196*H196,2)</f>
        <v>0</v>
      </c>
      <c r="BL196" s="18" t="s">
        <v>130</v>
      </c>
      <c r="BM196" s="135" t="s">
        <v>306</v>
      </c>
    </row>
    <row r="197" spans="2:65" s="1" customFormat="1">
      <c r="B197" s="30"/>
      <c r="D197" s="137" t="s">
        <v>131</v>
      </c>
      <c r="F197" s="138" t="s">
        <v>307</v>
      </c>
      <c r="L197" s="30"/>
      <c r="M197" s="139"/>
      <c r="T197" s="51"/>
      <c r="AT197" s="18" t="s">
        <v>131</v>
      </c>
      <c r="AU197" s="18" t="s">
        <v>81</v>
      </c>
    </row>
    <row r="198" spans="2:65" s="1" customFormat="1" ht="16.5" customHeight="1">
      <c r="B198" s="124"/>
      <c r="C198" s="125">
        <v>29</v>
      </c>
      <c r="D198" s="125" t="s">
        <v>127</v>
      </c>
      <c r="E198" s="126" t="s">
        <v>280</v>
      </c>
      <c r="F198" s="127" t="s">
        <v>281</v>
      </c>
      <c r="G198" s="128" t="s">
        <v>138</v>
      </c>
      <c r="H198" s="129">
        <v>24.73</v>
      </c>
      <c r="I198" s="130">
        <v>0</v>
      </c>
      <c r="J198" s="130">
        <f>ROUND(I198*H198,2)</f>
        <v>0</v>
      </c>
      <c r="K198" s="127" t="s">
        <v>129</v>
      </c>
      <c r="L198" s="30"/>
      <c r="M198" s="131" t="s">
        <v>3</v>
      </c>
      <c r="N198" s="132" t="s">
        <v>42</v>
      </c>
      <c r="O198" s="133">
        <v>0.05</v>
      </c>
      <c r="P198" s="133">
        <f>O198*H198</f>
        <v>1.2365000000000002</v>
      </c>
      <c r="Q198" s="133">
        <v>2.5000000000000001E-3</v>
      </c>
      <c r="R198" s="133">
        <f>Q198*H198</f>
        <v>6.1825000000000005E-2</v>
      </c>
      <c r="S198" s="133">
        <v>0</v>
      </c>
      <c r="T198" s="134">
        <f>S198*H198</f>
        <v>0</v>
      </c>
      <c r="AR198" s="135" t="s">
        <v>130</v>
      </c>
      <c r="AT198" s="135" t="s">
        <v>127</v>
      </c>
      <c r="AU198" s="135" t="s">
        <v>81</v>
      </c>
      <c r="AY198" s="18" t="s">
        <v>125</v>
      </c>
      <c r="BE198" s="136">
        <f>IF(N198="základní",J198,0)</f>
        <v>0</v>
      </c>
      <c r="BF198" s="136">
        <f>IF(N198="snížená",J198,0)</f>
        <v>0</v>
      </c>
      <c r="BG198" s="136">
        <f>IF(N198="zákl. přenesená",J198,0)</f>
        <v>0</v>
      </c>
      <c r="BH198" s="136">
        <f>IF(N198="sníž. přenesená",J198,0)</f>
        <v>0</v>
      </c>
      <c r="BI198" s="136">
        <f>IF(N198="nulová",J198,0)</f>
        <v>0</v>
      </c>
      <c r="BJ198" s="18" t="s">
        <v>79</v>
      </c>
      <c r="BK198" s="136">
        <f>ROUND(I198*H198,2)</f>
        <v>0</v>
      </c>
      <c r="BL198" s="18" t="s">
        <v>130</v>
      </c>
      <c r="BM198" s="135" t="s">
        <v>309</v>
      </c>
    </row>
    <row r="199" spans="2:65" s="1" customFormat="1">
      <c r="B199" s="30"/>
      <c r="D199" s="137" t="s">
        <v>131</v>
      </c>
      <c r="F199" s="138" t="s">
        <v>283</v>
      </c>
      <c r="L199" s="30"/>
      <c r="M199" s="139"/>
      <c r="T199" s="51"/>
      <c r="AT199" s="18" t="s">
        <v>131</v>
      </c>
      <c r="AU199" s="18" t="s">
        <v>81</v>
      </c>
    </row>
    <row r="200" spans="2:65" s="12" customFormat="1">
      <c r="B200" s="142"/>
      <c r="D200" s="140" t="s">
        <v>141</v>
      </c>
      <c r="E200" s="143" t="s">
        <v>3</v>
      </c>
      <c r="F200" s="144" t="s">
        <v>302</v>
      </c>
      <c r="H200" s="145">
        <v>16.02</v>
      </c>
      <c r="L200" s="142"/>
      <c r="M200" s="146"/>
      <c r="T200" s="147"/>
      <c r="AT200" s="143" t="s">
        <v>141</v>
      </c>
      <c r="AU200" s="143" t="s">
        <v>81</v>
      </c>
      <c r="AV200" s="12" t="s">
        <v>81</v>
      </c>
      <c r="AW200" s="12" t="s">
        <v>32</v>
      </c>
      <c r="AX200" s="12" t="s">
        <v>71</v>
      </c>
      <c r="AY200" s="143" t="s">
        <v>125</v>
      </c>
    </row>
    <row r="201" spans="2:65" s="12" customFormat="1">
      <c r="B201" s="142"/>
      <c r="D201" s="140" t="s">
        <v>141</v>
      </c>
      <c r="E201" s="143" t="s">
        <v>3</v>
      </c>
      <c r="F201" s="144" t="s">
        <v>310</v>
      </c>
      <c r="H201" s="145">
        <v>8.7100000000000009</v>
      </c>
      <c r="L201" s="142"/>
      <c r="M201" s="146"/>
      <c r="T201" s="147"/>
      <c r="AT201" s="143" t="s">
        <v>141</v>
      </c>
      <c r="AU201" s="143" t="s">
        <v>81</v>
      </c>
      <c r="AV201" s="12" t="s">
        <v>81</v>
      </c>
      <c r="AW201" s="12" t="s">
        <v>32</v>
      </c>
      <c r="AX201" s="12" t="s">
        <v>71</v>
      </c>
      <c r="AY201" s="143" t="s">
        <v>125</v>
      </c>
    </row>
    <row r="202" spans="2:65" s="13" customFormat="1">
      <c r="B202" s="148"/>
      <c r="D202" s="140" t="s">
        <v>141</v>
      </c>
      <c r="E202" s="149" t="s">
        <v>3</v>
      </c>
      <c r="F202" s="150" t="s">
        <v>161</v>
      </c>
      <c r="H202" s="151">
        <v>24.73</v>
      </c>
      <c r="L202" s="148"/>
      <c r="M202" s="152"/>
      <c r="T202" s="153"/>
      <c r="AT202" s="149" t="s">
        <v>141</v>
      </c>
      <c r="AU202" s="149" t="s">
        <v>81</v>
      </c>
      <c r="AV202" s="13" t="s">
        <v>130</v>
      </c>
      <c r="AW202" s="13" t="s">
        <v>32</v>
      </c>
      <c r="AX202" s="13" t="s">
        <v>79</v>
      </c>
      <c r="AY202" s="149" t="s">
        <v>125</v>
      </c>
    </row>
    <row r="203" spans="2:65" s="1" customFormat="1" ht="21.75" customHeight="1">
      <c r="B203" s="124"/>
      <c r="C203" s="125">
        <v>30</v>
      </c>
      <c r="D203" s="125" t="s">
        <v>127</v>
      </c>
      <c r="E203" s="126" t="s">
        <v>312</v>
      </c>
      <c r="F203" s="127" t="s">
        <v>313</v>
      </c>
      <c r="G203" s="128" t="s">
        <v>138</v>
      </c>
      <c r="H203" s="129">
        <v>0.72</v>
      </c>
      <c r="I203" s="130">
        <v>0</v>
      </c>
      <c r="J203" s="130">
        <f>ROUND(I203*H203,2)</f>
        <v>0</v>
      </c>
      <c r="K203" s="127" t="s">
        <v>129</v>
      </c>
      <c r="L203" s="30"/>
      <c r="M203" s="131" t="s">
        <v>3</v>
      </c>
      <c r="N203" s="132" t="s">
        <v>42</v>
      </c>
      <c r="O203" s="133">
        <v>1.33</v>
      </c>
      <c r="P203" s="133">
        <f>O203*H203</f>
        <v>0.95760000000000001</v>
      </c>
      <c r="Q203" s="133">
        <v>9.1599999999999997E-3</v>
      </c>
      <c r="R203" s="133">
        <f>Q203*H203</f>
        <v>6.5951999999999998E-3</v>
      </c>
      <c r="S203" s="133">
        <v>0</v>
      </c>
      <c r="T203" s="134">
        <f>S203*H203</f>
        <v>0</v>
      </c>
      <c r="AR203" s="135" t="s">
        <v>130</v>
      </c>
      <c r="AT203" s="135" t="s">
        <v>127</v>
      </c>
      <c r="AU203" s="135" t="s">
        <v>81</v>
      </c>
      <c r="AY203" s="18" t="s">
        <v>125</v>
      </c>
      <c r="BE203" s="136">
        <f>IF(N203="základní",J203,0)</f>
        <v>0</v>
      </c>
      <c r="BF203" s="136">
        <f>IF(N203="snížená",J203,0)</f>
        <v>0</v>
      </c>
      <c r="BG203" s="136">
        <f>IF(N203="zákl. přenesená",J203,0)</f>
        <v>0</v>
      </c>
      <c r="BH203" s="136">
        <f>IF(N203="sníž. přenesená",J203,0)</f>
        <v>0</v>
      </c>
      <c r="BI203" s="136">
        <f>IF(N203="nulová",J203,0)</f>
        <v>0</v>
      </c>
      <c r="BJ203" s="18" t="s">
        <v>79</v>
      </c>
      <c r="BK203" s="136">
        <f>ROUND(I203*H203,2)</f>
        <v>0</v>
      </c>
      <c r="BL203" s="18" t="s">
        <v>130</v>
      </c>
      <c r="BM203" s="135" t="s">
        <v>314</v>
      </c>
    </row>
    <row r="204" spans="2:65" s="1" customFormat="1">
      <c r="B204" s="30"/>
      <c r="D204" s="137" t="s">
        <v>131</v>
      </c>
      <c r="F204" s="138" t="s">
        <v>315</v>
      </c>
      <c r="L204" s="30"/>
      <c r="M204" s="139"/>
      <c r="T204" s="51"/>
      <c r="AT204" s="18" t="s">
        <v>131</v>
      </c>
      <c r="AU204" s="18" t="s">
        <v>81</v>
      </c>
    </row>
    <row r="205" spans="2:65" s="12" customFormat="1">
      <c r="B205" s="142"/>
      <c r="D205" s="140" t="s">
        <v>141</v>
      </c>
      <c r="E205" s="143" t="s">
        <v>3</v>
      </c>
      <c r="F205" s="144" t="s">
        <v>316</v>
      </c>
      <c r="H205" s="145">
        <v>0.72</v>
      </c>
      <c r="L205" s="142"/>
      <c r="M205" s="146"/>
      <c r="T205" s="147"/>
      <c r="AT205" s="143" t="s">
        <v>141</v>
      </c>
      <c r="AU205" s="143" t="s">
        <v>81</v>
      </c>
      <c r="AV205" s="12" t="s">
        <v>81</v>
      </c>
      <c r="AW205" s="12" t="s">
        <v>32</v>
      </c>
      <c r="AX205" s="12" t="s">
        <v>79</v>
      </c>
      <c r="AY205" s="143" t="s">
        <v>125</v>
      </c>
    </row>
    <row r="206" spans="2:65" s="1" customFormat="1" ht="21.75" customHeight="1">
      <c r="B206" s="124"/>
      <c r="C206" s="125">
        <v>31</v>
      </c>
      <c r="D206" s="125" t="s">
        <v>127</v>
      </c>
      <c r="E206" s="126" t="s">
        <v>318</v>
      </c>
      <c r="F206" s="127" t="s">
        <v>319</v>
      </c>
      <c r="G206" s="128" t="s">
        <v>138</v>
      </c>
      <c r="H206" s="129">
        <v>0.72</v>
      </c>
      <c r="I206" s="130">
        <v>0</v>
      </c>
      <c r="J206" s="130">
        <f>ROUND(I206*H206,2)</f>
        <v>0</v>
      </c>
      <c r="K206" s="127" t="s">
        <v>129</v>
      </c>
      <c r="L206" s="30"/>
      <c r="M206" s="131" t="s">
        <v>3</v>
      </c>
      <c r="N206" s="132" t="s">
        <v>42</v>
      </c>
      <c r="O206" s="133">
        <v>0.26</v>
      </c>
      <c r="P206" s="133">
        <f>O206*H206</f>
        <v>0.18720000000000001</v>
      </c>
      <c r="Q206" s="133">
        <v>0</v>
      </c>
      <c r="R206" s="133">
        <f>Q206*H206</f>
        <v>0</v>
      </c>
      <c r="S206" s="133">
        <v>0</v>
      </c>
      <c r="T206" s="134">
        <f>S206*H206</f>
        <v>0</v>
      </c>
      <c r="AR206" s="135" t="s">
        <v>130</v>
      </c>
      <c r="AT206" s="135" t="s">
        <v>127</v>
      </c>
      <c r="AU206" s="135" t="s">
        <v>81</v>
      </c>
      <c r="AY206" s="18" t="s">
        <v>125</v>
      </c>
      <c r="BE206" s="136">
        <f>IF(N206="základní",J206,0)</f>
        <v>0</v>
      </c>
      <c r="BF206" s="136">
        <f>IF(N206="snížená",J206,0)</f>
        <v>0</v>
      </c>
      <c r="BG206" s="136">
        <f>IF(N206="zákl. přenesená",J206,0)</f>
        <v>0</v>
      </c>
      <c r="BH206" s="136">
        <f>IF(N206="sníž. přenesená",J206,0)</f>
        <v>0</v>
      </c>
      <c r="BI206" s="136">
        <f>IF(N206="nulová",J206,0)</f>
        <v>0</v>
      </c>
      <c r="BJ206" s="18" t="s">
        <v>79</v>
      </c>
      <c r="BK206" s="136">
        <f>ROUND(I206*H206,2)</f>
        <v>0</v>
      </c>
      <c r="BL206" s="18" t="s">
        <v>130</v>
      </c>
      <c r="BM206" s="135" t="s">
        <v>320</v>
      </c>
    </row>
    <row r="207" spans="2:65" s="1" customFormat="1">
      <c r="B207" s="30"/>
      <c r="D207" s="137" t="s">
        <v>131</v>
      </c>
      <c r="F207" s="138" t="s">
        <v>321</v>
      </c>
      <c r="L207" s="30"/>
      <c r="M207" s="139"/>
      <c r="T207" s="51"/>
      <c r="AT207" s="18" t="s">
        <v>131</v>
      </c>
      <c r="AU207" s="18" t="s">
        <v>81</v>
      </c>
    </row>
    <row r="208" spans="2:65" s="11" customFormat="1" ht="22.9" customHeight="1">
      <c r="B208" s="113"/>
      <c r="D208" s="114" t="s">
        <v>70</v>
      </c>
      <c r="E208" s="122" t="s">
        <v>143</v>
      </c>
      <c r="F208" s="122" t="s">
        <v>322</v>
      </c>
      <c r="J208" s="287">
        <f>BK208</f>
        <v>0</v>
      </c>
      <c r="L208" s="113"/>
      <c r="M208" s="117"/>
      <c r="P208" s="118">
        <f>SUM(P209:P286)</f>
        <v>1715.558671</v>
      </c>
      <c r="R208" s="118">
        <f>SUM(R209:R286)</f>
        <v>159.56599739000004</v>
      </c>
      <c r="T208" s="119">
        <f>SUM(T209:T286)</f>
        <v>0</v>
      </c>
      <c r="AR208" s="114" t="s">
        <v>79</v>
      </c>
      <c r="AT208" s="120" t="s">
        <v>70</v>
      </c>
      <c r="AU208" s="120" t="s">
        <v>79</v>
      </c>
      <c r="AY208" s="114" t="s">
        <v>125</v>
      </c>
      <c r="BK208" s="121">
        <f>SUM(BK209:BK286)</f>
        <v>0</v>
      </c>
    </row>
    <row r="209" spans="2:65" s="1" customFormat="1" ht="24.2" customHeight="1">
      <c r="B209" s="124"/>
      <c r="C209" s="125">
        <v>32</v>
      </c>
      <c r="D209" s="125" t="s">
        <v>127</v>
      </c>
      <c r="E209" s="126" t="s">
        <v>324</v>
      </c>
      <c r="F209" s="127" t="s">
        <v>325</v>
      </c>
      <c r="G209" s="128" t="s">
        <v>138</v>
      </c>
      <c r="H209" s="129">
        <v>83.22</v>
      </c>
      <c r="I209" s="130">
        <v>0</v>
      </c>
      <c r="J209" s="130">
        <f>ROUND(I209*H209,2)</f>
        <v>0</v>
      </c>
      <c r="K209" s="127" t="s">
        <v>129</v>
      </c>
      <c r="L209" s="30"/>
      <c r="M209" s="131" t="s">
        <v>3</v>
      </c>
      <c r="N209" s="132" t="s">
        <v>42</v>
      </c>
      <c r="O209" s="133">
        <v>9.2999999999999999E-2</v>
      </c>
      <c r="P209" s="133">
        <f>O209*H209</f>
        <v>7.7394600000000002</v>
      </c>
      <c r="Q209" s="133">
        <v>0</v>
      </c>
      <c r="R209" s="133">
        <f>Q209*H209</f>
        <v>0</v>
      </c>
      <c r="S209" s="133">
        <v>0</v>
      </c>
      <c r="T209" s="134">
        <f>S209*H209</f>
        <v>0</v>
      </c>
      <c r="AR209" s="135" t="s">
        <v>130</v>
      </c>
      <c r="AT209" s="135" t="s">
        <v>127</v>
      </c>
      <c r="AU209" s="135" t="s">
        <v>81</v>
      </c>
      <c r="AY209" s="18" t="s">
        <v>125</v>
      </c>
      <c r="BE209" s="136">
        <f>IF(N209="základní",J209,0)</f>
        <v>0</v>
      </c>
      <c r="BF209" s="136">
        <f>IF(N209="snížená",J209,0)</f>
        <v>0</v>
      </c>
      <c r="BG209" s="136">
        <f>IF(N209="zákl. přenesená",J209,0)</f>
        <v>0</v>
      </c>
      <c r="BH209" s="136">
        <f>IF(N209="sníž. přenesená",J209,0)</f>
        <v>0</v>
      </c>
      <c r="BI209" s="136">
        <f>IF(N209="nulová",J209,0)</f>
        <v>0</v>
      </c>
      <c r="BJ209" s="18" t="s">
        <v>79</v>
      </c>
      <c r="BK209" s="136">
        <f>ROUND(I209*H209,2)</f>
        <v>0</v>
      </c>
      <c r="BL209" s="18" t="s">
        <v>130</v>
      </c>
      <c r="BM209" s="135" t="s">
        <v>326</v>
      </c>
    </row>
    <row r="210" spans="2:65" s="1" customFormat="1">
      <c r="B210" s="30"/>
      <c r="D210" s="137" t="s">
        <v>131</v>
      </c>
      <c r="F210" s="138" t="s">
        <v>327</v>
      </c>
      <c r="L210" s="30"/>
      <c r="M210" s="139"/>
      <c r="T210" s="51"/>
      <c r="AT210" s="18" t="s">
        <v>131</v>
      </c>
      <c r="AU210" s="18" t="s">
        <v>81</v>
      </c>
    </row>
    <row r="211" spans="2:65" s="12" customFormat="1">
      <c r="B211" s="142"/>
      <c r="D211" s="140" t="s">
        <v>141</v>
      </c>
      <c r="E211" s="143" t="s">
        <v>3</v>
      </c>
      <c r="F211" s="144" t="s">
        <v>328</v>
      </c>
      <c r="H211" s="145">
        <v>28.56</v>
      </c>
      <c r="L211" s="142"/>
      <c r="M211" s="146"/>
      <c r="T211" s="147"/>
      <c r="AT211" s="143" t="s">
        <v>141</v>
      </c>
      <c r="AU211" s="143" t="s">
        <v>81</v>
      </c>
      <c r="AV211" s="12" t="s">
        <v>81</v>
      </c>
      <c r="AW211" s="12" t="s">
        <v>32</v>
      </c>
      <c r="AX211" s="12" t="s">
        <v>71</v>
      </c>
      <c r="AY211" s="143" t="s">
        <v>125</v>
      </c>
    </row>
    <row r="212" spans="2:65" s="12" customFormat="1">
      <c r="B212" s="142"/>
      <c r="D212" s="140" t="s">
        <v>141</v>
      </c>
      <c r="E212" s="143" t="s">
        <v>3</v>
      </c>
      <c r="F212" s="144" t="s">
        <v>329</v>
      </c>
      <c r="H212" s="145">
        <v>54.66</v>
      </c>
      <c r="L212" s="142"/>
      <c r="M212" s="146"/>
      <c r="T212" s="147"/>
      <c r="AT212" s="143" t="s">
        <v>141</v>
      </c>
      <c r="AU212" s="143" t="s">
        <v>81</v>
      </c>
      <c r="AV212" s="12" t="s">
        <v>81</v>
      </c>
      <c r="AW212" s="12" t="s">
        <v>32</v>
      </c>
      <c r="AX212" s="12" t="s">
        <v>71</v>
      </c>
      <c r="AY212" s="143" t="s">
        <v>125</v>
      </c>
    </row>
    <row r="213" spans="2:65" s="13" customFormat="1">
      <c r="B213" s="148"/>
      <c r="D213" s="140" t="s">
        <v>141</v>
      </c>
      <c r="E213" s="149" t="s">
        <v>3</v>
      </c>
      <c r="F213" s="150" t="s">
        <v>161</v>
      </c>
      <c r="H213" s="151">
        <v>83.22</v>
      </c>
      <c r="L213" s="148"/>
      <c r="M213" s="152"/>
      <c r="T213" s="153"/>
      <c r="AT213" s="149" t="s">
        <v>141</v>
      </c>
      <c r="AU213" s="149" t="s">
        <v>81</v>
      </c>
      <c r="AV213" s="13" t="s">
        <v>130</v>
      </c>
      <c r="AW213" s="13" t="s">
        <v>32</v>
      </c>
      <c r="AX213" s="13" t="s">
        <v>79</v>
      </c>
      <c r="AY213" s="149" t="s">
        <v>125</v>
      </c>
    </row>
    <row r="214" spans="2:65" s="1" customFormat="1" ht="24.2" customHeight="1">
      <c r="B214" s="124"/>
      <c r="C214" s="125">
        <v>33</v>
      </c>
      <c r="D214" s="125" t="s">
        <v>127</v>
      </c>
      <c r="E214" s="126" t="s">
        <v>330</v>
      </c>
      <c r="F214" s="127" t="s">
        <v>331</v>
      </c>
      <c r="G214" s="128" t="s">
        <v>138</v>
      </c>
      <c r="H214" s="129">
        <v>28.56</v>
      </c>
      <c r="I214" s="130">
        <v>0</v>
      </c>
      <c r="J214" s="130">
        <f>ROUND(I214*H214,2)</f>
        <v>0</v>
      </c>
      <c r="K214" s="127" t="s">
        <v>129</v>
      </c>
      <c r="L214" s="30"/>
      <c r="M214" s="131" t="s">
        <v>3</v>
      </c>
      <c r="N214" s="132" t="s">
        <v>42</v>
      </c>
      <c r="O214" s="133">
        <v>9.5000000000000001E-2</v>
      </c>
      <c r="P214" s="133">
        <f>O214*H214</f>
        <v>2.7132000000000001</v>
      </c>
      <c r="Q214" s="133">
        <v>0</v>
      </c>
      <c r="R214" s="133">
        <f>Q214*H214</f>
        <v>0</v>
      </c>
      <c r="S214" s="133">
        <v>0</v>
      </c>
      <c r="T214" s="134">
        <f>S214*H214</f>
        <v>0</v>
      </c>
      <c r="AR214" s="135" t="s">
        <v>130</v>
      </c>
      <c r="AT214" s="135" t="s">
        <v>127</v>
      </c>
      <c r="AU214" s="135" t="s">
        <v>81</v>
      </c>
      <c r="AY214" s="18" t="s">
        <v>125</v>
      </c>
      <c r="BE214" s="136">
        <f>IF(N214="základní",J214,0)</f>
        <v>0</v>
      </c>
      <c r="BF214" s="136">
        <f>IF(N214="snížená",J214,0)</f>
        <v>0</v>
      </c>
      <c r="BG214" s="136">
        <f>IF(N214="zákl. přenesená",J214,0)</f>
        <v>0</v>
      </c>
      <c r="BH214" s="136">
        <f>IF(N214="sníž. přenesená",J214,0)</f>
        <v>0</v>
      </c>
      <c r="BI214" s="136">
        <f>IF(N214="nulová",J214,0)</f>
        <v>0</v>
      </c>
      <c r="BJ214" s="18" t="s">
        <v>79</v>
      </c>
      <c r="BK214" s="136">
        <f>ROUND(I214*H214,2)</f>
        <v>0</v>
      </c>
      <c r="BL214" s="18" t="s">
        <v>130</v>
      </c>
      <c r="BM214" s="135" t="s">
        <v>332</v>
      </c>
    </row>
    <row r="215" spans="2:65" s="1" customFormat="1">
      <c r="B215" s="30"/>
      <c r="D215" s="137" t="s">
        <v>131</v>
      </c>
      <c r="F215" s="138" t="s">
        <v>333</v>
      </c>
      <c r="L215" s="30"/>
      <c r="M215" s="139"/>
      <c r="T215" s="51"/>
      <c r="AT215" s="18" t="s">
        <v>131</v>
      </c>
      <c r="AU215" s="18" t="s">
        <v>81</v>
      </c>
    </row>
    <row r="216" spans="2:65" s="12" customFormat="1">
      <c r="B216" s="142"/>
      <c r="D216" s="140" t="s">
        <v>141</v>
      </c>
      <c r="E216" s="143" t="s">
        <v>3</v>
      </c>
      <c r="F216" s="144" t="s">
        <v>328</v>
      </c>
      <c r="H216" s="145">
        <v>28.56</v>
      </c>
      <c r="L216" s="142"/>
      <c r="M216" s="146"/>
      <c r="T216" s="147"/>
      <c r="AT216" s="143" t="s">
        <v>141</v>
      </c>
      <c r="AU216" s="143" t="s">
        <v>81</v>
      </c>
      <c r="AV216" s="12" t="s">
        <v>81</v>
      </c>
      <c r="AW216" s="12" t="s">
        <v>32</v>
      </c>
      <c r="AX216" s="12" t="s">
        <v>79</v>
      </c>
      <c r="AY216" s="143" t="s">
        <v>125</v>
      </c>
    </row>
    <row r="217" spans="2:65" s="1" customFormat="1" ht="21.75" customHeight="1">
      <c r="B217" s="124"/>
      <c r="C217" s="125">
        <v>34</v>
      </c>
      <c r="D217" s="125" t="s">
        <v>127</v>
      </c>
      <c r="E217" s="126" t="s">
        <v>334</v>
      </c>
      <c r="F217" s="127" t="s">
        <v>335</v>
      </c>
      <c r="G217" s="128" t="s">
        <v>138</v>
      </c>
      <c r="H217" s="129">
        <v>214.09</v>
      </c>
      <c r="I217" s="130">
        <v>0</v>
      </c>
      <c r="J217" s="130">
        <f>ROUND(I217*H217,2)</f>
        <v>0</v>
      </c>
      <c r="K217" s="127" t="s">
        <v>129</v>
      </c>
      <c r="L217" s="30"/>
      <c r="M217" s="131" t="s">
        <v>3</v>
      </c>
      <c r="N217" s="132" t="s">
        <v>42</v>
      </c>
      <c r="O217" s="133">
        <v>9.4E-2</v>
      </c>
      <c r="P217" s="133">
        <f>O217*H217</f>
        <v>20.124459999999999</v>
      </c>
      <c r="Q217" s="133">
        <v>0</v>
      </c>
      <c r="R217" s="133">
        <f>Q217*H217</f>
        <v>0</v>
      </c>
      <c r="S217" s="133">
        <v>0</v>
      </c>
      <c r="T217" s="134">
        <f>S217*H217</f>
        <v>0</v>
      </c>
      <c r="AR217" s="135" t="s">
        <v>130</v>
      </c>
      <c r="AT217" s="135" t="s">
        <v>127</v>
      </c>
      <c r="AU217" s="135" t="s">
        <v>81</v>
      </c>
      <c r="AY217" s="18" t="s">
        <v>125</v>
      </c>
      <c r="BE217" s="136">
        <f>IF(N217="základní",J217,0)</f>
        <v>0</v>
      </c>
      <c r="BF217" s="136">
        <f>IF(N217="snížená",J217,0)</f>
        <v>0</v>
      </c>
      <c r="BG217" s="136">
        <f>IF(N217="zákl. přenesená",J217,0)</f>
        <v>0</v>
      </c>
      <c r="BH217" s="136">
        <f>IF(N217="sníž. přenesená",J217,0)</f>
        <v>0</v>
      </c>
      <c r="BI217" s="136">
        <f>IF(N217="nulová",J217,0)</f>
        <v>0</v>
      </c>
      <c r="BJ217" s="18" t="s">
        <v>79</v>
      </c>
      <c r="BK217" s="136">
        <f>ROUND(I217*H217,2)</f>
        <v>0</v>
      </c>
      <c r="BL217" s="18" t="s">
        <v>130</v>
      </c>
      <c r="BM217" s="135" t="s">
        <v>336</v>
      </c>
    </row>
    <row r="218" spans="2:65" s="1" customFormat="1">
      <c r="B218" s="30"/>
      <c r="D218" s="137" t="s">
        <v>131</v>
      </c>
      <c r="F218" s="138" t="s">
        <v>337</v>
      </c>
      <c r="L218" s="30"/>
      <c r="M218" s="139"/>
      <c r="T218" s="51"/>
      <c r="AT218" s="18" t="s">
        <v>131</v>
      </c>
      <c r="AU218" s="18" t="s">
        <v>81</v>
      </c>
    </row>
    <row r="219" spans="2:65" s="12" customFormat="1">
      <c r="B219" s="142"/>
      <c r="D219" s="140" t="s">
        <v>141</v>
      </c>
      <c r="E219" s="143" t="s">
        <v>3</v>
      </c>
      <c r="F219" s="144" t="s">
        <v>338</v>
      </c>
      <c r="H219" s="145">
        <v>174.82</v>
      </c>
      <c r="L219" s="142"/>
      <c r="M219" s="146"/>
      <c r="T219" s="147"/>
      <c r="AT219" s="143" t="s">
        <v>141</v>
      </c>
      <c r="AU219" s="143" t="s">
        <v>81</v>
      </c>
      <c r="AV219" s="12" t="s">
        <v>81</v>
      </c>
      <c r="AW219" s="12" t="s">
        <v>32</v>
      </c>
      <c r="AX219" s="12" t="s">
        <v>71</v>
      </c>
      <c r="AY219" s="143" t="s">
        <v>125</v>
      </c>
    </row>
    <row r="220" spans="2:65" s="12" customFormat="1">
      <c r="B220" s="142"/>
      <c r="D220" s="140" t="s">
        <v>141</v>
      </c>
      <c r="E220" s="143" t="s">
        <v>3</v>
      </c>
      <c r="F220" s="144" t="s">
        <v>339</v>
      </c>
      <c r="H220" s="145">
        <v>39.270000000000003</v>
      </c>
      <c r="L220" s="142"/>
      <c r="M220" s="146"/>
      <c r="T220" s="147"/>
      <c r="AT220" s="143" t="s">
        <v>141</v>
      </c>
      <c r="AU220" s="143" t="s">
        <v>81</v>
      </c>
      <c r="AV220" s="12" t="s">
        <v>81</v>
      </c>
      <c r="AW220" s="12" t="s">
        <v>32</v>
      </c>
      <c r="AX220" s="12" t="s">
        <v>71</v>
      </c>
      <c r="AY220" s="143" t="s">
        <v>125</v>
      </c>
    </row>
    <row r="221" spans="2:65" s="13" customFormat="1">
      <c r="B221" s="148"/>
      <c r="D221" s="140" t="s">
        <v>141</v>
      </c>
      <c r="E221" s="149" t="s">
        <v>3</v>
      </c>
      <c r="F221" s="150" t="s">
        <v>161</v>
      </c>
      <c r="H221" s="151">
        <v>214.09</v>
      </c>
      <c r="L221" s="148"/>
      <c r="M221" s="152"/>
      <c r="T221" s="153"/>
      <c r="AT221" s="149" t="s">
        <v>141</v>
      </c>
      <c r="AU221" s="149" t="s">
        <v>81</v>
      </c>
      <c r="AV221" s="13" t="s">
        <v>130</v>
      </c>
      <c r="AW221" s="13" t="s">
        <v>32</v>
      </c>
      <c r="AX221" s="13" t="s">
        <v>79</v>
      </c>
      <c r="AY221" s="149" t="s">
        <v>125</v>
      </c>
    </row>
    <row r="222" spans="2:65" s="1" customFormat="1" ht="21.75" customHeight="1">
      <c r="B222" s="124"/>
      <c r="C222" s="125">
        <v>35</v>
      </c>
      <c r="D222" s="125" t="s">
        <v>127</v>
      </c>
      <c r="E222" s="126" t="s">
        <v>340</v>
      </c>
      <c r="F222" s="127" t="s">
        <v>341</v>
      </c>
      <c r="G222" s="128" t="s">
        <v>138</v>
      </c>
      <c r="H222" s="129">
        <v>207.7</v>
      </c>
      <c r="I222" s="130">
        <v>0</v>
      </c>
      <c r="J222" s="130">
        <f>ROUND(I222*H222,2)</f>
        <v>0</v>
      </c>
      <c r="K222" s="127" t="s">
        <v>129</v>
      </c>
      <c r="L222" s="30"/>
      <c r="M222" s="131" t="s">
        <v>3</v>
      </c>
      <c r="N222" s="132" t="s">
        <v>42</v>
      </c>
      <c r="O222" s="133">
        <v>0.109</v>
      </c>
      <c r="P222" s="133">
        <f>O222*H222</f>
        <v>22.639299999999999</v>
      </c>
      <c r="Q222" s="133">
        <v>0</v>
      </c>
      <c r="R222" s="133">
        <f>Q222*H222</f>
        <v>0</v>
      </c>
      <c r="S222" s="133">
        <v>0</v>
      </c>
      <c r="T222" s="134">
        <f>S222*H222</f>
        <v>0</v>
      </c>
      <c r="AR222" s="135" t="s">
        <v>130</v>
      </c>
      <c r="AT222" s="135" t="s">
        <v>127</v>
      </c>
      <c r="AU222" s="135" t="s">
        <v>81</v>
      </c>
      <c r="AY222" s="18" t="s">
        <v>125</v>
      </c>
      <c r="BE222" s="136">
        <f>IF(N222="základní",J222,0)</f>
        <v>0</v>
      </c>
      <c r="BF222" s="136">
        <f>IF(N222="snížená",J222,0)</f>
        <v>0</v>
      </c>
      <c r="BG222" s="136">
        <f>IF(N222="zákl. přenesená",J222,0)</f>
        <v>0</v>
      </c>
      <c r="BH222" s="136">
        <f>IF(N222="sníž. přenesená",J222,0)</f>
        <v>0</v>
      </c>
      <c r="BI222" s="136">
        <f>IF(N222="nulová",J222,0)</f>
        <v>0</v>
      </c>
      <c r="BJ222" s="18" t="s">
        <v>79</v>
      </c>
      <c r="BK222" s="136">
        <f>ROUND(I222*H222,2)</f>
        <v>0</v>
      </c>
      <c r="BL222" s="18" t="s">
        <v>130</v>
      </c>
      <c r="BM222" s="135" t="s">
        <v>342</v>
      </c>
    </row>
    <row r="223" spans="2:65" s="1" customFormat="1">
      <c r="B223" s="30"/>
      <c r="D223" s="137" t="s">
        <v>131</v>
      </c>
      <c r="F223" s="138" t="s">
        <v>343</v>
      </c>
      <c r="L223" s="30"/>
      <c r="M223" s="139"/>
      <c r="T223" s="51"/>
      <c r="AT223" s="18" t="s">
        <v>131</v>
      </c>
      <c r="AU223" s="18" t="s">
        <v>81</v>
      </c>
    </row>
    <row r="224" spans="2:65" s="12" customFormat="1">
      <c r="B224" s="142"/>
      <c r="D224" s="140" t="s">
        <v>141</v>
      </c>
      <c r="E224" s="143" t="s">
        <v>3</v>
      </c>
      <c r="F224" s="144" t="s">
        <v>344</v>
      </c>
      <c r="H224" s="145">
        <v>207.7</v>
      </c>
      <c r="L224" s="142"/>
      <c r="M224" s="146"/>
      <c r="T224" s="147"/>
      <c r="AT224" s="143" t="s">
        <v>141</v>
      </c>
      <c r="AU224" s="143" t="s">
        <v>81</v>
      </c>
      <c r="AV224" s="12" t="s">
        <v>81</v>
      </c>
      <c r="AW224" s="12" t="s">
        <v>32</v>
      </c>
      <c r="AX224" s="12" t="s">
        <v>79</v>
      </c>
      <c r="AY224" s="143" t="s">
        <v>125</v>
      </c>
    </row>
    <row r="225" spans="2:65" s="1" customFormat="1" ht="21.75" customHeight="1">
      <c r="B225" s="124"/>
      <c r="C225" s="125">
        <v>36</v>
      </c>
      <c r="D225" s="125" t="s">
        <v>127</v>
      </c>
      <c r="E225" s="126" t="s">
        <v>345</v>
      </c>
      <c r="F225" s="127" t="s">
        <v>346</v>
      </c>
      <c r="G225" s="128" t="s">
        <v>138</v>
      </c>
      <c r="H225" s="129">
        <v>54.66</v>
      </c>
      <c r="I225" s="130">
        <v>0</v>
      </c>
      <c r="J225" s="130">
        <f>ROUND(I225*H225,2)</f>
        <v>0</v>
      </c>
      <c r="K225" s="127" t="s">
        <v>129</v>
      </c>
      <c r="L225" s="30"/>
      <c r="M225" s="131" t="s">
        <v>3</v>
      </c>
      <c r="N225" s="132" t="s">
        <v>42</v>
      </c>
      <c r="O225" s="133">
        <v>1.2E-2</v>
      </c>
      <c r="P225" s="133">
        <f>O225*H225</f>
        <v>0.65591999999999995</v>
      </c>
      <c r="Q225" s="133">
        <v>0</v>
      </c>
      <c r="R225" s="133">
        <f>Q225*H225</f>
        <v>0</v>
      </c>
      <c r="S225" s="133">
        <v>0</v>
      </c>
      <c r="T225" s="134">
        <f>S225*H225</f>
        <v>0</v>
      </c>
      <c r="AR225" s="135" t="s">
        <v>130</v>
      </c>
      <c r="AT225" s="135" t="s">
        <v>127</v>
      </c>
      <c r="AU225" s="135" t="s">
        <v>81</v>
      </c>
      <c r="AY225" s="18" t="s">
        <v>125</v>
      </c>
      <c r="BE225" s="136">
        <f>IF(N225="základní",J225,0)</f>
        <v>0</v>
      </c>
      <c r="BF225" s="136">
        <f>IF(N225="snížená",J225,0)</f>
        <v>0</v>
      </c>
      <c r="BG225" s="136">
        <f>IF(N225="zákl. přenesená",J225,0)</f>
        <v>0</v>
      </c>
      <c r="BH225" s="136">
        <f>IF(N225="sníž. přenesená",J225,0)</f>
        <v>0</v>
      </c>
      <c r="BI225" s="136">
        <f>IF(N225="nulová",J225,0)</f>
        <v>0</v>
      </c>
      <c r="BJ225" s="18" t="s">
        <v>79</v>
      </c>
      <c r="BK225" s="136">
        <f>ROUND(I225*H225,2)</f>
        <v>0</v>
      </c>
      <c r="BL225" s="18" t="s">
        <v>130</v>
      </c>
      <c r="BM225" s="135" t="s">
        <v>347</v>
      </c>
    </row>
    <row r="226" spans="2:65" s="1" customFormat="1">
      <c r="B226" s="30"/>
      <c r="D226" s="137" t="s">
        <v>131</v>
      </c>
      <c r="F226" s="138" t="s">
        <v>348</v>
      </c>
      <c r="L226" s="30"/>
      <c r="M226" s="139"/>
      <c r="T226" s="51"/>
      <c r="AT226" s="18" t="s">
        <v>131</v>
      </c>
      <c r="AU226" s="18" t="s">
        <v>81</v>
      </c>
    </row>
    <row r="227" spans="2:65" s="12" customFormat="1">
      <c r="B227" s="142"/>
      <c r="D227" s="140" t="s">
        <v>141</v>
      </c>
      <c r="E227" s="143" t="s">
        <v>3</v>
      </c>
      <c r="F227" s="144" t="s">
        <v>329</v>
      </c>
      <c r="H227" s="145">
        <v>54.66</v>
      </c>
      <c r="L227" s="142"/>
      <c r="M227" s="146"/>
      <c r="T227" s="147"/>
      <c r="AT227" s="143" t="s">
        <v>141</v>
      </c>
      <c r="AU227" s="143" t="s">
        <v>81</v>
      </c>
      <c r="AV227" s="12" t="s">
        <v>81</v>
      </c>
      <c r="AW227" s="12" t="s">
        <v>32</v>
      </c>
      <c r="AX227" s="12" t="s">
        <v>79</v>
      </c>
      <c r="AY227" s="143" t="s">
        <v>125</v>
      </c>
    </row>
    <row r="228" spans="2:65" s="1" customFormat="1" ht="21.75" customHeight="1">
      <c r="B228" s="124"/>
      <c r="C228" s="125">
        <v>37</v>
      </c>
      <c r="D228" s="125" t="s">
        <v>127</v>
      </c>
      <c r="E228" s="126" t="s">
        <v>349</v>
      </c>
      <c r="F228" s="127" t="s">
        <v>350</v>
      </c>
      <c r="G228" s="128" t="s">
        <v>138</v>
      </c>
      <c r="H228" s="129">
        <v>260</v>
      </c>
      <c r="I228" s="130">
        <v>0</v>
      </c>
      <c r="J228" s="130">
        <f>ROUND(I228*H228,2)</f>
        <v>0</v>
      </c>
      <c r="K228" s="127" t="s">
        <v>3</v>
      </c>
      <c r="L228" s="30"/>
      <c r="M228" s="131" t="s">
        <v>3</v>
      </c>
      <c r="N228" s="132" t="s">
        <v>42</v>
      </c>
      <c r="O228" s="133">
        <v>0.14899999999999999</v>
      </c>
      <c r="P228" s="133">
        <f>O228*H228</f>
        <v>38.739999999999995</v>
      </c>
      <c r="Q228" s="133">
        <v>0</v>
      </c>
      <c r="R228" s="133">
        <f>Q228*H228</f>
        <v>0</v>
      </c>
      <c r="S228" s="133">
        <v>0</v>
      </c>
      <c r="T228" s="134">
        <f>S228*H228</f>
        <v>0</v>
      </c>
      <c r="AR228" s="135" t="s">
        <v>130</v>
      </c>
      <c r="AT228" s="135" t="s">
        <v>127</v>
      </c>
      <c r="AU228" s="135" t="s">
        <v>81</v>
      </c>
      <c r="AY228" s="18" t="s">
        <v>125</v>
      </c>
      <c r="BE228" s="136">
        <f>IF(N228="základní",J228,0)</f>
        <v>0</v>
      </c>
      <c r="BF228" s="136">
        <f>IF(N228="snížená",J228,0)</f>
        <v>0</v>
      </c>
      <c r="BG228" s="136">
        <f>IF(N228="zákl. přenesená",J228,0)</f>
        <v>0</v>
      </c>
      <c r="BH228" s="136">
        <f>IF(N228="sníž. přenesená",J228,0)</f>
        <v>0</v>
      </c>
      <c r="BI228" s="136">
        <f>IF(N228="nulová",J228,0)</f>
        <v>0</v>
      </c>
      <c r="BJ228" s="18" t="s">
        <v>79</v>
      </c>
      <c r="BK228" s="136">
        <f>ROUND(I228*H228,2)</f>
        <v>0</v>
      </c>
      <c r="BL228" s="18" t="s">
        <v>130</v>
      </c>
      <c r="BM228" s="135" t="s">
        <v>351</v>
      </c>
    </row>
    <row r="229" spans="2:65" s="12" customFormat="1">
      <c r="B229" s="142"/>
      <c r="D229" s="140" t="s">
        <v>141</v>
      </c>
      <c r="E229" s="143" t="s">
        <v>3</v>
      </c>
      <c r="F229" s="144" t="s">
        <v>352</v>
      </c>
      <c r="H229" s="145">
        <v>260</v>
      </c>
      <c r="L229" s="142"/>
      <c r="M229" s="146"/>
      <c r="T229" s="147"/>
      <c r="AT229" s="143" t="s">
        <v>141</v>
      </c>
      <c r="AU229" s="143" t="s">
        <v>81</v>
      </c>
      <c r="AV229" s="12" t="s">
        <v>81</v>
      </c>
      <c r="AW229" s="12" t="s">
        <v>32</v>
      </c>
      <c r="AX229" s="12" t="s">
        <v>79</v>
      </c>
      <c r="AY229" s="143" t="s">
        <v>125</v>
      </c>
    </row>
    <row r="230" spans="2:65" s="1" customFormat="1" ht="24.2" customHeight="1">
      <c r="B230" s="124"/>
      <c r="C230" s="125">
        <v>38</v>
      </c>
      <c r="D230" s="125" t="s">
        <v>127</v>
      </c>
      <c r="E230" s="126" t="s">
        <v>353</v>
      </c>
      <c r="F230" s="127" t="s">
        <v>354</v>
      </c>
      <c r="G230" s="128" t="s">
        <v>138</v>
      </c>
      <c r="H230" s="129">
        <v>273.13</v>
      </c>
      <c r="I230" s="130">
        <v>0</v>
      </c>
      <c r="J230" s="130">
        <f>ROUND(I230*H230,2)</f>
        <v>0</v>
      </c>
      <c r="K230" s="127" t="s">
        <v>129</v>
      </c>
      <c r="L230" s="30"/>
      <c r="M230" s="131" t="s">
        <v>3</v>
      </c>
      <c r="N230" s="132" t="s">
        <v>42</v>
      </c>
      <c r="O230" s="133">
        <v>0.125</v>
      </c>
      <c r="P230" s="133">
        <f>O230*H230</f>
        <v>34.141249999999999</v>
      </c>
      <c r="Q230" s="133">
        <v>0.19</v>
      </c>
      <c r="R230" s="133">
        <f>Q230*H230</f>
        <v>51.8947</v>
      </c>
      <c r="S230" s="133">
        <v>0</v>
      </c>
      <c r="T230" s="134">
        <f>S230*H230</f>
        <v>0</v>
      </c>
      <c r="AR230" s="135" t="s">
        <v>130</v>
      </c>
      <c r="AT230" s="135" t="s">
        <v>127</v>
      </c>
      <c r="AU230" s="135" t="s">
        <v>81</v>
      </c>
      <c r="AY230" s="18" t="s">
        <v>125</v>
      </c>
      <c r="BE230" s="136">
        <f>IF(N230="základní",J230,0)</f>
        <v>0</v>
      </c>
      <c r="BF230" s="136">
        <f>IF(N230="snížená",J230,0)</f>
        <v>0</v>
      </c>
      <c r="BG230" s="136">
        <f>IF(N230="zákl. přenesená",J230,0)</f>
        <v>0</v>
      </c>
      <c r="BH230" s="136">
        <f>IF(N230="sníž. přenesená",J230,0)</f>
        <v>0</v>
      </c>
      <c r="BI230" s="136">
        <f>IF(N230="nulová",J230,0)</f>
        <v>0</v>
      </c>
      <c r="BJ230" s="18" t="s">
        <v>79</v>
      </c>
      <c r="BK230" s="136">
        <f>ROUND(I230*H230,2)</f>
        <v>0</v>
      </c>
      <c r="BL230" s="18" t="s">
        <v>130</v>
      </c>
      <c r="BM230" s="135" t="s">
        <v>355</v>
      </c>
    </row>
    <row r="231" spans="2:65" s="1" customFormat="1">
      <c r="B231" s="30"/>
      <c r="D231" s="137" t="s">
        <v>131</v>
      </c>
      <c r="F231" s="138" t="s">
        <v>356</v>
      </c>
      <c r="L231" s="30"/>
      <c r="M231" s="139"/>
      <c r="T231" s="51"/>
      <c r="AT231" s="18" t="s">
        <v>131</v>
      </c>
      <c r="AU231" s="18" t="s">
        <v>81</v>
      </c>
    </row>
    <row r="232" spans="2:65" s="12" customFormat="1">
      <c r="B232" s="142"/>
      <c r="D232" s="140" t="s">
        <v>141</v>
      </c>
      <c r="E232" s="143" t="s">
        <v>3</v>
      </c>
      <c r="F232" s="144" t="s">
        <v>148</v>
      </c>
      <c r="H232" s="145">
        <v>273.13</v>
      </c>
      <c r="L232" s="142"/>
      <c r="M232" s="146"/>
      <c r="T232" s="147"/>
      <c r="AT232" s="143" t="s">
        <v>141</v>
      </c>
      <c r="AU232" s="143" t="s">
        <v>81</v>
      </c>
      <c r="AV232" s="12" t="s">
        <v>81</v>
      </c>
      <c r="AW232" s="12" t="s">
        <v>32</v>
      </c>
      <c r="AX232" s="12" t="s">
        <v>79</v>
      </c>
      <c r="AY232" s="143" t="s">
        <v>125</v>
      </c>
    </row>
    <row r="233" spans="2:65" s="1" customFormat="1" ht="16.5" customHeight="1">
      <c r="B233" s="124"/>
      <c r="C233" s="125">
        <v>39</v>
      </c>
      <c r="D233" s="125" t="s">
        <v>127</v>
      </c>
      <c r="E233" s="126" t="s">
        <v>357</v>
      </c>
      <c r="F233" s="127" t="s">
        <v>358</v>
      </c>
      <c r="G233" s="128" t="s">
        <v>138</v>
      </c>
      <c r="H233" s="129">
        <v>28.56</v>
      </c>
      <c r="I233" s="130">
        <v>0</v>
      </c>
      <c r="J233" s="130">
        <f>ROUND(I233*H233,2)</f>
        <v>0</v>
      </c>
      <c r="K233" s="127" t="s">
        <v>3</v>
      </c>
      <c r="L233" s="30"/>
      <c r="M233" s="131" t="s">
        <v>3</v>
      </c>
      <c r="N233" s="132" t="s">
        <v>42</v>
      </c>
      <c r="O233" s="133">
        <v>3.6999999999999998E-2</v>
      </c>
      <c r="P233" s="133">
        <f>O233*H233</f>
        <v>1.0567199999999999</v>
      </c>
      <c r="Q233" s="133">
        <v>0.08</v>
      </c>
      <c r="R233" s="133">
        <f>Q233*H233</f>
        <v>2.2848000000000002</v>
      </c>
      <c r="S233" s="133">
        <v>0</v>
      </c>
      <c r="T233" s="134">
        <f>S233*H233</f>
        <v>0</v>
      </c>
      <c r="AR233" s="135" t="s">
        <v>130</v>
      </c>
      <c r="AT233" s="135" t="s">
        <v>127</v>
      </c>
      <c r="AU233" s="135" t="s">
        <v>81</v>
      </c>
      <c r="AY233" s="18" t="s">
        <v>125</v>
      </c>
      <c r="BE233" s="136">
        <f>IF(N233="základní",J233,0)</f>
        <v>0</v>
      </c>
      <c r="BF233" s="136">
        <f>IF(N233="snížená",J233,0)</f>
        <v>0</v>
      </c>
      <c r="BG233" s="136">
        <f>IF(N233="zákl. přenesená",J233,0)</f>
        <v>0</v>
      </c>
      <c r="BH233" s="136">
        <f>IF(N233="sníž. přenesená",J233,0)</f>
        <v>0</v>
      </c>
      <c r="BI233" s="136">
        <f>IF(N233="nulová",J233,0)</f>
        <v>0</v>
      </c>
      <c r="BJ233" s="18" t="s">
        <v>79</v>
      </c>
      <c r="BK233" s="136">
        <f>ROUND(I233*H233,2)</f>
        <v>0</v>
      </c>
      <c r="BL233" s="18" t="s">
        <v>130</v>
      </c>
      <c r="BM233" s="135" t="s">
        <v>359</v>
      </c>
    </row>
    <row r="234" spans="2:65" s="12" customFormat="1">
      <c r="B234" s="142"/>
      <c r="D234" s="140" t="s">
        <v>141</v>
      </c>
      <c r="E234" s="143" t="s">
        <v>3</v>
      </c>
      <c r="F234" s="144" t="s">
        <v>328</v>
      </c>
      <c r="H234" s="145">
        <v>28.56</v>
      </c>
      <c r="L234" s="142"/>
      <c r="M234" s="146"/>
      <c r="T234" s="147"/>
      <c r="AT234" s="143" t="s">
        <v>141</v>
      </c>
      <c r="AU234" s="143" t="s">
        <v>81</v>
      </c>
      <c r="AV234" s="12" t="s">
        <v>81</v>
      </c>
      <c r="AW234" s="12" t="s">
        <v>32</v>
      </c>
      <c r="AX234" s="12" t="s">
        <v>79</v>
      </c>
      <c r="AY234" s="143" t="s">
        <v>125</v>
      </c>
    </row>
    <row r="235" spans="2:65" s="1" customFormat="1" ht="33" customHeight="1">
      <c r="B235" s="124"/>
      <c r="C235" s="125">
        <v>40</v>
      </c>
      <c r="D235" s="125" t="s">
        <v>127</v>
      </c>
      <c r="E235" s="126" t="s">
        <v>360</v>
      </c>
      <c r="F235" s="127" t="s">
        <v>361</v>
      </c>
      <c r="G235" s="128" t="s">
        <v>138</v>
      </c>
      <c r="H235" s="129">
        <v>92</v>
      </c>
      <c r="I235" s="130">
        <v>0</v>
      </c>
      <c r="J235" s="130">
        <f>ROUND(I235*H235,2)</f>
        <v>0</v>
      </c>
      <c r="K235" s="127" t="s">
        <v>3</v>
      </c>
      <c r="L235" s="30"/>
      <c r="M235" s="131" t="s">
        <v>3</v>
      </c>
      <c r="N235" s="132" t="s">
        <v>42</v>
      </c>
      <c r="O235" s="133">
        <v>0.36899999999999999</v>
      </c>
      <c r="P235" s="133">
        <f>O235*H235</f>
        <v>33.948</v>
      </c>
      <c r="Q235" s="133">
        <v>8.4000000000000005E-2</v>
      </c>
      <c r="R235" s="133">
        <f>Q235*H235</f>
        <v>7.7280000000000006</v>
      </c>
      <c r="S235" s="133">
        <v>0</v>
      </c>
      <c r="T235" s="134">
        <f>S235*H235</f>
        <v>0</v>
      </c>
      <c r="AR235" s="135" t="s">
        <v>130</v>
      </c>
      <c r="AT235" s="135" t="s">
        <v>127</v>
      </c>
      <c r="AU235" s="135" t="s">
        <v>81</v>
      </c>
      <c r="AY235" s="18" t="s">
        <v>125</v>
      </c>
      <c r="BE235" s="136">
        <f>IF(N235="základní",J235,0)</f>
        <v>0</v>
      </c>
      <c r="BF235" s="136">
        <f>IF(N235="snížená",J235,0)</f>
        <v>0</v>
      </c>
      <c r="BG235" s="136">
        <f>IF(N235="zákl. přenesená",J235,0)</f>
        <v>0</v>
      </c>
      <c r="BH235" s="136">
        <f>IF(N235="sníž. přenesená",J235,0)</f>
        <v>0</v>
      </c>
      <c r="BI235" s="136">
        <f>IF(N235="nulová",J235,0)</f>
        <v>0</v>
      </c>
      <c r="BJ235" s="18" t="s">
        <v>79</v>
      </c>
      <c r="BK235" s="136">
        <f>ROUND(I235*H235,2)</f>
        <v>0</v>
      </c>
      <c r="BL235" s="18" t="s">
        <v>130</v>
      </c>
      <c r="BM235" s="135" t="s">
        <v>362</v>
      </c>
    </row>
    <row r="236" spans="2:65" s="12" customFormat="1">
      <c r="B236" s="142"/>
      <c r="D236" s="140" t="s">
        <v>141</v>
      </c>
      <c r="E236" s="143" t="s">
        <v>3</v>
      </c>
      <c r="F236" s="144" t="s">
        <v>363</v>
      </c>
      <c r="H236" s="145">
        <v>92</v>
      </c>
      <c r="L236" s="142"/>
      <c r="M236" s="146"/>
      <c r="T236" s="147"/>
      <c r="AT236" s="143" t="s">
        <v>141</v>
      </c>
      <c r="AU236" s="143" t="s">
        <v>81</v>
      </c>
      <c r="AV236" s="12" t="s">
        <v>81</v>
      </c>
      <c r="AW236" s="12" t="s">
        <v>32</v>
      </c>
      <c r="AX236" s="12" t="s">
        <v>79</v>
      </c>
      <c r="AY236" s="143" t="s">
        <v>125</v>
      </c>
    </row>
    <row r="237" spans="2:65" s="1" customFormat="1" ht="24.2" customHeight="1">
      <c r="B237" s="124"/>
      <c r="C237" s="125">
        <v>41</v>
      </c>
      <c r="D237" s="125" t="s">
        <v>127</v>
      </c>
      <c r="E237" s="126" t="s">
        <v>364</v>
      </c>
      <c r="F237" s="127" t="s">
        <v>365</v>
      </c>
      <c r="G237" s="128" t="s">
        <v>138</v>
      </c>
      <c r="H237" s="129">
        <v>260</v>
      </c>
      <c r="I237" s="130">
        <v>0</v>
      </c>
      <c r="J237" s="130">
        <f>ROUND(I237*H237,2)</f>
        <v>0</v>
      </c>
      <c r="K237" s="127" t="s">
        <v>129</v>
      </c>
      <c r="L237" s="30"/>
      <c r="M237" s="131" t="s">
        <v>3</v>
      </c>
      <c r="N237" s="132" t="s">
        <v>42</v>
      </c>
      <c r="O237" s="133">
        <v>6.6000000000000003E-2</v>
      </c>
      <c r="P237" s="133">
        <f>O237*H237</f>
        <v>17.16</v>
      </c>
      <c r="Q237" s="133">
        <v>0</v>
      </c>
      <c r="R237" s="133">
        <f>Q237*H237</f>
        <v>0</v>
      </c>
      <c r="S237" s="133">
        <v>0</v>
      </c>
      <c r="T237" s="134">
        <f>S237*H237</f>
        <v>0</v>
      </c>
      <c r="AR237" s="135" t="s">
        <v>130</v>
      </c>
      <c r="AT237" s="135" t="s">
        <v>127</v>
      </c>
      <c r="AU237" s="135" t="s">
        <v>81</v>
      </c>
      <c r="AY237" s="18" t="s">
        <v>125</v>
      </c>
      <c r="BE237" s="136">
        <f>IF(N237="základní",J237,0)</f>
        <v>0</v>
      </c>
      <c r="BF237" s="136">
        <f>IF(N237="snížená",J237,0)</f>
        <v>0</v>
      </c>
      <c r="BG237" s="136">
        <f>IF(N237="zákl. přenesená",J237,0)</f>
        <v>0</v>
      </c>
      <c r="BH237" s="136">
        <f>IF(N237="sníž. přenesená",J237,0)</f>
        <v>0</v>
      </c>
      <c r="BI237" s="136">
        <f>IF(N237="nulová",J237,0)</f>
        <v>0</v>
      </c>
      <c r="BJ237" s="18" t="s">
        <v>79</v>
      </c>
      <c r="BK237" s="136">
        <f>ROUND(I237*H237,2)</f>
        <v>0</v>
      </c>
      <c r="BL237" s="18" t="s">
        <v>130</v>
      </c>
      <c r="BM237" s="135" t="s">
        <v>366</v>
      </c>
    </row>
    <row r="238" spans="2:65" s="1" customFormat="1">
      <c r="B238" s="30"/>
      <c r="D238" s="137" t="s">
        <v>131</v>
      </c>
      <c r="F238" s="138" t="s">
        <v>367</v>
      </c>
      <c r="L238" s="30"/>
      <c r="M238" s="139"/>
      <c r="T238" s="51"/>
      <c r="AT238" s="18" t="s">
        <v>131</v>
      </c>
      <c r="AU238" s="18" t="s">
        <v>81</v>
      </c>
    </row>
    <row r="239" spans="2:65" s="12" customFormat="1">
      <c r="B239" s="142"/>
      <c r="D239" s="140" t="s">
        <v>141</v>
      </c>
      <c r="E239" s="143" t="s">
        <v>3</v>
      </c>
      <c r="F239" s="144" t="s">
        <v>352</v>
      </c>
      <c r="H239" s="145">
        <v>260</v>
      </c>
      <c r="L239" s="142"/>
      <c r="M239" s="146"/>
      <c r="T239" s="147"/>
      <c r="AT239" s="143" t="s">
        <v>141</v>
      </c>
      <c r="AU239" s="143" t="s">
        <v>81</v>
      </c>
      <c r="AV239" s="12" t="s">
        <v>81</v>
      </c>
      <c r="AW239" s="12" t="s">
        <v>32</v>
      </c>
      <c r="AX239" s="12" t="s">
        <v>79</v>
      </c>
      <c r="AY239" s="143" t="s">
        <v>125</v>
      </c>
    </row>
    <row r="240" spans="2:65" s="1" customFormat="1" ht="24.2" customHeight="1">
      <c r="B240" s="124"/>
      <c r="C240" s="125">
        <v>42</v>
      </c>
      <c r="D240" s="125" t="s">
        <v>127</v>
      </c>
      <c r="E240" s="126" t="s">
        <v>368</v>
      </c>
      <c r="F240" s="127" t="s">
        <v>369</v>
      </c>
      <c r="G240" s="128" t="s">
        <v>138</v>
      </c>
      <c r="H240" s="129">
        <v>447.43</v>
      </c>
      <c r="I240" s="130">
        <v>0</v>
      </c>
      <c r="J240" s="130">
        <f>ROUND(I240*H240,2)</f>
        <v>0</v>
      </c>
      <c r="K240" s="127" t="s">
        <v>3</v>
      </c>
      <c r="L240" s="30"/>
      <c r="M240" s="131" t="s">
        <v>3</v>
      </c>
      <c r="N240" s="132" t="s">
        <v>42</v>
      </c>
      <c r="O240" s="133">
        <v>0.97</v>
      </c>
      <c r="P240" s="133">
        <f>O240*H240</f>
        <v>434.00709999999998</v>
      </c>
      <c r="Q240" s="133">
        <v>5.151E-2</v>
      </c>
      <c r="R240" s="133">
        <f>Q240*H240</f>
        <v>23.047119300000002</v>
      </c>
      <c r="S240" s="133">
        <v>0</v>
      </c>
      <c r="T240" s="134">
        <f>S240*H240</f>
        <v>0</v>
      </c>
      <c r="AR240" s="135" t="s">
        <v>130</v>
      </c>
      <c r="AT240" s="135" t="s">
        <v>127</v>
      </c>
      <c r="AU240" s="135" t="s">
        <v>81</v>
      </c>
      <c r="AY240" s="18" t="s">
        <v>125</v>
      </c>
      <c r="BE240" s="136">
        <f>IF(N240="základní",J240,0)</f>
        <v>0</v>
      </c>
      <c r="BF240" s="136">
        <f>IF(N240="snížená",J240,0)</f>
        <v>0</v>
      </c>
      <c r="BG240" s="136">
        <f>IF(N240="zákl. přenesená",J240,0)</f>
        <v>0</v>
      </c>
      <c r="BH240" s="136">
        <f>IF(N240="sníž. přenesená",J240,0)</f>
        <v>0</v>
      </c>
      <c r="BI240" s="136">
        <f>IF(N240="nulová",J240,0)</f>
        <v>0</v>
      </c>
      <c r="BJ240" s="18" t="s">
        <v>79</v>
      </c>
      <c r="BK240" s="136">
        <f>ROUND(I240*H240,2)</f>
        <v>0</v>
      </c>
      <c r="BL240" s="18" t="s">
        <v>130</v>
      </c>
      <c r="BM240" s="135" t="s">
        <v>370</v>
      </c>
    </row>
    <row r="241" spans="2:65" s="1" customFormat="1" ht="68.25">
      <c r="B241" s="30"/>
      <c r="D241" s="140" t="s">
        <v>133</v>
      </c>
      <c r="F241" s="141" t="s">
        <v>371</v>
      </c>
      <c r="L241" s="30"/>
      <c r="M241" s="139"/>
      <c r="T241" s="51"/>
      <c r="AT241" s="18" t="s">
        <v>133</v>
      </c>
      <c r="AU241" s="18" t="s">
        <v>81</v>
      </c>
    </row>
    <row r="242" spans="2:65" s="12" customFormat="1">
      <c r="B242" s="142"/>
      <c r="D242" s="140" t="s">
        <v>141</v>
      </c>
      <c r="E242" s="143" t="s">
        <v>3</v>
      </c>
      <c r="F242" s="144" t="s">
        <v>372</v>
      </c>
      <c r="H242" s="145">
        <v>447.43</v>
      </c>
      <c r="L242" s="142"/>
      <c r="M242" s="146"/>
      <c r="T242" s="147"/>
      <c r="AT242" s="143" t="s">
        <v>141</v>
      </c>
      <c r="AU242" s="143" t="s">
        <v>81</v>
      </c>
      <c r="AV242" s="12" t="s">
        <v>81</v>
      </c>
      <c r="AW242" s="12" t="s">
        <v>32</v>
      </c>
      <c r="AX242" s="12" t="s">
        <v>79</v>
      </c>
      <c r="AY242" s="143" t="s">
        <v>125</v>
      </c>
    </row>
    <row r="243" spans="2:65" s="1" customFormat="1" ht="24.2" customHeight="1">
      <c r="B243" s="124"/>
      <c r="C243" s="125">
        <v>43</v>
      </c>
      <c r="D243" s="125" t="s">
        <v>127</v>
      </c>
      <c r="E243" s="126" t="s">
        <v>373</v>
      </c>
      <c r="F243" s="127" t="s">
        <v>374</v>
      </c>
      <c r="G243" s="128" t="s">
        <v>138</v>
      </c>
      <c r="H243" s="129">
        <v>135.72</v>
      </c>
      <c r="I243" s="130">
        <v>0</v>
      </c>
      <c r="J243" s="130">
        <f>ROUND(I243*H243,2)</f>
        <v>0</v>
      </c>
      <c r="K243" s="127" t="s">
        <v>3</v>
      </c>
      <c r="L243" s="30"/>
      <c r="M243" s="131" t="s">
        <v>3</v>
      </c>
      <c r="N243" s="132" t="s">
        <v>42</v>
      </c>
      <c r="O243" s="133">
        <v>0.97</v>
      </c>
      <c r="P243" s="133">
        <f>O243*H243</f>
        <v>131.64840000000001</v>
      </c>
      <c r="Q243" s="133">
        <v>5.151E-2</v>
      </c>
      <c r="R243" s="133">
        <f>Q243*H243</f>
        <v>6.9909372000000003</v>
      </c>
      <c r="S243" s="133">
        <v>0</v>
      </c>
      <c r="T243" s="134">
        <f>S243*H243</f>
        <v>0</v>
      </c>
      <c r="AR243" s="135" t="s">
        <v>130</v>
      </c>
      <c r="AT243" s="135" t="s">
        <v>127</v>
      </c>
      <c r="AU243" s="135" t="s">
        <v>81</v>
      </c>
      <c r="AY243" s="18" t="s">
        <v>125</v>
      </c>
      <c r="BE243" s="136">
        <f>IF(N243="základní",J243,0)</f>
        <v>0</v>
      </c>
      <c r="BF243" s="136">
        <f>IF(N243="snížená",J243,0)</f>
        <v>0</v>
      </c>
      <c r="BG243" s="136">
        <f>IF(N243="zákl. přenesená",J243,0)</f>
        <v>0</v>
      </c>
      <c r="BH243" s="136">
        <f>IF(N243="sníž. přenesená",J243,0)</f>
        <v>0</v>
      </c>
      <c r="BI243" s="136">
        <f>IF(N243="nulová",J243,0)</f>
        <v>0</v>
      </c>
      <c r="BJ243" s="18" t="s">
        <v>79</v>
      </c>
      <c r="BK243" s="136">
        <f>ROUND(I243*H243,2)</f>
        <v>0</v>
      </c>
      <c r="BL243" s="18" t="s">
        <v>130</v>
      </c>
      <c r="BM243" s="135" t="s">
        <v>375</v>
      </c>
    </row>
    <row r="244" spans="2:65" s="1" customFormat="1" ht="68.25">
      <c r="B244" s="30"/>
      <c r="D244" s="140" t="s">
        <v>133</v>
      </c>
      <c r="F244" s="141" t="s">
        <v>371</v>
      </c>
      <c r="L244" s="30"/>
      <c r="M244" s="139"/>
      <c r="T244" s="51"/>
      <c r="AT244" s="18" t="s">
        <v>133</v>
      </c>
      <c r="AU244" s="18" t="s">
        <v>81</v>
      </c>
    </row>
    <row r="245" spans="2:65" s="12" customFormat="1">
      <c r="B245" s="142"/>
      <c r="D245" s="140" t="s">
        <v>141</v>
      </c>
      <c r="E245" s="143" t="s">
        <v>3</v>
      </c>
      <c r="F245" s="144" t="s">
        <v>376</v>
      </c>
      <c r="H245" s="145">
        <v>135.72</v>
      </c>
      <c r="L245" s="142"/>
      <c r="M245" s="146"/>
      <c r="T245" s="147"/>
      <c r="AT245" s="143" t="s">
        <v>141</v>
      </c>
      <c r="AU245" s="143" t="s">
        <v>81</v>
      </c>
      <c r="AV245" s="12" t="s">
        <v>81</v>
      </c>
      <c r="AW245" s="12" t="s">
        <v>32</v>
      </c>
      <c r="AX245" s="12" t="s">
        <v>79</v>
      </c>
      <c r="AY245" s="143" t="s">
        <v>125</v>
      </c>
    </row>
    <row r="246" spans="2:65" s="1" customFormat="1" ht="24.2" customHeight="1">
      <c r="B246" s="124"/>
      <c r="C246" s="125">
        <v>44</v>
      </c>
      <c r="D246" s="125" t="s">
        <v>127</v>
      </c>
      <c r="E246" s="126" t="s">
        <v>377</v>
      </c>
      <c r="F246" s="127" t="s">
        <v>378</v>
      </c>
      <c r="G246" s="128" t="s">
        <v>138</v>
      </c>
      <c r="H246" s="129">
        <v>147.46</v>
      </c>
      <c r="I246" s="130">
        <v>0</v>
      </c>
      <c r="J246" s="130">
        <f>ROUND(I246*H246,2)</f>
        <v>0</v>
      </c>
      <c r="K246" s="127" t="s">
        <v>3</v>
      </c>
      <c r="L246" s="30"/>
      <c r="M246" s="131" t="s">
        <v>3</v>
      </c>
      <c r="N246" s="132" t="s">
        <v>42</v>
      </c>
      <c r="O246" s="133">
        <v>0.97</v>
      </c>
      <c r="P246" s="133">
        <f>O246*H246</f>
        <v>143.03620000000001</v>
      </c>
      <c r="Q246" s="133">
        <v>5.151E-2</v>
      </c>
      <c r="R246" s="133">
        <f>Q246*H246</f>
        <v>7.5956646000000001</v>
      </c>
      <c r="S246" s="133">
        <v>0</v>
      </c>
      <c r="T246" s="134">
        <f>S246*H246</f>
        <v>0</v>
      </c>
      <c r="AR246" s="135" t="s">
        <v>130</v>
      </c>
      <c r="AT246" s="135" t="s">
        <v>127</v>
      </c>
      <c r="AU246" s="135" t="s">
        <v>81</v>
      </c>
      <c r="AY246" s="18" t="s">
        <v>125</v>
      </c>
      <c r="BE246" s="136">
        <f>IF(N246="základní",J246,0)</f>
        <v>0</v>
      </c>
      <c r="BF246" s="136">
        <f>IF(N246="snížená",J246,0)</f>
        <v>0</v>
      </c>
      <c r="BG246" s="136">
        <f>IF(N246="zákl. přenesená",J246,0)</f>
        <v>0</v>
      </c>
      <c r="BH246" s="136">
        <f>IF(N246="sníž. přenesená",J246,0)</f>
        <v>0</v>
      </c>
      <c r="BI246" s="136">
        <f>IF(N246="nulová",J246,0)</f>
        <v>0</v>
      </c>
      <c r="BJ246" s="18" t="s">
        <v>79</v>
      </c>
      <c r="BK246" s="136">
        <f>ROUND(I246*H246,2)</f>
        <v>0</v>
      </c>
      <c r="BL246" s="18" t="s">
        <v>130</v>
      </c>
      <c r="BM246" s="135" t="s">
        <v>379</v>
      </c>
    </row>
    <row r="247" spans="2:65" s="1" customFormat="1" ht="68.25">
      <c r="B247" s="30"/>
      <c r="D247" s="140" t="s">
        <v>133</v>
      </c>
      <c r="F247" s="141" t="s">
        <v>371</v>
      </c>
      <c r="L247" s="30"/>
      <c r="M247" s="139"/>
      <c r="T247" s="51"/>
      <c r="AT247" s="18" t="s">
        <v>133</v>
      </c>
      <c r="AU247" s="18" t="s">
        <v>81</v>
      </c>
    </row>
    <row r="248" spans="2:65" s="12" customFormat="1">
      <c r="B248" s="142"/>
      <c r="D248" s="140" t="s">
        <v>141</v>
      </c>
      <c r="E248" s="143" t="s">
        <v>3</v>
      </c>
      <c r="F248" s="144" t="s">
        <v>380</v>
      </c>
      <c r="H248" s="145">
        <v>147.46</v>
      </c>
      <c r="L248" s="142"/>
      <c r="M248" s="146"/>
      <c r="T248" s="147"/>
      <c r="AT248" s="143" t="s">
        <v>141</v>
      </c>
      <c r="AU248" s="143" t="s">
        <v>81</v>
      </c>
      <c r="AV248" s="12" t="s">
        <v>81</v>
      </c>
      <c r="AW248" s="12" t="s">
        <v>32</v>
      </c>
      <c r="AX248" s="12" t="s">
        <v>79</v>
      </c>
      <c r="AY248" s="143" t="s">
        <v>125</v>
      </c>
    </row>
    <row r="249" spans="2:65" s="1" customFormat="1" ht="24.2" customHeight="1">
      <c r="B249" s="124"/>
      <c r="C249" s="125">
        <v>45</v>
      </c>
      <c r="D249" s="125" t="s">
        <v>127</v>
      </c>
      <c r="E249" s="126" t="s">
        <v>381</v>
      </c>
      <c r="F249" s="127" t="s">
        <v>382</v>
      </c>
      <c r="G249" s="128" t="s">
        <v>138</v>
      </c>
      <c r="H249" s="129">
        <v>431.3</v>
      </c>
      <c r="I249" s="130">
        <v>0</v>
      </c>
      <c r="J249" s="130">
        <f>ROUND(I249*H249,2)</f>
        <v>0</v>
      </c>
      <c r="K249" s="127" t="s">
        <v>3</v>
      </c>
      <c r="L249" s="30"/>
      <c r="M249" s="131" t="s">
        <v>3</v>
      </c>
      <c r="N249" s="132" t="s">
        <v>42</v>
      </c>
      <c r="O249" s="133">
        <v>0.97</v>
      </c>
      <c r="P249" s="133">
        <f>O249*H249</f>
        <v>418.36099999999999</v>
      </c>
      <c r="Q249" s="133">
        <v>5.151E-2</v>
      </c>
      <c r="R249" s="133">
        <f>Q249*H249</f>
        <v>22.216263000000001</v>
      </c>
      <c r="S249" s="133">
        <v>0</v>
      </c>
      <c r="T249" s="134">
        <f>S249*H249</f>
        <v>0</v>
      </c>
      <c r="AR249" s="135" t="s">
        <v>130</v>
      </c>
      <c r="AT249" s="135" t="s">
        <v>127</v>
      </c>
      <c r="AU249" s="135" t="s">
        <v>81</v>
      </c>
      <c r="AY249" s="18" t="s">
        <v>125</v>
      </c>
      <c r="BE249" s="136">
        <f>IF(N249="základní",J249,0)</f>
        <v>0</v>
      </c>
      <c r="BF249" s="136">
        <f>IF(N249="snížená",J249,0)</f>
        <v>0</v>
      </c>
      <c r="BG249" s="136">
        <f>IF(N249="zákl. přenesená",J249,0)</f>
        <v>0</v>
      </c>
      <c r="BH249" s="136">
        <f>IF(N249="sníž. přenesená",J249,0)</f>
        <v>0</v>
      </c>
      <c r="BI249" s="136">
        <f>IF(N249="nulová",J249,0)</f>
        <v>0</v>
      </c>
      <c r="BJ249" s="18" t="s">
        <v>79</v>
      </c>
      <c r="BK249" s="136">
        <f>ROUND(I249*H249,2)</f>
        <v>0</v>
      </c>
      <c r="BL249" s="18" t="s">
        <v>130</v>
      </c>
      <c r="BM249" s="135" t="s">
        <v>383</v>
      </c>
    </row>
    <row r="250" spans="2:65" s="1" customFormat="1" ht="68.25">
      <c r="B250" s="30"/>
      <c r="D250" s="140" t="s">
        <v>133</v>
      </c>
      <c r="F250" s="141" t="s">
        <v>371</v>
      </c>
      <c r="L250" s="30"/>
      <c r="M250" s="139"/>
      <c r="T250" s="51"/>
      <c r="AT250" s="18" t="s">
        <v>133</v>
      </c>
      <c r="AU250" s="18" t="s">
        <v>81</v>
      </c>
    </row>
    <row r="251" spans="2:65" s="12" customFormat="1">
      <c r="B251" s="142"/>
      <c r="D251" s="140" t="s">
        <v>141</v>
      </c>
      <c r="E251" s="143" t="s">
        <v>3</v>
      </c>
      <c r="F251" s="144" t="s">
        <v>384</v>
      </c>
      <c r="H251" s="145">
        <v>431.3</v>
      </c>
      <c r="L251" s="142"/>
      <c r="M251" s="146"/>
      <c r="T251" s="147"/>
      <c r="AT251" s="143" t="s">
        <v>141</v>
      </c>
      <c r="AU251" s="143" t="s">
        <v>81</v>
      </c>
      <c r="AV251" s="12" t="s">
        <v>81</v>
      </c>
      <c r="AW251" s="12" t="s">
        <v>32</v>
      </c>
      <c r="AX251" s="12" t="s">
        <v>79</v>
      </c>
      <c r="AY251" s="143" t="s">
        <v>125</v>
      </c>
    </row>
    <row r="252" spans="2:65" s="1" customFormat="1" ht="24.2" customHeight="1">
      <c r="B252" s="124"/>
      <c r="C252" s="125">
        <v>46</v>
      </c>
      <c r="D252" s="125" t="s">
        <v>127</v>
      </c>
      <c r="E252" s="126" t="s">
        <v>385</v>
      </c>
      <c r="F252" s="127" t="s">
        <v>386</v>
      </c>
      <c r="G252" s="128" t="s">
        <v>138</v>
      </c>
      <c r="H252" s="129">
        <v>9.6</v>
      </c>
      <c r="I252" s="130">
        <v>0</v>
      </c>
      <c r="J252" s="130">
        <f>ROUND(I252*H252,2)</f>
        <v>0</v>
      </c>
      <c r="K252" s="127" t="s">
        <v>3</v>
      </c>
      <c r="L252" s="30"/>
      <c r="M252" s="131" t="s">
        <v>3</v>
      </c>
      <c r="N252" s="132" t="s">
        <v>42</v>
      </c>
      <c r="O252" s="133">
        <v>0.97</v>
      </c>
      <c r="P252" s="133">
        <f>O252*H252</f>
        <v>9.3119999999999994</v>
      </c>
      <c r="Q252" s="133">
        <v>5.151E-2</v>
      </c>
      <c r="R252" s="133">
        <f>Q252*H252</f>
        <v>0.49449599999999999</v>
      </c>
      <c r="S252" s="133">
        <v>0</v>
      </c>
      <c r="T252" s="134">
        <f>S252*H252</f>
        <v>0</v>
      </c>
      <c r="AR252" s="135" t="s">
        <v>130</v>
      </c>
      <c r="AT252" s="135" t="s">
        <v>127</v>
      </c>
      <c r="AU252" s="135" t="s">
        <v>81</v>
      </c>
      <c r="AY252" s="18" t="s">
        <v>125</v>
      </c>
      <c r="BE252" s="136">
        <f>IF(N252="základní",J252,0)</f>
        <v>0</v>
      </c>
      <c r="BF252" s="136">
        <f>IF(N252="snížená",J252,0)</f>
        <v>0</v>
      </c>
      <c r="BG252" s="136">
        <f>IF(N252="zákl. přenesená",J252,0)</f>
        <v>0</v>
      </c>
      <c r="BH252" s="136">
        <f>IF(N252="sníž. přenesená",J252,0)</f>
        <v>0</v>
      </c>
      <c r="BI252" s="136">
        <f>IF(N252="nulová",J252,0)</f>
        <v>0</v>
      </c>
      <c r="BJ252" s="18" t="s">
        <v>79</v>
      </c>
      <c r="BK252" s="136">
        <f>ROUND(I252*H252,2)</f>
        <v>0</v>
      </c>
      <c r="BL252" s="18" t="s">
        <v>130</v>
      </c>
      <c r="BM252" s="135" t="s">
        <v>387</v>
      </c>
    </row>
    <row r="253" spans="2:65" s="1" customFormat="1" ht="68.25">
      <c r="B253" s="30"/>
      <c r="D253" s="140" t="s">
        <v>133</v>
      </c>
      <c r="F253" s="141" t="s">
        <v>371</v>
      </c>
      <c r="L253" s="30"/>
      <c r="M253" s="139"/>
      <c r="T253" s="51"/>
      <c r="AT253" s="18" t="s">
        <v>133</v>
      </c>
      <c r="AU253" s="18" t="s">
        <v>81</v>
      </c>
    </row>
    <row r="254" spans="2:65" s="12" customFormat="1">
      <c r="B254" s="142"/>
      <c r="D254" s="140" t="s">
        <v>141</v>
      </c>
      <c r="E254" s="143" t="s">
        <v>3</v>
      </c>
      <c r="F254" s="144" t="s">
        <v>388</v>
      </c>
      <c r="H254" s="145">
        <v>9.6</v>
      </c>
      <c r="L254" s="142"/>
      <c r="M254" s="146"/>
      <c r="T254" s="147"/>
      <c r="AT254" s="143" t="s">
        <v>141</v>
      </c>
      <c r="AU254" s="143" t="s">
        <v>81</v>
      </c>
      <c r="AV254" s="12" t="s">
        <v>81</v>
      </c>
      <c r="AW254" s="12" t="s">
        <v>32</v>
      </c>
      <c r="AX254" s="12" t="s">
        <v>79</v>
      </c>
      <c r="AY254" s="143" t="s">
        <v>125</v>
      </c>
    </row>
    <row r="255" spans="2:65" s="1" customFormat="1" ht="16.5" customHeight="1">
      <c r="B255" s="124"/>
      <c r="C255" s="125">
        <v>47</v>
      </c>
      <c r="D255" s="125" t="s">
        <v>127</v>
      </c>
      <c r="E255" s="126" t="s">
        <v>389</v>
      </c>
      <c r="F255" s="127" t="s">
        <v>390</v>
      </c>
      <c r="G255" s="128" t="s">
        <v>138</v>
      </c>
      <c r="H255" s="129">
        <v>39</v>
      </c>
      <c r="I255" s="130">
        <v>0</v>
      </c>
      <c r="J255" s="130">
        <f>ROUND(I255*H255,2)</f>
        <v>0</v>
      </c>
      <c r="K255" s="127" t="s">
        <v>3</v>
      </c>
      <c r="L255" s="30"/>
      <c r="M255" s="131" t="s">
        <v>3</v>
      </c>
      <c r="N255" s="132" t="s">
        <v>42</v>
      </c>
      <c r="O255" s="133">
        <v>0.97</v>
      </c>
      <c r="P255" s="133">
        <f>O255*H255</f>
        <v>37.83</v>
      </c>
      <c r="Q255" s="133">
        <v>0</v>
      </c>
      <c r="R255" s="133">
        <f>Q255*H255</f>
        <v>0</v>
      </c>
      <c r="S255" s="133">
        <v>0</v>
      </c>
      <c r="T255" s="134">
        <f>S255*H255</f>
        <v>0</v>
      </c>
      <c r="AR255" s="135" t="s">
        <v>130</v>
      </c>
      <c r="AT255" s="135" t="s">
        <v>127</v>
      </c>
      <c r="AU255" s="135" t="s">
        <v>81</v>
      </c>
      <c r="AY255" s="18" t="s">
        <v>125</v>
      </c>
      <c r="BE255" s="136">
        <f>IF(N255="základní",J255,0)</f>
        <v>0</v>
      </c>
      <c r="BF255" s="136">
        <f>IF(N255="snížená",J255,0)</f>
        <v>0</v>
      </c>
      <c r="BG255" s="136">
        <f>IF(N255="zákl. přenesená",J255,0)</f>
        <v>0</v>
      </c>
      <c r="BH255" s="136">
        <f>IF(N255="sníž. přenesená",J255,0)</f>
        <v>0</v>
      </c>
      <c r="BI255" s="136">
        <f>IF(N255="nulová",J255,0)</f>
        <v>0</v>
      </c>
      <c r="BJ255" s="18" t="s">
        <v>79</v>
      </c>
      <c r="BK255" s="136">
        <f>ROUND(I255*H255,2)</f>
        <v>0</v>
      </c>
      <c r="BL255" s="18" t="s">
        <v>130</v>
      </c>
      <c r="BM255" s="135" t="s">
        <v>391</v>
      </c>
    </row>
    <row r="256" spans="2:65" s="1" customFormat="1" ht="68.25">
      <c r="B256" s="30"/>
      <c r="D256" s="140" t="s">
        <v>133</v>
      </c>
      <c r="F256" s="141" t="s">
        <v>371</v>
      </c>
      <c r="L256" s="30"/>
      <c r="M256" s="139"/>
      <c r="T256" s="51"/>
      <c r="AT256" s="18" t="s">
        <v>133</v>
      </c>
      <c r="AU256" s="18" t="s">
        <v>81</v>
      </c>
    </row>
    <row r="257" spans="2:65" s="12" customFormat="1">
      <c r="B257" s="142"/>
      <c r="D257" s="140" t="s">
        <v>141</v>
      </c>
      <c r="E257" s="143" t="s">
        <v>3</v>
      </c>
      <c r="F257" s="144" t="s">
        <v>392</v>
      </c>
      <c r="H257" s="145">
        <v>39</v>
      </c>
      <c r="L257" s="142"/>
      <c r="M257" s="146"/>
      <c r="T257" s="147"/>
      <c r="AT257" s="143" t="s">
        <v>141</v>
      </c>
      <c r="AU257" s="143" t="s">
        <v>81</v>
      </c>
      <c r="AV257" s="12" t="s">
        <v>81</v>
      </c>
      <c r="AW257" s="12" t="s">
        <v>32</v>
      </c>
      <c r="AX257" s="12" t="s">
        <v>79</v>
      </c>
      <c r="AY257" s="143" t="s">
        <v>125</v>
      </c>
    </row>
    <row r="258" spans="2:65" s="1" customFormat="1" ht="24.2" customHeight="1">
      <c r="B258" s="124"/>
      <c r="C258" s="125">
        <v>48</v>
      </c>
      <c r="D258" s="125" t="s">
        <v>127</v>
      </c>
      <c r="E258" s="126" t="s">
        <v>393</v>
      </c>
      <c r="F258" s="127" t="s">
        <v>394</v>
      </c>
      <c r="G258" s="128" t="s">
        <v>138</v>
      </c>
      <c r="H258" s="129">
        <v>13.5</v>
      </c>
      <c r="I258" s="130">
        <v>0</v>
      </c>
      <c r="J258" s="130">
        <f>ROUND(I258*H258,2)</f>
        <v>0</v>
      </c>
      <c r="K258" s="127" t="s">
        <v>3</v>
      </c>
      <c r="L258" s="30"/>
      <c r="M258" s="131" t="s">
        <v>3</v>
      </c>
      <c r="N258" s="132" t="s">
        <v>42</v>
      </c>
      <c r="O258" s="133">
        <v>0.97</v>
      </c>
      <c r="P258" s="133">
        <f>O258*H258</f>
        <v>13.094999999999999</v>
      </c>
      <c r="Q258" s="133">
        <v>0</v>
      </c>
      <c r="R258" s="133">
        <f>Q258*H258</f>
        <v>0</v>
      </c>
      <c r="S258" s="133">
        <v>0</v>
      </c>
      <c r="T258" s="134">
        <f>S258*H258</f>
        <v>0</v>
      </c>
      <c r="AR258" s="135" t="s">
        <v>130</v>
      </c>
      <c r="AT258" s="135" t="s">
        <v>127</v>
      </c>
      <c r="AU258" s="135" t="s">
        <v>81</v>
      </c>
      <c r="AY258" s="18" t="s">
        <v>125</v>
      </c>
      <c r="BE258" s="136">
        <f>IF(N258="základní",J258,0)</f>
        <v>0</v>
      </c>
      <c r="BF258" s="136">
        <f>IF(N258="snížená",J258,0)</f>
        <v>0</v>
      </c>
      <c r="BG258" s="136">
        <f>IF(N258="zákl. přenesená",J258,0)</f>
        <v>0</v>
      </c>
      <c r="BH258" s="136">
        <f>IF(N258="sníž. přenesená",J258,0)</f>
        <v>0</v>
      </c>
      <c r="BI258" s="136">
        <f>IF(N258="nulová",J258,0)</f>
        <v>0</v>
      </c>
      <c r="BJ258" s="18" t="s">
        <v>79</v>
      </c>
      <c r="BK258" s="136">
        <f>ROUND(I258*H258,2)</f>
        <v>0</v>
      </c>
      <c r="BL258" s="18" t="s">
        <v>130</v>
      </c>
      <c r="BM258" s="135" t="s">
        <v>395</v>
      </c>
    </row>
    <row r="259" spans="2:65" s="1" customFormat="1" ht="68.25">
      <c r="B259" s="30"/>
      <c r="D259" s="140" t="s">
        <v>133</v>
      </c>
      <c r="F259" s="141" t="s">
        <v>371</v>
      </c>
      <c r="L259" s="30"/>
      <c r="M259" s="139"/>
      <c r="T259" s="51"/>
      <c r="AT259" s="18" t="s">
        <v>133</v>
      </c>
      <c r="AU259" s="18" t="s">
        <v>81</v>
      </c>
    </row>
    <row r="260" spans="2:65" s="12" customFormat="1">
      <c r="B260" s="142"/>
      <c r="D260" s="140" t="s">
        <v>141</v>
      </c>
      <c r="E260" s="143" t="s">
        <v>3</v>
      </c>
      <c r="F260" s="144" t="s">
        <v>396</v>
      </c>
      <c r="H260" s="145">
        <v>13.5</v>
      </c>
      <c r="L260" s="142"/>
      <c r="M260" s="146"/>
      <c r="T260" s="147"/>
      <c r="AT260" s="143" t="s">
        <v>141</v>
      </c>
      <c r="AU260" s="143" t="s">
        <v>81</v>
      </c>
      <c r="AV260" s="12" t="s">
        <v>81</v>
      </c>
      <c r="AW260" s="12" t="s">
        <v>32</v>
      </c>
      <c r="AX260" s="12" t="s">
        <v>79</v>
      </c>
      <c r="AY260" s="143" t="s">
        <v>125</v>
      </c>
    </row>
    <row r="261" spans="2:65" s="1" customFormat="1" ht="16.5" customHeight="1">
      <c r="B261" s="124"/>
      <c r="C261" s="125">
        <v>49</v>
      </c>
      <c r="D261" s="125" t="s">
        <v>127</v>
      </c>
      <c r="E261" s="126" t="s">
        <v>397</v>
      </c>
      <c r="F261" s="127" t="s">
        <v>398</v>
      </c>
      <c r="G261" s="128" t="s">
        <v>170</v>
      </c>
      <c r="H261" s="129">
        <v>1078.153</v>
      </c>
      <c r="I261" s="130">
        <v>0</v>
      </c>
      <c r="J261" s="130">
        <f>ROUND(I261*H261,2)</f>
        <v>0</v>
      </c>
      <c r="K261" s="127" t="s">
        <v>129</v>
      </c>
      <c r="L261" s="30"/>
      <c r="M261" s="131" t="s">
        <v>3</v>
      </c>
      <c r="N261" s="132" t="s">
        <v>42</v>
      </c>
      <c r="O261" s="133">
        <v>2.7E-2</v>
      </c>
      <c r="P261" s="133">
        <f>O261*H261</f>
        <v>29.110130999999999</v>
      </c>
      <c r="Q261" s="133">
        <v>1.0000000000000001E-5</v>
      </c>
      <c r="R261" s="133">
        <f>Q261*H261</f>
        <v>1.0781530000000001E-2</v>
      </c>
      <c r="S261" s="133">
        <v>0</v>
      </c>
      <c r="T261" s="134">
        <f>S261*H261</f>
        <v>0</v>
      </c>
      <c r="AR261" s="135" t="s">
        <v>130</v>
      </c>
      <c r="AT261" s="135" t="s">
        <v>127</v>
      </c>
      <c r="AU261" s="135" t="s">
        <v>81</v>
      </c>
      <c r="AY261" s="18" t="s">
        <v>125</v>
      </c>
      <c r="BE261" s="136">
        <f>IF(N261="základní",J261,0)</f>
        <v>0</v>
      </c>
      <c r="BF261" s="136">
        <f>IF(N261="snížená",J261,0)</f>
        <v>0</v>
      </c>
      <c r="BG261" s="136">
        <f>IF(N261="zákl. přenesená",J261,0)</f>
        <v>0</v>
      </c>
      <c r="BH261" s="136">
        <f>IF(N261="sníž. přenesená",J261,0)</f>
        <v>0</v>
      </c>
      <c r="BI261" s="136">
        <f>IF(N261="nulová",J261,0)</f>
        <v>0</v>
      </c>
      <c r="BJ261" s="18" t="s">
        <v>79</v>
      </c>
      <c r="BK261" s="136">
        <f>ROUND(I261*H261,2)</f>
        <v>0</v>
      </c>
      <c r="BL261" s="18" t="s">
        <v>130</v>
      </c>
      <c r="BM261" s="135" t="s">
        <v>399</v>
      </c>
    </row>
    <row r="262" spans="2:65" s="1" customFormat="1">
      <c r="B262" s="30"/>
      <c r="D262" s="137" t="s">
        <v>131</v>
      </c>
      <c r="F262" s="138" t="s">
        <v>400</v>
      </c>
      <c r="L262" s="30"/>
      <c r="M262" s="139"/>
      <c r="T262" s="51"/>
      <c r="AT262" s="18" t="s">
        <v>131</v>
      </c>
      <c r="AU262" s="18" t="s">
        <v>81</v>
      </c>
    </row>
    <row r="263" spans="2:65" s="12" customFormat="1" ht="22.5">
      <c r="B263" s="142"/>
      <c r="D263" s="140" t="s">
        <v>141</v>
      </c>
      <c r="E263" s="143" t="s">
        <v>3</v>
      </c>
      <c r="F263" s="144" t="s">
        <v>401</v>
      </c>
      <c r="H263" s="145">
        <v>416.32299999999998</v>
      </c>
      <c r="L263" s="142"/>
      <c r="M263" s="146"/>
      <c r="T263" s="147"/>
      <c r="AT263" s="143" t="s">
        <v>141</v>
      </c>
      <c r="AU263" s="143" t="s">
        <v>81</v>
      </c>
      <c r="AV263" s="12" t="s">
        <v>81</v>
      </c>
      <c r="AW263" s="12" t="s">
        <v>32</v>
      </c>
      <c r="AX263" s="12" t="s">
        <v>71</v>
      </c>
      <c r="AY263" s="143" t="s">
        <v>125</v>
      </c>
    </row>
    <row r="264" spans="2:65" s="12" customFormat="1" ht="22.5">
      <c r="B264" s="142"/>
      <c r="D264" s="140" t="s">
        <v>141</v>
      </c>
      <c r="E264" s="143" t="s">
        <v>3</v>
      </c>
      <c r="F264" s="144" t="s">
        <v>402</v>
      </c>
      <c r="H264" s="145">
        <v>318.97000000000003</v>
      </c>
      <c r="L264" s="142"/>
      <c r="M264" s="146"/>
      <c r="T264" s="147"/>
      <c r="AT264" s="143" t="s">
        <v>141</v>
      </c>
      <c r="AU264" s="143" t="s">
        <v>81</v>
      </c>
      <c r="AV264" s="12" t="s">
        <v>81</v>
      </c>
      <c r="AW264" s="12" t="s">
        <v>32</v>
      </c>
      <c r="AX264" s="12" t="s">
        <v>71</v>
      </c>
      <c r="AY264" s="143" t="s">
        <v>125</v>
      </c>
    </row>
    <row r="265" spans="2:65" s="12" customFormat="1" ht="22.5">
      <c r="B265" s="142"/>
      <c r="D265" s="140" t="s">
        <v>141</v>
      </c>
      <c r="E265" s="143" t="s">
        <v>3</v>
      </c>
      <c r="F265" s="144" t="s">
        <v>403</v>
      </c>
      <c r="H265" s="145">
        <v>342.86</v>
      </c>
      <c r="L265" s="142"/>
      <c r="M265" s="146"/>
      <c r="T265" s="147"/>
      <c r="AT265" s="143" t="s">
        <v>141</v>
      </c>
      <c r="AU265" s="143" t="s">
        <v>81</v>
      </c>
      <c r="AV265" s="12" t="s">
        <v>81</v>
      </c>
      <c r="AW265" s="12" t="s">
        <v>32</v>
      </c>
      <c r="AX265" s="12" t="s">
        <v>71</v>
      </c>
      <c r="AY265" s="143" t="s">
        <v>125</v>
      </c>
    </row>
    <row r="266" spans="2:65" s="13" customFormat="1">
      <c r="B266" s="148"/>
      <c r="D266" s="140" t="s">
        <v>141</v>
      </c>
      <c r="E266" s="149" t="s">
        <v>3</v>
      </c>
      <c r="F266" s="150" t="s">
        <v>161</v>
      </c>
      <c r="H266" s="151">
        <v>1078.153</v>
      </c>
      <c r="L266" s="148"/>
      <c r="M266" s="152"/>
      <c r="T266" s="153"/>
      <c r="AT266" s="149" t="s">
        <v>141</v>
      </c>
      <c r="AU266" s="149" t="s">
        <v>81</v>
      </c>
      <c r="AV266" s="13" t="s">
        <v>130</v>
      </c>
      <c r="AW266" s="13" t="s">
        <v>32</v>
      </c>
      <c r="AX266" s="13" t="s">
        <v>79</v>
      </c>
      <c r="AY266" s="149" t="s">
        <v>125</v>
      </c>
    </row>
    <row r="267" spans="2:65" s="1" customFormat="1" ht="16.5" customHeight="1">
      <c r="B267" s="124"/>
      <c r="C267" s="125">
        <v>50</v>
      </c>
      <c r="D267" s="125" t="s">
        <v>127</v>
      </c>
      <c r="E267" s="126" t="s">
        <v>404</v>
      </c>
      <c r="F267" s="127" t="s">
        <v>405</v>
      </c>
      <c r="G267" s="128" t="s">
        <v>406</v>
      </c>
      <c r="H267" s="129">
        <v>1</v>
      </c>
      <c r="I267" s="130">
        <v>0</v>
      </c>
      <c r="J267" s="130">
        <f>ROUND(I267*H267,2)</f>
        <v>0</v>
      </c>
      <c r="K267" s="127" t="s">
        <v>3</v>
      </c>
      <c r="L267" s="30"/>
      <c r="M267" s="131" t="s">
        <v>3</v>
      </c>
      <c r="N267" s="132" t="s">
        <v>42</v>
      </c>
      <c r="O267" s="133">
        <v>2.7E-2</v>
      </c>
      <c r="P267" s="133">
        <f>O267*H267</f>
        <v>2.7E-2</v>
      </c>
      <c r="Q267" s="133">
        <v>0</v>
      </c>
      <c r="R267" s="133">
        <f>Q267*H267</f>
        <v>0</v>
      </c>
      <c r="S267" s="133">
        <v>0</v>
      </c>
      <c r="T267" s="134">
        <f>S267*H267</f>
        <v>0</v>
      </c>
      <c r="AR267" s="135" t="s">
        <v>130</v>
      </c>
      <c r="AT267" s="135" t="s">
        <v>127</v>
      </c>
      <c r="AU267" s="135" t="s">
        <v>81</v>
      </c>
      <c r="AY267" s="18" t="s">
        <v>125</v>
      </c>
      <c r="BE267" s="136">
        <f>IF(N267="základní",J267,0)</f>
        <v>0</v>
      </c>
      <c r="BF267" s="136">
        <f>IF(N267="snížená",J267,0)</f>
        <v>0</v>
      </c>
      <c r="BG267" s="136">
        <f>IF(N267="zákl. přenesená",J267,0)</f>
        <v>0</v>
      </c>
      <c r="BH267" s="136">
        <f>IF(N267="sníž. přenesená",J267,0)</f>
        <v>0</v>
      </c>
      <c r="BI267" s="136">
        <f>IF(N267="nulová",J267,0)</f>
        <v>0</v>
      </c>
      <c r="BJ267" s="18" t="s">
        <v>79</v>
      </c>
      <c r="BK267" s="136">
        <f>ROUND(I267*H267,2)</f>
        <v>0</v>
      </c>
      <c r="BL267" s="18" t="s">
        <v>130</v>
      </c>
      <c r="BM267" s="135" t="s">
        <v>407</v>
      </c>
    </row>
    <row r="268" spans="2:65" s="12" customFormat="1">
      <c r="B268" s="142"/>
      <c r="D268" s="140" t="s">
        <v>141</v>
      </c>
      <c r="E268" s="143" t="s">
        <v>3</v>
      </c>
      <c r="F268" s="144" t="s">
        <v>79</v>
      </c>
      <c r="H268" s="145">
        <v>1</v>
      </c>
      <c r="L268" s="142"/>
      <c r="M268" s="146"/>
      <c r="T268" s="147"/>
      <c r="AT268" s="143" t="s">
        <v>141</v>
      </c>
      <c r="AU268" s="143" t="s">
        <v>81</v>
      </c>
      <c r="AV268" s="12" t="s">
        <v>81</v>
      </c>
      <c r="AW268" s="12" t="s">
        <v>32</v>
      </c>
      <c r="AX268" s="12" t="s">
        <v>79</v>
      </c>
      <c r="AY268" s="143" t="s">
        <v>125</v>
      </c>
    </row>
    <row r="269" spans="2:65" s="1" customFormat="1" ht="16.5" customHeight="1">
      <c r="B269" s="124"/>
      <c r="C269" s="125">
        <v>51</v>
      </c>
      <c r="D269" s="125" t="s">
        <v>127</v>
      </c>
      <c r="E269" s="126" t="s">
        <v>408</v>
      </c>
      <c r="F269" s="127" t="s">
        <v>409</v>
      </c>
      <c r="G269" s="128" t="s">
        <v>406</v>
      </c>
      <c r="H269" s="129">
        <v>1</v>
      </c>
      <c r="I269" s="130">
        <v>0</v>
      </c>
      <c r="J269" s="130">
        <f>ROUND(I269*H269,2)</f>
        <v>0</v>
      </c>
      <c r="K269" s="127" t="s">
        <v>3</v>
      </c>
      <c r="L269" s="30"/>
      <c r="M269" s="131" t="s">
        <v>3</v>
      </c>
      <c r="N269" s="132" t="s">
        <v>42</v>
      </c>
      <c r="O269" s="133">
        <v>2.7E-2</v>
      </c>
      <c r="P269" s="133">
        <f>O269*H269</f>
        <v>2.7E-2</v>
      </c>
      <c r="Q269" s="133">
        <v>0</v>
      </c>
      <c r="R269" s="133">
        <f>Q269*H269</f>
        <v>0</v>
      </c>
      <c r="S269" s="133">
        <v>0</v>
      </c>
      <c r="T269" s="134">
        <f>S269*H269</f>
        <v>0</v>
      </c>
      <c r="AR269" s="135" t="s">
        <v>130</v>
      </c>
      <c r="AT269" s="135" t="s">
        <v>127</v>
      </c>
      <c r="AU269" s="135" t="s">
        <v>81</v>
      </c>
      <c r="AY269" s="18" t="s">
        <v>125</v>
      </c>
      <c r="BE269" s="136">
        <f>IF(N269="základní",J269,0)</f>
        <v>0</v>
      </c>
      <c r="BF269" s="136">
        <f>IF(N269="snížená",J269,0)</f>
        <v>0</v>
      </c>
      <c r="BG269" s="136">
        <f>IF(N269="zákl. přenesená",J269,0)</f>
        <v>0</v>
      </c>
      <c r="BH269" s="136">
        <f>IF(N269="sníž. přenesená",J269,0)</f>
        <v>0</v>
      </c>
      <c r="BI269" s="136">
        <f>IF(N269="nulová",J269,0)</f>
        <v>0</v>
      </c>
      <c r="BJ269" s="18" t="s">
        <v>79</v>
      </c>
      <c r="BK269" s="136">
        <f>ROUND(I269*H269,2)</f>
        <v>0</v>
      </c>
      <c r="BL269" s="18" t="s">
        <v>130</v>
      </c>
      <c r="BM269" s="135" t="s">
        <v>410</v>
      </c>
    </row>
    <row r="270" spans="2:65" s="12" customFormat="1">
      <c r="B270" s="142"/>
      <c r="D270" s="140" t="s">
        <v>141</v>
      </c>
      <c r="E270" s="143" t="s">
        <v>3</v>
      </c>
      <c r="F270" s="144" t="s">
        <v>79</v>
      </c>
      <c r="H270" s="145">
        <v>1</v>
      </c>
      <c r="L270" s="142"/>
      <c r="M270" s="146"/>
      <c r="T270" s="147"/>
      <c r="AT270" s="143" t="s">
        <v>141</v>
      </c>
      <c r="AU270" s="143" t="s">
        <v>81</v>
      </c>
      <c r="AV270" s="12" t="s">
        <v>81</v>
      </c>
      <c r="AW270" s="12" t="s">
        <v>32</v>
      </c>
      <c r="AX270" s="12" t="s">
        <v>79</v>
      </c>
      <c r="AY270" s="143" t="s">
        <v>125</v>
      </c>
    </row>
    <row r="271" spans="2:65" s="1" customFormat="1" ht="16.5" customHeight="1">
      <c r="B271" s="124"/>
      <c r="C271" s="125">
        <v>52</v>
      </c>
      <c r="D271" s="125" t="s">
        <v>127</v>
      </c>
      <c r="E271" s="126" t="s">
        <v>411</v>
      </c>
      <c r="F271" s="127" t="s">
        <v>412</v>
      </c>
      <c r="G271" s="128" t="s">
        <v>138</v>
      </c>
      <c r="H271" s="129">
        <v>246.97</v>
      </c>
      <c r="I271" s="130">
        <v>0</v>
      </c>
      <c r="J271" s="130">
        <f>ROUND(I271*H271,2)</f>
        <v>0</v>
      </c>
      <c r="K271" s="127" t="s">
        <v>3</v>
      </c>
      <c r="L271" s="30"/>
      <c r="M271" s="131" t="s">
        <v>3</v>
      </c>
      <c r="N271" s="132" t="s">
        <v>42</v>
      </c>
      <c r="O271" s="133">
        <v>0.42499999999999999</v>
      </c>
      <c r="P271" s="133">
        <f>O271*H271</f>
        <v>104.96225</v>
      </c>
      <c r="Q271" s="133">
        <v>0</v>
      </c>
      <c r="R271" s="133">
        <f>Q271*H271</f>
        <v>0</v>
      </c>
      <c r="S271" s="133">
        <v>0</v>
      </c>
      <c r="T271" s="134">
        <f>S271*H271</f>
        <v>0</v>
      </c>
      <c r="AR271" s="135" t="s">
        <v>130</v>
      </c>
      <c r="AT271" s="135" t="s">
        <v>127</v>
      </c>
      <c r="AU271" s="135" t="s">
        <v>81</v>
      </c>
      <c r="AY271" s="18" t="s">
        <v>125</v>
      </c>
      <c r="BE271" s="136">
        <f>IF(N271="základní",J271,0)</f>
        <v>0</v>
      </c>
      <c r="BF271" s="136">
        <f>IF(N271="snížená",J271,0)</f>
        <v>0</v>
      </c>
      <c r="BG271" s="136">
        <f>IF(N271="zákl. přenesená",J271,0)</f>
        <v>0</v>
      </c>
      <c r="BH271" s="136">
        <f>IF(N271="sníž. přenesená",J271,0)</f>
        <v>0</v>
      </c>
      <c r="BI271" s="136">
        <f>IF(N271="nulová",J271,0)</f>
        <v>0</v>
      </c>
      <c r="BJ271" s="18" t="s">
        <v>79</v>
      </c>
      <c r="BK271" s="136">
        <f>ROUND(I271*H271,2)</f>
        <v>0</v>
      </c>
      <c r="BL271" s="18" t="s">
        <v>130</v>
      </c>
      <c r="BM271" s="135" t="s">
        <v>413</v>
      </c>
    </row>
    <row r="272" spans="2:65" s="12" customFormat="1">
      <c r="B272" s="142"/>
      <c r="D272" s="140" t="s">
        <v>141</v>
      </c>
      <c r="E272" s="143" t="s">
        <v>3</v>
      </c>
      <c r="F272" s="144" t="s">
        <v>344</v>
      </c>
      <c r="H272" s="145">
        <v>207.7</v>
      </c>
      <c r="L272" s="142"/>
      <c r="M272" s="146"/>
      <c r="T272" s="147"/>
      <c r="AT272" s="143" t="s">
        <v>141</v>
      </c>
      <c r="AU272" s="143" t="s">
        <v>81</v>
      </c>
      <c r="AV272" s="12" t="s">
        <v>81</v>
      </c>
      <c r="AW272" s="12" t="s">
        <v>32</v>
      </c>
      <c r="AX272" s="12" t="s">
        <v>71</v>
      </c>
      <c r="AY272" s="143" t="s">
        <v>125</v>
      </c>
    </row>
    <row r="273" spans="2:65" s="12" customFormat="1">
      <c r="B273" s="142"/>
      <c r="D273" s="140" t="s">
        <v>141</v>
      </c>
      <c r="E273" s="143" t="s">
        <v>3</v>
      </c>
      <c r="F273" s="144" t="s">
        <v>339</v>
      </c>
      <c r="H273" s="145">
        <v>39.270000000000003</v>
      </c>
      <c r="L273" s="142"/>
      <c r="M273" s="146"/>
      <c r="T273" s="147"/>
      <c r="AT273" s="143" t="s">
        <v>141</v>
      </c>
      <c r="AU273" s="143" t="s">
        <v>81</v>
      </c>
      <c r="AV273" s="12" t="s">
        <v>81</v>
      </c>
      <c r="AW273" s="12" t="s">
        <v>32</v>
      </c>
      <c r="AX273" s="12" t="s">
        <v>71</v>
      </c>
      <c r="AY273" s="143" t="s">
        <v>125</v>
      </c>
    </row>
    <row r="274" spans="2:65" s="13" customFormat="1">
      <c r="B274" s="148"/>
      <c r="D274" s="140" t="s">
        <v>141</v>
      </c>
      <c r="E274" s="149" t="s">
        <v>3</v>
      </c>
      <c r="F274" s="150" t="s">
        <v>161</v>
      </c>
      <c r="H274" s="151">
        <v>246.97</v>
      </c>
      <c r="L274" s="148"/>
      <c r="M274" s="152"/>
      <c r="T274" s="153"/>
      <c r="AT274" s="149" t="s">
        <v>141</v>
      </c>
      <c r="AU274" s="149" t="s">
        <v>81</v>
      </c>
      <c r="AV274" s="13" t="s">
        <v>130</v>
      </c>
      <c r="AW274" s="13" t="s">
        <v>32</v>
      </c>
      <c r="AX274" s="13" t="s">
        <v>79</v>
      </c>
      <c r="AY274" s="149" t="s">
        <v>125</v>
      </c>
    </row>
    <row r="275" spans="2:65" s="1" customFormat="1" ht="33" customHeight="1">
      <c r="B275" s="124"/>
      <c r="C275" s="125">
        <v>53</v>
      </c>
      <c r="D275" s="125" t="s">
        <v>127</v>
      </c>
      <c r="E275" s="303" t="s">
        <v>1484</v>
      </c>
      <c r="F275" s="275" t="s">
        <v>1487</v>
      </c>
      <c r="G275" s="304" t="s">
        <v>138</v>
      </c>
      <c r="H275" s="305">
        <v>174.82</v>
      </c>
      <c r="I275" s="276">
        <v>0</v>
      </c>
      <c r="J275" s="276">
        <f>ROUND(I275*H275,2)</f>
        <v>0</v>
      </c>
      <c r="K275" s="127" t="s">
        <v>129</v>
      </c>
      <c r="L275" s="30"/>
      <c r="M275" s="131" t="s">
        <v>3</v>
      </c>
      <c r="N275" s="132" t="s">
        <v>42</v>
      </c>
      <c r="O275" s="133">
        <v>1.1060000000000001</v>
      </c>
      <c r="P275" s="133">
        <f>O275*H275</f>
        <v>193.35092</v>
      </c>
      <c r="Q275" s="133">
        <v>0.1837</v>
      </c>
      <c r="R275" s="133">
        <f>Q275*H275</f>
        <v>32.114433999999996</v>
      </c>
      <c r="S275" s="133">
        <v>0</v>
      </c>
      <c r="T275" s="134">
        <f>S275*H275</f>
        <v>0</v>
      </c>
      <c r="AR275" s="135" t="s">
        <v>130</v>
      </c>
      <c r="AT275" s="135" t="s">
        <v>127</v>
      </c>
      <c r="AU275" s="135" t="s">
        <v>81</v>
      </c>
      <c r="AY275" s="18" t="s">
        <v>125</v>
      </c>
      <c r="BE275" s="136">
        <f>IF(N275="základní",J275,0)</f>
        <v>0</v>
      </c>
      <c r="BF275" s="136">
        <f>IF(N275="snížená",J275,0)</f>
        <v>0</v>
      </c>
      <c r="BG275" s="136">
        <f>IF(N275="zákl. přenesená",J275,0)</f>
        <v>0</v>
      </c>
      <c r="BH275" s="136">
        <f>IF(N275="sníž. přenesená",J275,0)</f>
        <v>0</v>
      </c>
      <c r="BI275" s="136">
        <f>IF(N275="nulová",J275,0)</f>
        <v>0</v>
      </c>
      <c r="BJ275" s="18" t="s">
        <v>79</v>
      </c>
      <c r="BK275" s="136">
        <f>ROUND(I275*H275,2)</f>
        <v>0</v>
      </c>
      <c r="BL275" s="18" t="s">
        <v>130</v>
      </c>
      <c r="BM275" s="135" t="s">
        <v>414</v>
      </c>
    </row>
    <row r="276" spans="2:65" s="1" customFormat="1">
      <c r="B276" s="30"/>
      <c r="D276" s="137" t="s">
        <v>131</v>
      </c>
      <c r="F276" s="138" t="s">
        <v>415</v>
      </c>
      <c r="L276" s="30"/>
      <c r="M276" s="139"/>
      <c r="T276" s="51"/>
      <c r="AT276" s="18" t="s">
        <v>131</v>
      </c>
      <c r="AU276" s="18" t="s">
        <v>81</v>
      </c>
    </row>
    <row r="277" spans="2:65" s="1" customFormat="1" ht="19.5">
      <c r="B277" s="30"/>
      <c r="D277" s="140" t="s">
        <v>133</v>
      </c>
      <c r="F277" s="141" t="s">
        <v>1485</v>
      </c>
      <c r="L277" s="30"/>
      <c r="M277" s="139"/>
      <c r="T277" s="51"/>
      <c r="AT277" s="18" t="s">
        <v>133</v>
      </c>
      <c r="AU277" s="18" t="s">
        <v>81</v>
      </c>
    </row>
    <row r="278" spans="2:65" s="12" customFormat="1">
      <c r="B278" s="142"/>
      <c r="D278" s="140" t="s">
        <v>141</v>
      </c>
      <c r="E278" s="143" t="s">
        <v>3</v>
      </c>
      <c r="F278" s="144" t="s">
        <v>1486</v>
      </c>
      <c r="H278" s="145">
        <v>174.82</v>
      </c>
      <c r="L278" s="142"/>
      <c r="M278" s="146"/>
      <c r="T278" s="147"/>
      <c r="AT278" s="143" t="s">
        <v>141</v>
      </c>
      <c r="AU278" s="143" t="s">
        <v>81</v>
      </c>
      <c r="AV278" s="12" t="s">
        <v>81</v>
      </c>
      <c r="AW278" s="12" t="s">
        <v>32</v>
      </c>
      <c r="AX278" s="12" t="s">
        <v>79</v>
      </c>
      <c r="AY278" s="143" t="s">
        <v>125</v>
      </c>
    </row>
    <row r="279" spans="2:65" s="1" customFormat="1" ht="16.5" customHeight="1">
      <c r="B279" s="124"/>
      <c r="C279" s="125">
        <v>54</v>
      </c>
      <c r="D279" s="125" t="s">
        <v>127</v>
      </c>
      <c r="E279" s="126" t="s">
        <v>416</v>
      </c>
      <c r="F279" s="127" t="s">
        <v>417</v>
      </c>
      <c r="G279" s="128" t="s">
        <v>293</v>
      </c>
      <c r="H279" s="129">
        <v>1.141</v>
      </c>
      <c r="I279" s="130">
        <v>0</v>
      </c>
      <c r="J279" s="130">
        <f>ROUND(I279*H279,2)</f>
        <v>0</v>
      </c>
      <c r="K279" s="127" t="s">
        <v>129</v>
      </c>
      <c r="L279" s="30"/>
      <c r="M279" s="131" t="s">
        <v>3</v>
      </c>
      <c r="N279" s="132" t="s">
        <v>42</v>
      </c>
      <c r="O279" s="133">
        <v>16.86</v>
      </c>
      <c r="P279" s="133">
        <f>O279*H279</f>
        <v>19.237259999999999</v>
      </c>
      <c r="Q279" s="133">
        <v>1.07636</v>
      </c>
      <c r="R279" s="133">
        <f>Q279*H279</f>
        <v>1.2281267600000001</v>
      </c>
      <c r="S279" s="133">
        <v>0</v>
      </c>
      <c r="T279" s="134">
        <f>S279*H279</f>
        <v>0</v>
      </c>
      <c r="AR279" s="135" t="s">
        <v>130</v>
      </c>
      <c r="AT279" s="135" t="s">
        <v>127</v>
      </c>
      <c r="AU279" s="135" t="s">
        <v>81</v>
      </c>
      <c r="AY279" s="18" t="s">
        <v>125</v>
      </c>
      <c r="BE279" s="136">
        <f>IF(N279="základní",J279,0)</f>
        <v>0</v>
      </c>
      <c r="BF279" s="136">
        <f>IF(N279="snížená",J279,0)</f>
        <v>0</v>
      </c>
      <c r="BG279" s="136">
        <f>IF(N279="zákl. přenesená",J279,0)</f>
        <v>0</v>
      </c>
      <c r="BH279" s="136">
        <f>IF(N279="sníž. přenesená",J279,0)</f>
        <v>0</v>
      </c>
      <c r="BI279" s="136">
        <f>IF(N279="nulová",J279,0)</f>
        <v>0</v>
      </c>
      <c r="BJ279" s="18" t="s">
        <v>79</v>
      </c>
      <c r="BK279" s="136">
        <f>ROUND(I279*H279,2)</f>
        <v>0</v>
      </c>
      <c r="BL279" s="18" t="s">
        <v>130</v>
      </c>
      <c r="BM279" s="135" t="s">
        <v>418</v>
      </c>
    </row>
    <row r="280" spans="2:65" s="1" customFormat="1">
      <c r="B280" s="30"/>
      <c r="D280" s="137" t="s">
        <v>131</v>
      </c>
      <c r="F280" s="138" t="s">
        <v>419</v>
      </c>
      <c r="L280" s="30"/>
      <c r="M280" s="139"/>
      <c r="T280" s="51"/>
      <c r="AT280" s="18" t="s">
        <v>131</v>
      </c>
      <c r="AU280" s="18" t="s">
        <v>81</v>
      </c>
    </row>
    <row r="281" spans="2:65" s="12" customFormat="1">
      <c r="B281" s="142"/>
      <c r="D281" s="140" t="s">
        <v>141</v>
      </c>
      <c r="E281" s="143" t="s">
        <v>3</v>
      </c>
      <c r="F281" s="144" t="s">
        <v>420</v>
      </c>
      <c r="H281" s="145">
        <v>0.96</v>
      </c>
      <c r="L281" s="142"/>
      <c r="M281" s="146"/>
      <c r="T281" s="147"/>
      <c r="AT281" s="143" t="s">
        <v>141</v>
      </c>
      <c r="AU281" s="143" t="s">
        <v>81</v>
      </c>
      <c r="AV281" s="12" t="s">
        <v>81</v>
      </c>
      <c r="AW281" s="12" t="s">
        <v>32</v>
      </c>
      <c r="AX281" s="12" t="s">
        <v>71</v>
      </c>
      <c r="AY281" s="143" t="s">
        <v>125</v>
      </c>
    </row>
    <row r="282" spans="2:65" s="12" customFormat="1">
      <c r="B282" s="142"/>
      <c r="D282" s="140" t="s">
        <v>141</v>
      </c>
      <c r="E282" s="143" t="s">
        <v>3</v>
      </c>
      <c r="F282" s="144" t="s">
        <v>421</v>
      </c>
      <c r="H282" s="145">
        <v>0.18099999999999999</v>
      </c>
      <c r="L282" s="142"/>
      <c r="M282" s="146"/>
      <c r="T282" s="147"/>
      <c r="AT282" s="143" t="s">
        <v>141</v>
      </c>
      <c r="AU282" s="143" t="s">
        <v>81</v>
      </c>
      <c r="AV282" s="12" t="s">
        <v>81</v>
      </c>
      <c r="AW282" s="12" t="s">
        <v>32</v>
      </c>
      <c r="AX282" s="12" t="s">
        <v>71</v>
      </c>
      <c r="AY282" s="143" t="s">
        <v>125</v>
      </c>
    </row>
    <row r="283" spans="2:65" s="13" customFormat="1">
      <c r="B283" s="148"/>
      <c r="D283" s="140" t="s">
        <v>141</v>
      </c>
      <c r="E283" s="149" t="s">
        <v>3</v>
      </c>
      <c r="F283" s="150" t="s">
        <v>161</v>
      </c>
      <c r="H283" s="151">
        <v>1.141</v>
      </c>
      <c r="L283" s="148"/>
      <c r="M283" s="152"/>
      <c r="T283" s="153"/>
      <c r="AT283" s="149" t="s">
        <v>141</v>
      </c>
      <c r="AU283" s="149" t="s">
        <v>81</v>
      </c>
      <c r="AV283" s="13" t="s">
        <v>130</v>
      </c>
      <c r="AW283" s="13" t="s">
        <v>32</v>
      </c>
      <c r="AX283" s="13" t="s">
        <v>79</v>
      </c>
      <c r="AY283" s="149" t="s">
        <v>125</v>
      </c>
    </row>
    <row r="284" spans="2:65" s="1" customFormat="1" ht="24.2" customHeight="1">
      <c r="B284" s="124"/>
      <c r="C284" s="125">
        <v>55</v>
      </c>
      <c r="D284" s="125" t="s">
        <v>127</v>
      </c>
      <c r="E284" s="126" t="s">
        <v>422</v>
      </c>
      <c r="F284" s="127" t="s">
        <v>423</v>
      </c>
      <c r="G284" s="128" t="s">
        <v>138</v>
      </c>
      <c r="H284" s="129">
        <v>26.1</v>
      </c>
      <c r="I284" s="130">
        <v>0</v>
      </c>
      <c r="J284" s="130">
        <f>ROUND(I284*H284,2)</f>
        <v>0</v>
      </c>
      <c r="K284" s="127" t="s">
        <v>129</v>
      </c>
      <c r="L284" s="30"/>
      <c r="M284" s="131" t="s">
        <v>3</v>
      </c>
      <c r="N284" s="132" t="s">
        <v>42</v>
      </c>
      <c r="O284" s="133">
        <v>0.10100000000000001</v>
      </c>
      <c r="P284" s="133">
        <f>O284*H284</f>
        <v>2.6361000000000003</v>
      </c>
      <c r="Q284" s="133">
        <v>0.15175</v>
      </c>
      <c r="R284" s="133">
        <f>Q284*H284</f>
        <v>3.9606750000000002</v>
      </c>
      <c r="S284" s="133">
        <v>0</v>
      </c>
      <c r="T284" s="134">
        <f>S284*H284</f>
        <v>0</v>
      </c>
      <c r="AR284" s="135" t="s">
        <v>130</v>
      </c>
      <c r="AT284" s="135" t="s">
        <v>127</v>
      </c>
      <c r="AU284" s="135" t="s">
        <v>81</v>
      </c>
      <c r="AY284" s="18" t="s">
        <v>125</v>
      </c>
      <c r="BE284" s="136">
        <f>IF(N284="základní",J284,0)</f>
        <v>0</v>
      </c>
      <c r="BF284" s="136">
        <f>IF(N284="snížená",J284,0)</f>
        <v>0</v>
      </c>
      <c r="BG284" s="136">
        <f>IF(N284="zákl. přenesená",J284,0)</f>
        <v>0</v>
      </c>
      <c r="BH284" s="136">
        <f>IF(N284="sníž. přenesená",J284,0)</f>
        <v>0</v>
      </c>
      <c r="BI284" s="136">
        <f>IF(N284="nulová",J284,0)</f>
        <v>0</v>
      </c>
      <c r="BJ284" s="18" t="s">
        <v>79</v>
      </c>
      <c r="BK284" s="136">
        <f>ROUND(I284*H284,2)</f>
        <v>0</v>
      </c>
      <c r="BL284" s="18" t="s">
        <v>130</v>
      </c>
      <c r="BM284" s="135" t="s">
        <v>424</v>
      </c>
    </row>
    <row r="285" spans="2:65" s="1" customFormat="1">
      <c r="B285" s="30"/>
      <c r="D285" s="137" t="s">
        <v>131</v>
      </c>
      <c r="F285" s="138" t="s">
        <v>425</v>
      </c>
      <c r="L285" s="30"/>
      <c r="M285" s="139"/>
      <c r="T285" s="51"/>
      <c r="AT285" s="18" t="s">
        <v>131</v>
      </c>
      <c r="AU285" s="18" t="s">
        <v>81</v>
      </c>
    </row>
    <row r="286" spans="2:65" s="12" customFormat="1">
      <c r="B286" s="142"/>
      <c r="D286" s="140" t="s">
        <v>141</v>
      </c>
      <c r="E286" s="143" t="s">
        <v>3</v>
      </c>
      <c r="F286" s="144" t="s">
        <v>426</v>
      </c>
      <c r="H286" s="145">
        <v>26.1</v>
      </c>
      <c r="L286" s="142"/>
      <c r="M286" s="146"/>
      <c r="T286" s="147"/>
      <c r="AT286" s="143" t="s">
        <v>141</v>
      </c>
      <c r="AU286" s="143" t="s">
        <v>81</v>
      </c>
      <c r="AV286" s="12" t="s">
        <v>81</v>
      </c>
      <c r="AW286" s="12" t="s">
        <v>32</v>
      </c>
      <c r="AX286" s="12" t="s">
        <v>79</v>
      </c>
      <c r="AY286" s="143" t="s">
        <v>125</v>
      </c>
    </row>
    <row r="287" spans="2:65" s="11" customFormat="1" ht="22.9" customHeight="1">
      <c r="B287" s="113"/>
      <c r="D287" s="114" t="s">
        <v>70</v>
      </c>
      <c r="E287" s="122" t="s">
        <v>167</v>
      </c>
      <c r="F287" s="122" t="s">
        <v>427</v>
      </c>
      <c r="J287" s="287">
        <f>BK287</f>
        <v>0</v>
      </c>
      <c r="L287" s="113"/>
      <c r="M287" s="117"/>
      <c r="P287" s="118">
        <f>SUM(P288:P317)</f>
        <v>524.88909699999999</v>
      </c>
      <c r="R287" s="118">
        <f>SUM(R288:R317)</f>
        <v>80.011953650039999</v>
      </c>
      <c r="T287" s="119">
        <f>SUM(T288:T317)</f>
        <v>95.584299999999999</v>
      </c>
      <c r="AR287" s="114" t="s">
        <v>79</v>
      </c>
      <c r="AT287" s="120" t="s">
        <v>70</v>
      </c>
      <c r="AU287" s="120" t="s">
        <v>79</v>
      </c>
      <c r="AY287" s="114" t="s">
        <v>125</v>
      </c>
      <c r="BK287" s="121">
        <f>SUM(BK288:BK317)</f>
        <v>0</v>
      </c>
    </row>
    <row r="288" spans="2:65" s="1" customFormat="1" ht="24.2" customHeight="1">
      <c r="B288" s="124"/>
      <c r="C288" s="125">
        <v>56</v>
      </c>
      <c r="D288" s="125" t="s">
        <v>127</v>
      </c>
      <c r="E288" s="126" t="s">
        <v>428</v>
      </c>
      <c r="F288" s="127" t="s">
        <v>429</v>
      </c>
      <c r="G288" s="128" t="s">
        <v>170</v>
      </c>
      <c r="H288" s="129">
        <v>165.84700000000001</v>
      </c>
      <c r="I288" s="130">
        <v>0</v>
      </c>
      <c r="J288" s="130">
        <f>ROUND(I288*H288,2)</f>
        <v>0</v>
      </c>
      <c r="K288" s="127" t="s">
        <v>129</v>
      </c>
      <c r="L288" s="30"/>
      <c r="M288" s="131" t="s">
        <v>3</v>
      </c>
      <c r="N288" s="132" t="s">
        <v>42</v>
      </c>
      <c r="O288" s="133">
        <v>0.23899999999999999</v>
      </c>
      <c r="P288" s="133">
        <f>O288*H288</f>
        <v>39.637433000000001</v>
      </c>
      <c r="Q288" s="133">
        <v>0.14041999999999999</v>
      </c>
      <c r="R288" s="133">
        <f>Q288*H288</f>
        <v>23.288235740000001</v>
      </c>
      <c r="S288" s="133">
        <v>0</v>
      </c>
      <c r="T288" s="134">
        <f>S288*H288</f>
        <v>0</v>
      </c>
      <c r="AR288" s="135" t="s">
        <v>130</v>
      </c>
      <c r="AT288" s="135" t="s">
        <v>127</v>
      </c>
      <c r="AU288" s="135" t="s">
        <v>81</v>
      </c>
      <c r="AY288" s="18" t="s">
        <v>125</v>
      </c>
      <c r="BE288" s="136">
        <f>IF(N288="základní",J288,0)</f>
        <v>0</v>
      </c>
      <c r="BF288" s="136">
        <f>IF(N288="snížená",J288,0)</f>
        <v>0</v>
      </c>
      <c r="BG288" s="136">
        <f>IF(N288="zákl. přenesená",J288,0)</f>
        <v>0</v>
      </c>
      <c r="BH288" s="136">
        <f>IF(N288="sníž. přenesená",J288,0)</f>
        <v>0</v>
      </c>
      <c r="BI288" s="136">
        <f>IF(N288="nulová",J288,0)</f>
        <v>0</v>
      </c>
      <c r="BJ288" s="18" t="s">
        <v>79</v>
      </c>
      <c r="BK288" s="136">
        <f>ROUND(I288*H288,2)</f>
        <v>0</v>
      </c>
      <c r="BL288" s="18" t="s">
        <v>130</v>
      </c>
      <c r="BM288" s="135" t="s">
        <v>430</v>
      </c>
    </row>
    <row r="289" spans="2:65" s="1" customFormat="1">
      <c r="B289" s="30"/>
      <c r="D289" s="137" t="s">
        <v>131</v>
      </c>
      <c r="F289" s="138" t="s">
        <v>431</v>
      </c>
      <c r="L289" s="30"/>
      <c r="M289" s="139"/>
      <c r="T289" s="51"/>
      <c r="AT289" s="18" t="s">
        <v>131</v>
      </c>
      <c r="AU289" s="18" t="s">
        <v>81</v>
      </c>
    </row>
    <row r="290" spans="2:65" s="12" customFormat="1">
      <c r="B290" s="142"/>
      <c r="D290" s="140" t="s">
        <v>141</v>
      </c>
      <c r="E290" s="143" t="s">
        <v>3</v>
      </c>
      <c r="F290" s="144" t="s">
        <v>432</v>
      </c>
      <c r="H290" s="145">
        <v>165.84700000000001</v>
      </c>
      <c r="L290" s="142"/>
      <c r="M290" s="146"/>
      <c r="T290" s="147"/>
      <c r="AT290" s="143" t="s">
        <v>141</v>
      </c>
      <c r="AU290" s="143" t="s">
        <v>81</v>
      </c>
      <c r="AV290" s="12" t="s">
        <v>81</v>
      </c>
      <c r="AW290" s="12" t="s">
        <v>32</v>
      </c>
      <c r="AX290" s="12" t="s">
        <v>79</v>
      </c>
      <c r="AY290" s="143" t="s">
        <v>125</v>
      </c>
    </row>
    <row r="291" spans="2:65" s="1" customFormat="1" ht="16.5" customHeight="1">
      <c r="B291" s="124"/>
      <c r="C291" s="165">
        <v>57</v>
      </c>
      <c r="D291" s="165" t="s">
        <v>433</v>
      </c>
      <c r="E291" s="166" t="s">
        <v>434</v>
      </c>
      <c r="F291" s="167" t="s">
        <v>435</v>
      </c>
      <c r="G291" s="168" t="s">
        <v>170</v>
      </c>
      <c r="H291" s="169">
        <v>169.16399999999999</v>
      </c>
      <c r="I291" s="170">
        <v>0</v>
      </c>
      <c r="J291" s="170">
        <f>ROUND(I291*H291,2)</f>
        <v>0</v>
      </c>
      <c r="K291" s="167" t="s">
        <v>129</v>
      </c>
      <c r="L291" s="171"/>
      <c r="M291" s="172" t="s">
        <v>3</v>
      </c>
      <c r="N291" s="173" t="s">
        <v>42</v>
      </c>
      <c r="O291" s="133">
        <v>0</v>
      </c>
      <c r="P291" s="133">
        <f>O291*H291</f>
        <v>0</v>
      </c>
      <c r="Q291" s="133">
        <v>0.108</v>
      </c>
      <c r="R291" s="133">
        <f>Q291*H291</f>
        <v>18.269711999999998</v>
      </c>
      <c r="S291" s="133">
        <v>0</v>
      </c>
      <c r="T291" s="134">
        <f>S291*H291</f>
        <v>0</v>
      </c>
      <c r="AR291" s="135" t="s">
        <v>162</v>
      </c>
      <c r="AT291" s="135" t="s">
        <v>433</v>
      </c>
      <c r="AU291" s="135" t="s">
        <v>81</v>
      </c>
      <c r="AY291" s="18" t="s">
        <v>125</v>
      </c>
      <c r="BE291" s="136">
        <f>IF(N291="základní",J291,0)</f>
        <v>0</v>
      </c>
      <c r="BF291" s="136">
        <f>IF(N291="snížená",J291,0)</f>
        <v>0</v>
      </c>
      <c r="BG291" s="136">
        <f>IF(N291="zákl. přenesená",J291,0)</f>
        <v>0</v>
      </c>
      <c r="BH291" s="136">
        <f>IF(N291="sníž. přenesená",J291,0)</f>
        <v>0</v>
      </c>
      <c r="BI291" s="136">
        <f>IF(N291="nulová",J291,0)</f>
        <v>0</v>
      </c>
      <c r="BJ291" s="18" t="s">
        <v>79</v>
      </c>
      <c r="BK291" s="136">
        <f>ROUND(I291*H291,2)</f>
        <v>0</v>
      </c>
      <c r="BL291" s="18" t="s">
        <v>130</v>
      </c>
      <c r="BM291" s="135" t="s">
        <v>436</v>
      </c>
    </row>
    <row r="292" spans="2:65" s="12" customFormat="1">
      <c r="B292" s="142"/>
      <c r="D292" s="140" t="s">
        <v>141</v>
      </c>
      <c r="F292" s="144" t="s">
        <v>437</v>
      </c>
      <c r="H292" s="145">
        <v>169.16399999999999</v>
      </c>
      <c r="L292" s="142"/>
      <c r="M292" s="146"/>
      <c r="T292" s="147"/>
      <c r="AT292" s="143" t="s">
        <v>141</v>
      </c>
      <c r="AU292" s="143" t="s">
        <v>81</v>
      </c>
      <c r="AV292" s="12" t="s">
        <v>81</v>
      </c>
      <c r="AW292" s="12" t="s">
        <v>4</v>
      </c>
      <c r="AX292" s="12" t="s">
        <v>79</v>
      </c>
      <c r="AY292" s="143" t="s">
        <v>125</v>
      </c>
    </row>
    <row r="293" spans="2:65" s="1" customFormat="1" ht="24.2" customHeight="1">
      <c r="B293" s="124"/>
      <c r="C293" s="125">
        <v>58</v>
      </c>
      <c r="D293" s="125" t="s">
        <v>127</v>
      </c>
      <c r="E293" s="126" t="s">
        <v>1237</v>
      </c>
      <c r="F293" s="275" t="s">
        <v>1238</v>
      </c>
      <c r="G293" s="128" t="s">
        <v>170</v>
      </c>
      <c r="H293" s="129">
        <v>91.757000000000005</v>
      </c>
      <c r="I293" s="130">
        <v>0</v>
      </c>
      <c r="J293" s="130">
        <f>ROUND(I293*H293,2)</f>
        <v>0</v>
      </c>
      <c r="K293" s="127" t="s">
        <v>129</v>
      </c>
      <c r="L293" s="30"/>
      <c r="M293" s="131" t="s">
        <v>3</v>
      </c>
      <c r="N293" s="132" t="s">
        <v>42</v>
      </c>
      <c r="O293" s="133">
        <v>0.23400000000000001</v>
      </c>
      <c r="P293" s="133">
        <f>O293*H293</f>
        <v>21.471138000000003</v>
      </c>
      <c r="Q293" s="133">
        <v>0.15256</v>
      </c>
      <c r="R293" s="133">
        <f>Q293*H293</f>
        <v>13.99844792</v>
      </c>
      <c r="S293" s="133">
        <v>0</v>
      </c>
      <c r="T293" s="134">
        <f>S293*H293</f>
        <v>0</v>
      </c>
      <c r="AR293" s="135" t="s">
        <v>130</v>
      </c>
      <c r="AT293" s="135" t="s">
        <v>127</v>
      </c>
      <c r="AU293" s="135" t="s">
        <v>81</v>
      </c>
      <c r="AY293" s="18" t="s">
        <v>125</v>
      </c>
      <c r="BE293" s="136">
        <f>IF(N293="základní",J293,0)</f>
        <v>0</v>
      </c>
      <c r="BF293" s="136">
        <f>IF(N293="snížená",J293,0)</f>
        <v>0</v>
      </c>
      <c r="BG293" s="136">
        <f>IF(N293="zákl. přenesená",J293,0)</f>
        <v>0</v>
      </c>
      <c r="BH293" s="136">
        <f>IF(N293="sníž. přenesená",J293,0)</f>
        <v>0</v>
      </c>
      <c r="BI293" s="136">
        <f>IF(N293="nulová",J293,0)</f>
        <v>0</v>
      </c>
      <c r="BJ293" s="18" t="s">
        <v>79</v>
      </c>
      <c r="BK293" s="136">
        <f>ROUND(I293*H293,2)</f>
        <v>0</v>
      </c>
      <c r="BL293" s="18" t="s">
        <v>130</v>
      </c>
      <c r="BM293" s="135" t="s">
        <v>438</v>
      </c>
    </row>
    <row r="294" spans="2:65" s="1" customFormat="1">
      <c r="B294" s="30"/>
      <c r="D294" s="137" t="s">
        <v>131</v>
      </c>
      <c r="F294" s="277" t="s">
        <v>1240</v>
      </c>
      <c r="L294" s="30"/>
      <c r="M294" s="139"/>
      <c r="T294" s="51"/>
      <c r="AT294" s="18" t="s">
        <v>131</v>
      </c>
      <c r="AU294" s="18" t="s">
        <v>81</v>
      </c>
    </row>
    <row r="295" spans="2:65" s="12" customFormat="1">
      <c r="B295" s="142"/>
      <c r="D295" s="140" t="s">
        <v>141</v>
      </c>
      <c r="E295" s="143" t="s">
        <v>3</v>
      </c>
      <c r="F295" s="278" t="s">
        <v>1239</v>
      </c>
      <c r="H295" s="145">
        <v>91.757000000000005</v>
      </c>
      <c r="L295" s="142"/>
      <c r="M295" s="146"/>
      <c r="T295" s="147"/>
      <c r="AT295" s="143" t="s">
        <v>141</v>
      </c>
      <c r="AU295" s="143" t="s">
        <v>81</v>
      </c>
      <c r="AV295" s="12" t="s">
        <v>81</v>
      </c>
      <c r="AW295" s="12" t="s">
        <v>32</v>
      </c>
      <c r="AX295" s="12" t="s">
        <v>79</v>
      </c>
      <c r="AY295" s="143" t="s">
        <v>125</v>
      </c>
    </row>
    <row r="296" spans="2:65" s="1" customFormat="1" ht="16.5" customHeight="1">
      <c r="B296" s="124"/>
      <c r="C296" s="125">
        <v>59</v>
      </c>
      <c r="D296" s="125" t="s">
        <v>127</v>
      </c>
      <c r="E296" s="126" t="s">
        <v>439</v>
      </c>
      <c r="F296" s="127" t="s">
        <v>440</v>
      </c>
      <c r="G296" s="128" t="s">
        <v>170</v>
      </c>
      <c r="H296" s="129">
        <v>139.60900000000001</v>
      </c>
      <c r="I296" s="130">
        <v>0</v>
      </c>
      <c r="J296" s="130">
        <f>ROUND(I296*H296,2)</f>
        <v>0</v>
      </c>
      <c r="K296" s="127" t="s">
        <v>129</v>
      </c>
      <c r="L296" s="30"/>
      <c r="M296" s="131" t="s">
        <v>3</v>
      </c>
      <c r="N296" s="132" t="s">
        <v>42</v>
      </c>
      <c r="O296" s="133">
        <v>0.19600000000000001</v>
      </c>
      <c r="P296" s="133">
        <f>O296*H296</f>
        <v>27.363364000000004</v>
      </c>
      <c r="Q296" s="133">
        <v>0</v>
      </c>
      <c r="R296" s="133">
        <f>Q296*H296</f>
        <v>0</v>
      </c>
      <c r="S296" s="133">
        <v>0</v>
      </c>
      <c r="T296" s="134">
        <f>S296*H296</f>
        <v>0</v>
      </c>
      <c r="AR296" s="135" t="s">
        <v>130</v>
      </c>
      <c r="AT296" s="135" t="s">
        <v>127</v>
      </c>
      <c r="AU296" s="135" t="s">
        <v>81</v>
      </c>
      <c r="AY296" s="18" t="s">
        <v>125</v>
      </c>
      <c r="BE296" s="136">
        <f>IF(N296="základní",J296,0)</f>
        <v>0</v>
      </c>
      <c r="BF296" s="136">
        <f>IF(N296="snížená",J296,0)</f>
        <v>0</v>
      </c>
      <c r="BG296" s="136">
        <f>IF(N296="zákl. přenesená",J296,0)</f>
        <v>0</v>
      </c>
      <c r="BH296" s="136">
        <f>IF(N296="sníž. přenesená",J296,0)</f>
        <v>0</v>
      </c>
      <c r="BI296" s="136">
        <f>IF(N296="nulová",J296,0)</f>
        <v>0</v>
      </c>
      <c r="BJ296" s="18" t="s">
        <v>79</v>
      </c>
      <c r="BK296" s="136">
        <f>ROUND(I296*H296,2)</f>
        <v>0</v>
      </c>
      <c r="BL296" s="18" t="s">
        <v>130</v>
      </c>
      <c r="BM296" s="135" t="s">
        <v>441</v>
      </c>
    </row>
    <row r="297" spans="2:65" s="1" customFormat="1">
      <c r="B297" s="30"/>
      <c r="D297" s="137" t="s">
        <v>131</v>
      </c>
      <c r="F297" s="138" t="s">
        <v>442</v>
      </c>
      <c r="L297" s="30"/>
      <c r="M297" s="139"/>
      <c r="T297" s="51"/>
      <c r="AT297" s="18" t="s">
        <v>131</v>
      </c>
      <c r="AU297" s="18" t="s">
        <v>81</v>
      </c>
    </row>
    <row r="298" spans="2:65" s="12" customFormat="1">
      <c r="B298" s="142"/>
      <c r="D298" s="140" t="s">
        <v>141</v>
      </c>
      <c r="E298" s="143" t="s">
        <v>3</v>
      </c>
      <c r="F298" s="144" t="s">
        <v>443</v>
      </c>
      <c r="H298" s="145">
        <v>139.60900000000001</v>
      </c>
      <c r="L298" s="142"/>
      <c r="M298" s="146"/>
      <c r="T298" s="147"/>
      <c r="AT298" s="143" t="s">
        <v>141</v>
      </c>
      <c r="AU298" s="143" t="s">
        <v>81</v>
      </c>
      <c r="AV298" s="12" t="s">
        <v>81</v>
      </c>
      <c r="AW298" s="12" t="s">
        <v>32</v>
      </c>
      <c r="AX298" s="12" t="s">
        <v>79</v>
      </c>
      <c r="AY298" s="143" t="s">
        <v>125</v>
      </c>
    </row>
    <row r="299" spans="2:65" s="1" customFormat="1" ht="37.9" customHeight="1">
      <c r="B299" s="124"/>
      <c r="C299" s="125">
        <v>60</v>
      </c>
      <c r="D299" s="125" t="s">
        <v>127</v>
      </c>
      <c r="E299" s="126" t="s">
        <v>444</v>
      </c>
      <c r="F299" s="127" t="s">
        <v>445</v>
      </c>
      <c r="G299" s="128" t="s">
        <v>138</v>
      </c>
      <c r="H299" s="129">
        <v>17.100000000000001</v>
      </c>
      <c r="I299" s="130">
        <v>0</v>
      </c>
      <c r="J299" s="130">
        <f>ROUND(I299*H299,2)</f>
        <v>0</v>
      </c>
      <c r="K299" s="127" t="s">
        <v>129</v>
      </c>
      <c r="L299" s="30"/>
      <c r="M299" s="131" t="s">
        <v>3</v>
      </c>
      <c r="N299" s="132" t="s">
        <v>42</v>
      </c>
      <c r="O299" s="133">
        <v>2.5409999999999999</v>
      </c>
      <c r="P299" s="133">
        <f>O299*H299</f>
        <v>43.451100000000004</v>
      </c>
      <c r="Q299" s="133">
        <v>0.40081319240000002</v>
      </c>
      <c r="R299" s="133">
        <f>Q299*H299</f>
        <v>6.853905590040001</v>
      </c>
      <c r="S299" s="133">
        <v>0</v>
      </c>
      <c r="T299" s="134">
        <f>S299*H299</f>
        <v>0</v>
      </c>
      <c r="AR299" s="135" t="s">
        <v>130</v>
      </c>
      <c r="AT299" s="135" t="s">
        <v>127</v>
      </c>
      <c r="AU299" s="135" t="s">
        <v>81</v>
      </c>
      <c r="AY299" s="18" t="s">
        <v>125</v>
      </c>
      <c r="BE299" s="136">
        <f>IF(N299="základní",J299,0)</f>
        <v>0</v>
      </c>
      <c r="BF299" s="136">
        <f>IF(N299="snížená",J299,0)</f>
        <v>0</v>
      </c>
      <c r="BG299" s="136">
        <f>IF(N299="zákl. přenesená",J299,0)</f>
        <v>0</v>
      </c>
      <c r="BH299" s="136">
        <f>IF(N299="sníž. přenesená",J299,0)</f>
        <v>0</v>
      </c>
      <c r="BI299" s="136">
        <f>IF(N299="nulová",J299,0)</f>
        <v>0</v>
      </c>
      <c r="BJ299" s="18" t="s">
        <v>79</v>
      </c>
      <c r="BK299" s="136">
        <f>ROUND(I299*H299,2)</f>
        <v>0</v>
      </c>
      <c r="BL299" s="18" t="s">
        <v>130</v>
      </c>
      <c r="BM299" s="135" t="s">
        <v>446</v>
      </c>
    </row>
    <row r="300" spans="2:65" s="1" customFormat="1">
      <c r="B300" s="30"/>
      <c r="D300" s="137" t="s">
        <v>131</v>
      </c>
      <c r="F300" s="138" t="s">
        <v>447</v>
      </c>
      <c r="L300" s="30"/>
      <c r="M300" s="139"/>
      <c r="T300" s="51"/>
      <c r="AT300" s="18" t="s">
        <v>131</v>
      </c>
      <c r="AU300" s="18" t="s">
        <v>81</v>
      </c>
    </row>
    <row r="301" spans="2:65" s="12" customFormat="1">
      <c r="B301" s="142"/>
      <c r="D301" s="140" t="s">
        <v>141</v>
      </c>
      <c r="E301" s="143" t="s">
        <v>3</v>
      </c>
      <c r="F301" s="144" t="s">
        <v>448</v>
      </c>
      <c r="H301" s="145">
        <v>17.100000000000001</v>
      </c>
      <c r="L301" s="142"/>
      <c r="M301" s="146"/>
      <c r="T301" s="147"/>
      <c r="AT301" s="143" t="s">
        <v>141</v>
      </c>
      <c r="AU301" s="143" t="s">
        <v>81</v>
      </c>
      <c r="AV301" s="12" t="s">
        <v>81</v>
      </c>
      <c r="AW301" s="12" t="s">
        <v>32</v>
      </c>
      <c r="AX301" s="12" t="s">
        <v>79</v>
      </c>
      <c r="AY301" s="143" t="s">
        <v>125</v>
      </c>
    </row>
    <row r="302" spans="2:65" s="1" customFormat="1" ht="37.9" customHeight="1">
      <c r="B302" s="124"/>
      <c r="C302" s="125">
        <v>61</v>
      </c>
      <c r="D302" s="125" t="s">
        <v>127</v>
      </c>
      <c r="E302" s="126" t="s">
        <v>449</v>
      </c>
      <c r="F302" s="127" t="s">
        <v>1236</v>
      </c>
      <c r="G302" s="128" t="s">
        <v>170</v>
      </c>
      <c r="H302" s="129">
        <v>15.6</v>
      </c>
      <c r="I302" s="130">
        <v>0</v>
      </c>
      <c r="J302" s="130">
        <f>ROUND(I302*H302,2)</f>
        <v>0</v>
      </c>
      <c r="K302" s="127" t="s">
        <v>3</v>
      </c>
      <c r="L302" s="30"/>
      <c r="M302" s="131" t="s">
        <v>3</v>
      </c>
      <c r="N302" s="132" t="s">
        <v>42</v>
      </c>
      <c r="O302" s="133">
        <v>2.5409999999999999</v>
      </c>
      <c r="P302" s="133">
        <f>O302*H302</f>
        <v>39.639599999999994</v>
      </c>
      <c r="Q302" s="133">
        <v>0.40081</v>
      </c>
      <c r="R302" s="133">
        <f>Q302*H302</f>
        <v>6.2526359999999999</v>
      </c>
      <c r="S302" s="133">
        <v>0</v>
      </c>
      <c r="T302" s="134">
        <f>S302*H302</f>
        <v>0</v>
      </c>
      <c r="AR302" s="135" t="s">
        <v>130</v>
      </c>
      <c r="AT302" s="135" t="s">
        <v>127</v>
      </c>
      <c r="AU302" s="135" t="s">
        <v>81</v>
      </c>
      <c r="AY302" s="18" t="s">
        <v>125</v>
      </c>
      <c r="BE302" s="136">
        <f>IF(N302="základní",J302,0)</f>
        <v>0</v>
      </c>
      <c r="BF302" s="136">
        <f>IF(N302="snížená",J302,0)</f>
        <v>0</v>
      </c>
      <c r="BG302" s="136">
        <f>IF(N302="zákl. přenesená",J302,0)</f>
        <v>0</v>
      </c>
      <c r="BH302" s="136">
        <f>IF(N302="sníž. přenesená",J302,0)</f>
        <v>0</v>
      </c>
      <c r="BI302" s="136">
        <f>IF(N302="nulová",J302,0)</f>
        <v>0</v>
      </c>
      <c r="BJ302" s="18" t="s">
        <v>79</v>
      </c>
      <c r="BK302" s="136">
        <f>ROUND(I302*H302,2)</f>
        <v>0</v>
      </c>
      <c r="BL302" s="18" t="s">
        <v>130</v>
      </c>
      <c r="BM302" s="135" t="s">
        <v>450</v>
      </c>
    </row>
    <row r="303" spans="2:65" s="12" customFormat="1">
      <c r="B303" s="142"/>
      <c r="D303" s="140" t="s">
        <v>141</v>
      </c>
      <c r="E303" s="143" t="s">
        <v>3</v>
      </c>
      <c r="F303" s="144" t="s">
        <v>451</v>
      </c>
      <c r="H303" s="145">
        <v>15.6</v>
      </c>
      <c r="L303" s="142"/>
      <c r="M303" s="146"/>
      <c r="T303" s="147"/>
      <c r="AT303" s="143" t="s">
        <v>141</v>
      </c>
      <c r="AU303" s="143" t="s">
        <v>81</v>
      </c>
      <c r="AV303" s="12" t="s">
        <v>81</v>
      </c>
      <c r="AW303" s="12" t="s">
        <v>32</v>
      </c>
      <c r="AX303" s="12" t="s">
        <v>79</v>
      </c>
      <c r="AY303" s="143" t="s">
        <v>125</v>
      </c>
    </row>
    <row r="304" spans="2:65" s="1" customFormat="1" ht="24.2" customHeight="1">
      <c r="B304" s="124"/>
      <c r="C304" s="125">
        <v>62</v>
      </c>
      <c r="D304" s="125" t="s">
        <v>127</v>
      </c>
      <c r="E304" s="126" t="s">
        <v>452</v>
      </c>
      <c r="F304" s="127" t="s">
        <v>453</v>
      </c>
      <c r="G304" s="128" t="s">
        <v>138</v>
      </c>
      <c r="H304" s="129">
        <v>23.63</v>
      </c>
      <c r="I304" s="130">
        <v>0</v>
      </c>
      <c r="J304" s="130">
        <f>ROUND(I304*H304,2)</f>
        <v>0</v>
      </c>
      <c r="K304" s="127" t="s">
        <v>3</v>
      </c>
      <c r="L304" s="30"/>
      <c r="M304" s="131" t="s">
        <v>3</v>
      </c>
      <c r="N304" s="132" t="s">
        <v>42</v>
      </c>
      <c r="O304" s="133">
        <v>0.48699999999999999</v>
      </c>
      <c r="P304" s="133">
        <f>O304*H304</f>
        <v>11.507809999999999</v>
      </c>
      <c r="Q304" s="133">
        <v>0.48027999999999998</v>
      </c>
      <c r="R304" s="133">
        <f>Q304*H304</f>
        <v>11.3490164</v>
      </c>
      <c r="S304" s="133">
        <v>0</v>
      </c>
      <c r="T304" s="134">
        <f>S304*H304</f>
        <v>0</v>
      </c>
      <c r="AR304" s="135" t="s">
        <v>130</v>
      </c>
      <c r="AT304" s="135" t="s">
        <v>127</v>
      </c>
      <c r="AU304" s="135" t="s">
        <v>81</v>
      </c>
      <c r="AY304" s="18" t="s">
        <v>125</v>
      </c>
      <c r="BE304" s="136">
        <f>IF(N304="základní",J304,0)</f>
        <v>0</v>
      </c>
      <c r="BF304" s="136">
        <f>IF(N304="snížená",J304,0)</f>
        <v>0</v>
      </c>
      <c r="BG304" s="136">
        <f>IF(N304="zákl. přenesená",J304,0)</f>
        <v>0</v>
      </c>
      <c r="BH304" s="136">
        <f>IF(N304="sníž. přenesená",J304,0)</f>
        <v>0</v>
      </c>
      <c r="BI304" s="136">
        <f>IF(N304="nulová",J304,0)</f>
        <v>0</v>
      </c>
      <c r="BJ304" s="18" t="s">
        <v>79</v>
      </c>
      <c r="BK304" s="136">
        <f>ROUND(I304*H304,2)</f>
        <v>0</v>
      </c>
      <c r="BL304" s="18" t="s">
        <v>130</v>
      </c>
      <c r="BM304" s="135" t="s">
        <v>454</v>
      </c>
    </row>
    <row r="305" spans="2:65" s="12" customFormat="1">
      <c r="B305" s="142"/>
      <c r="D305" s="140" t="s">
        <v>141</v>
      </c>
      <c r="E305" s="143" t="s">
        <v>3</v>
      </c>
      <c r="F305" s="144" t="s">
        <v>455</v>
      </c>
      <c r="H305" s="145">
        <v>23.63</v>
      </c>
      <c r="L305" s="142"/>
      <c r="M305" s="146"/>
      <c r="T305" s="147"/>
      <c r="AT305" s="143" t="s">
        <v>141</v>
      </c>
      <c r="AU305" s="143" t="s">
        <v>81</v>
      </c>
      <c r="AV305" s="12" t="s">
        <v>81</v>
      </c>
      <c r="AW305" s="12" t="s">
        <v>32</v>
      </c>
      <c r="AX305" s="12" t="s">
        <v>79</v>
      </c>
      <c r="AY305" s="143" t="s">
        <v>125</v>
      </c>
    </row>
    <row r="306" spans="2:65" s="1" customFormat="1" ht="16.5" customHeight="1">
      <c r="B306" s="124"/>
      <c r="C306" s="125">
        <v>63</v>
      </c>
      <c r="D306" s="125" t="s">
        <v>127</v>
      </c>
      <c r="E306" s="126" t="s">
        <v>456</v>
      </c>
      <c r="F306" s="127" t="s">
        <v>457</v>
      </c>
      <c r="G306" s="128" t="s">
        <v>185</v>
      </c>
      <c r="H306" s="129">
        <v>34.682000000000002</v>
      </c>
      <c r="I306" s="130">
        <v>0</v>
      </c>
      <c r="J306" s="130">
        <f>ROUND(I306*H306,2)</f>
        <v>0</v>
      </c>
      <c r="K306" s="127" t="s">
        <v>129</v>
      </c>
      <c r="L306" s="30"/>
      <c r="M306" s="131" t="s">
        <v>3</v>
      </c>
      <c r="N306" s="132" t="s">
        <v>42</v>
      </c>
      <c r="O306" s="133">
        <v>6.4359999999999999</v>
      </c>
      <c r="P306" s="133">
        <f>O306*H306</f>
        <v>223.21335200000001</v>
      </c>
      <c r="Q306" s="133">
        <v>0</v>
      </c>
      <c r="R306" s="133">
        <f>Q306*H306</f>
        <v>0</v>
      </c>
      <c r="S306" s="133">
        <v>2</v>
      </c>
      <c r="T306" s="134">
        <f>S306*H306</f>
        <v>69.364000000000004</v>
      </c>
      <c r="AR306" s="135" t="s">
        <v>130</v>
      </c>
      <c r="AT306" s="135" t="s">
        <v>127</v>
      </c>
      <c r="AU306" s="135" t="s">
        <v>81</v>
      </c>
      <c r="AY306" s="18" t="s">
        <v>125</v>
      </c>
      <c r="BE306" s="136">
        <f>IF(N306="základní",J306,0)</f>
        <v>0</v>
      </c>
      <c r="BF306" s="136">
        <f>IF(N306="snížená",J306,0)</f>
        <v>0</v>
      </c>
      <c r="BG306" s="136">
        <f>IF(N306="zákl. přenesená",J306,0)</f>
        <v>0</v>
      </c>
      <c r="BH306" s="136">
        <f>IF(N306="sníž. přenesená",J306,0)</f>
        <v>0</v>
      </c>
      <c r="BI306" s="136">
        <f>IF(N306="nulová",J306,0)</f>
        <v>0</v>
      </c>
      <c r="BJ306" s="18" t="s">
        <v>79</v>
      </c>
      <c r="BK306" s="136">
        <f>ROUND(I306*H306,2)</f>
        <v>0</v>
      </c>
      <c r="BL306" s="18" t="s">
        <v>130</v>
      </c>
      <c r="BM306" s="135" t="s">
        <v>458</v>
      </c>
    </row>
    <row r="307" spans="2:65" s="1" customFormat="1">
      <c r="B307" s="30"/>
      <c r="D307" s="137" t="s">
        <v>131</v>
      </c>
      <c r="F307" s="138" t="s">
        <v>459</v>
      </c>
      <c r="L307" s="30"/>
      <c r="M307" s="139"/>
      <c r="T307" s="51"/>
      <c r="AT307" s="18" t="s">
        <v>131</v>
      </c>
      <c r="AU307" s="18" t="s">
        <v>81</v>
      </c>
    </row>
    <row r="308" spans="2:65" s="12" customFormat="1">
      <c r="B308" s="142"/>
      <c r="D308" s="140" t="s">
        <v>141</v>
      </c>
      <c r="E308" s="143" t="s">
        <v>3</v>
      </c>
      <c r="F308" s="144" t="s">
        <v>460</v>
      </c>
      <c r="H308" s="145">
        <v>34.682000000000002</v>
      </c>
      <c r="L308" s="142"/>
      <c r="M308" s="146"/>
      <c r="T308" s="147"/>
      <c r="AT308" s="143" t="s">
        <v>141</v>
      </c>
      <c r="AU308" s="143" t="s">
        <v>81</v>
      </c>
      <c r="AV308" s="12" t="s">
        <v>81</v>
      </c>
      <c r="AW308" s="12" t="s">
        <v>32</v>
      </c>
      <c r="AX308" s="12" t="s">
        <v>79</v>
      </c>
      <c r="AY308" s="143" t="s">
        <v>125</v>
      </c>
    </row>
    <row r="309" spans="2:65" s="1" customFormat="1" ht="16.5" customHeight="1">
      <c r="B309" s="124"/>
      <c r="C309" s="125">
        <v>64</v>
      </c>
      <c r="D309" s="125" t="s">
        <v>127</v>
      </c>
      <c r="E309" s="126" t="s">
        <v>461</v>
      </c>
      <c r="F309" s="127" t="s">
        <v>462</v>
      </c>
      <c r="G309" s="128" t="s">
        <v>185</v>
      </c>
      <c r="H309" s="129">
        <v>8.67</v>
      </c>
      <c r="I309" s="130">
        <v>0</v>
      </c>
      <c r="J309" s="130">
        <f>ROUND(I309*H309,2)</f>
        <v>0</v>
      </c>
      <c r="K309" s="127" t="s">
        <v>129</v>
      </c>
      <c r="L309" s="30"/>
      <c r="M309" s="131" t="s">
        <v>3</v>
      </c>
      <c r="N309" s="132" t="s">
        <v>42</v>
      </c>
      <c r="O309" s="133">
        <v>4.9960000000000004</v>
      </c>
      <c r="P309" s="133">
        <f>O309*H309</f>
        <v>43.315320000000007</v>
      </c>
      <c r="Q309" s="133">
        <v>0</v>
      </c>
      <c r="R309" s="133">
        <f>Q309*H309</f>
        <v>0</v>
      </c>
      <c r="S309" s="133">
        <v>2.2000000000000002</v>
      </c>
      <c r="T309" s="134">
        <f>S309*H309</f>
        <v>19.074000000000002</v>
      </c>
      <c r="AR309" s="135" t="s">
        <v>130</v>
      </c>
      <c r="AT309" s="135" t="s">
        <v>127</v>
      </c>
      <c r="AU309" s="135" t="s">
        <v>81</v>
      </c>
      <c r="AY309" s="18" t="s">
        <v>125</v>
      </c>
      <c r="BE309" s="136">
        <f>IF(N309="základní",J309,0)</f>
        <v>0</v>
      </c>
      <c r="BF309" s="136">
        <f>IF(N309="snížená",J309,0)</f>
        <v>0</v>
      </c>
      <c r="BG309" s="136">
        <f>IF(N309="zákl. přenesená",J309,0)</f>
        <v>0</v>
      </c>
      <c r="BH309" s="136">
        <f>IF(N309="sníž. přenesená",J309,0)</f>
        <v>0</v>
      </c>
      <c r="BI309" s="136">
        <f>IF(N309="nulová",J309,0)</f>
        <v>0</v>
      </c>
      <c r="BJ309" s="18" t="s">
        <v>79</v>
      </c>
      <c r="BK309" s="136">
        <f>ROUND(I309*H309,2)</f>
        <v>0</v>
      </c>
      <c r="BL309" s="18" t="s">
        <v>130</v>
      </c>
      <c r="BM309" s="135" t="s">
        <v>463</v>
      </c>
    </row>
    <row r="310" spans="2:65" s="1" customFormat="1">
      <c r="B310" s="30"/>
      <c r="D310" s="137" t="s">
        <v>131</v>
      </c>
      <c r="F310" s="138" t="s">
        <v>464</v>
      </c>
      <c r="L310" s="30"/>
      <c r="M310" s="139"/>
      <c r="T310" s="51"/>
      <c r="AT310" s="18" t="s">
        <v>131</v>
      </c>
      <c r="AU310" s="18" t="s">
        <v>81</v>
      </c>
    </row>
    <row r="311" spans="2:65" s="12" customFormat="1">
      <c r="B311" s="142"/>
      <c r="D311" s="140" t="s">
        <v>141</v>
      </c>
      <c r="E311" s="143" t="s">
        <v>3</v>
      </c>
      <c r="F311" s="144" t="s">
        <v>465</v>
      </c>
      <c r="H311" s="145">
        <v>8.67</v>
      </c>
      <c r="L311" s="142"/>
      <c r="M311" s="146"/>
      <c r="T311" s="147"/>
      <c r="AT311" s="143" t="s">
        <v>141</v>
      </c>
      <c r="AU311" s="143" t="s">
        <v>81</v>
      </c>
      <c r="AV311" s="12" t="s">
        <v>81</v>
      </c>
      <c r="AW311" s="12" t="s">
        <v>32</v>
      </c>
      <c r="AX311" s="12" t="s">
        <v>79</v>
      </c>
      <c r="AY311" s="143" t="s">
        <v>125</v>
      </c>
    </row>
    <row r="312" spans="2:65" s="1" customFormat="1" ht="24.2" customHeight="1">
      <c r="B312" s="124"/>
      <c r="C312" s="125">
        <v>65</v>
      </c>
      <c r="D312" s="125" t="s">
        <v>127</v>
      </c>
      <c r="E312" s="126" t="s">
        <v>466</v>
      </c>
      <c r="F312" s="127" t="s">
        <v>467</v>
      </c>
      <c r="G312" s="128" t="s">
        <v>170</v>
      </c>
      <c r="H312" s="129">
        <v>115.605</v>
      </c>
      <c r="I312" s="130">
        <v>0</v>
      </c>
      <c r="J312" s="130">
        <f>ROUND(I312*H312,2)</f>
        <v>0</v>
      </c>
      <c r="K312" s="127" t="s">
        <v>129</v>
      </c>
      <c r="L312" s="30"/>
      <c r="M312" s="131" t="s">
        <v>3</v>
      </c>
      <c r="N312" s="132" t="s">
        <v>42</v>
      </c>
      <c r="O312" s="133">
        <v>0.32</v>
      </c>
      <c r="P312" s="133">
        <f>O312*H312</f>
        <v>36.993600000000001</v>
      </c>
      <c r="Q312" s="133">
        <v>0</v>
      </c>
      <c r="R312" s="133">
        <f>Q312*H312</f>
        <v>0</v>
      </c>
      <c r="S312" s="133">
        <v>0.06</v>
      </c>
      <c r="T312" s="134">
        <f>S312*H312</f>
        <v>6.9363000000000001</v>
      </c>
      <c r="AR312" s="135" t="s">
        <v>130</v>
      </c>
      <c r="AT312" s="135" t="s">
        <v>127</v>
      </c>
      <c r="AU312" s="135" t="s">
        <v>81</v>
      </c>
      <c r="AY312" s="18" t="s">
        <v>125</v>
      </c>
      <c r="BE312" s="136">
        <f>IF(N312="základní",J312,0)</f>
        <v>0</v>
      </c>
      <c r="BF312" s="136">
        <f>IF(N312="snížená",J312,0)</f>
        <v>0</v>
      </c>
      <c r="BG312" s="136">
        <f>IF(N312="zákl. přenesená",J312,0)</f>
        <v>0</v>
      </c>
      <c r="BH312" s="136">
        <f>IF(N312="sníž. přenesená",J312,0)</f>
        <v>0</v>
      </c>
      <c r="BI312" s="136">
        <f>IF(N312="nulová",J312,0)</f>
        <v>0</v>
      </c>
      <c r="BJ312" s="18" t="s">
        <v>79</v>
      </c>
      <c r="BK312" s="136">
        <f>ROUND(I312*H312,2)</f>
        <v>0</v>
      </c>
      <c r="BL312" s="18" t="s">
        <v>130</v>
      </c>
      <c r="BM312" s="135" t="s">
        <v>468</v>
      </c>
    </row>
    <row r="313" spans="2:65" s="1" customFormat="1">
      <c r="B313" s="30"/>
      <c r="D313" s="137" t="s">
        <v>131</v>
      </c>
      <c r="F313" s="138" t="s">
        <v>469</v>
      </c>
      <c r="L313" s="30"/>
      <c r="M313" s="139"/>
      <c r="T313" s="51"/>
      <c r="AT313" s="18" t="s">
        <v>131</v>
      </c>
      <c r="AU313" s="18" t="s">
        <v>81</v>
      </c>
    </row>
    <row r="314" spans="2:65" s="12" customFormat="1">
      <c r="B314" s="142"/>
      <c r="D314" s="140" t="s">
        <v>141</v>
      </c>
      <c r="E314" s="143" t="s">
        <v>3</v>
      </c>
      <c r="F314" s="144" t="s">
        <v>470</v>
      </c>
      <c r="H314" s="145">
        <v>115.605</v>
      </c>
      <c r="L314" s="142"/>
      <c r="M314" s="146"/>
      <c r="T314" s="147"/>
      <c r="AT314" s="143" t="s">
        <v>141</v>
      </c>
      <c r="AU314" s="143" t="s">
        <v>81</v>
      </c>
      <c r="AV314" s="12" t="s">
        <v>81</v>
      </c>
      <c r="AW314" s="12" t="s">
        <v>32</v>
      </c>
      <c r="AX314" s="12" t="s">
        <v>79</v>
      </c>
      <c r="AY314" s="143" t="s">
        <v>125</v>
      </c>
    </row>
    <row r="315" spans="2:65" s="1" customFormat="1" ht="16.5" customHeight="1">
      <c r="B315" s="124"/>
      <c r="C315" s="125">
        <v>66</v>
      </c>
      <c r="D315" s="125" t="s">
        <v>127</v>
      </c>
      <c r="E315" s="126" t="s">
        <v>471</v>
      </c>
      <c r="F315" s="127" t="s">
        <v>472</v>
      </c>
      <c r="G315" s="128" t="s">
        <v>128</v>
      </c>
      <c r="H315" s="129">
        <v>1</v>
      </c>
      <c r="I315" s="130">
        <v>0</v>
      </c>
      <c r="J315" s="130">
        <f>ROUND(I315*H315,2)</f>
        <v>0</v>
      </c>
      <c r="K315" s="127" t="s">
        <v>129</v>
      </c>
      <c r="L315" s="30"/>
      <c r="M315" s="131" t="s">
        <v>3</v>
      </c>
      <c r="N315" s="132" t="s">
        <v>42</v>
      </c>
      <c r="O315" s="133">
        <v>0.71399999999999997</v>
      </c>
      <c r="P315" s="133">
        <f>O315*H315</f>
        <v>0.71399999999999997</v>
      </c>
      <c r="Q315" s="133">
        <v>0</v>
      </c>
      <c r="R315" s="133">
        <f>Q315*H315</f>
        <v>0</v>
      </c>
      <c r="S315" s="133">
        <v>0.21</v>
      </c>
      <c r="T315" s="134">
        <f>S315*H315</f>
        <v>0.21</v>
      </c>
      <c r="AR315" s="135" t="s">
        <v>130</v>
      </c>
      <c r="AT315" s="135" t="s">
        <v>127</v>
      </c>
      <c r="AU315" s="135" t="s">
        <v>81</v>
      </c>
      <c r="AY315" s="18" t="s">
        <v>125</v>
      </c>
      <c r="BE315" s="136">
        <f>IF(N315="základní",J315,0)</f>
        <v>0</v>
      </c>
      <c r="BF315" s="136">
        <f>IF(N315="snížená",J315,0)</f>
        <v>0</v>
      </c>
      <c r="BG315" s="136">
        <f>IF(N315="zákl. přenesená",J315,0)</f>
        <v>0</v>
      </c>
      <c r="BH315" s="136">
        <f>IF(N315="sníž. přenesená",J315,0)</f>
        <v>0</v>
      </c>
      <c r="BI315" s="136">
        <f>IF(N315="nulová",J315,0)</f>
        <v>0</v>
      </c>
      <c r="BJ315" s="18" t="s">
        <v>79</v>
      </c>
      <c r="BK315" s="136">
        <f>ROUND(I315*H315,2)</f>
        <v>0</v>
      </c>
      <c r="BL315" s="18" t="s">
        <v>130</v>
      </c>
      <c r="BM315" s="135" t="s">
        <v>473</v>
      </c>
    </row>
    <row r="316" spans="2:65" s="1" customFormat="1">
      <c r="B316" s="30"/>
      <c r="D316" s="137" t="s">
        <v>131</v>
      </c>
      <c r="F316" s="138" t="s">
        <v>474</v>
      </c>
      <c r="L316" s="30"/>
      <c r="M316" s="139"/>
      <c r="T316" s="51"/>
      <c r="AT316" s="18" t="s">
        <v>131</v>
      </c>
      <c r="AU316" s="18" t="s">
        <v>81</v>
      </c>
    </row>
    <row r="317" spans="2:65" s="1" customFormat="1" ht="33" customHeight="1">
      <c r="B317" s="124"/>
      <c r="C317" s="125">
        <v>67</v>
      </c>
      <c r="D317" s="125" t="s">
        <v>127</v>
      </c>
      <c r="E317" s="126" t="s">
        <v>1241</v>
      </c>
      <c r="F317" s="275" t="s">
        <v>1242</v>
      </c>
      <c r="G317" s="128" t="s">
        <v>138</v>
      </c>
      <c r="H317" s="129">
        <v>170.82900000000001</v>
      </c>
      <c r="I317" s="130">
        <v>0</v>
      </c>
      <c r="J317" s="130">
        <f>ROUND(I317*H317,2)</f>
        <v>0</v>
      </c>
      <c r="K317" s="127" t="s">
        <v>129</v>
      </c>
      <c r="L317" s="30"/>
      <c r="M317" s="131" t="s">
        <v>3</v>
      </c>
      <c r="N317" s="132" t="s">
        <v>42</v>
      </c>
      <c r="O317" s="133">
        <v>0.22</v>
      </c>
      <c r="P317" s="133">
        <f>O317*H317</f>
        <v>37.582380000000001</v>
      </c>
      <c r="Q317" s="133">
        <v>0</v>
      </c>
      <c r="R317" s="133">
        <f>Q317*H317</f>
        <v>0</v>
      </c>
      <c r="S317" s="133">
        <v>0</v>
      </c>
      <c r="T317" s="134">
        <f>S317*H317</f>
        <v>0</v>
      </c>
      <c r="AR317" s="135" t="s">
        <v>130</v>
      </c>
      <c r="AT317" s="135" t="s">
        <v>127</v>
      </c>
      <c r="AU317" s="135" t="s">
        <v>81</v>
      </c>
      <c r="AY317" s="18" t="s">
        <v>125</v>
      </c>
      <c r="BE317" s="136">
        <f>IF(N317="základní",J317,0)</f>
        <v>0</v>
      </c>
      <c r="BF317" s="136">
        <f>IF(N317="snížená",J317,0)</f>
        <v>0</v>
      </c>
      <c r="BG317" s="136">
        <f>IF(N317="zákl. přenesená",J317,0)</f>
        <v>0</v>
      </c>
      <c r="BH317" s="136">
        <f>IF(N317="sníž. přenesená",J317,0)</f>
        <v>0</v>
      </c>
      <c r="BI317" s="136">
        <f>IF(N317="nulová",J317,0)</f>
        <v>0</v>
      </c>
      <c r="BJ317" s="18" t="s">
        <v>79</v>
      </c>
      <c r="BK317" s="136">
        <f>ROUND(I317*H317,2)</f>
        <v>0</v>
      </c>
      <c r="BL317" s="18" t="s">
        <v>130</v>
      </c>
      <c r="BM317" s="135" t="s">
        <v>475</v>
      </c>
    </row>
    <row r="318" spans="2:65" s="11" customFormat="1" ht="22.9" customHeight="1">
      <c r="B318" s="113"/>
      <c r="D318" s="114" t="s">
        <v>70</v>
      </c>
      <c r="E318" s="122" t="s">
        <v>476</v>
      </c>
      <c r="F318" s="122" t="s">
        <v>477</v>
      </c>
      <c r="J318" s="287">
        <f>BK318</f>
        <v>0</v>
      </c>
      <c r="L318" s="113"/>
      <c r="M318" s="117"/>
      <c r="P318" s="118">
        <f>SUM(P319:P329)</f>
        <v>396.17743999999999</v>
      </c>
      <c r="R318" s="118">
        <f>SUM(R319:R329)</f>
        <v>0</v>
      </c>
      <c r="T318" s="119">
        <f>SUM(T319:T329)</f>
        <v>0</v>
      </c>
      <c r="AR318" s="114" t="s">
        <v>79</v>
      </c>
      <c r="AT318" s="120" t="s">
        <v>70</v>
      </c>
      <c r="AU318" s="120" t="s">
        <v>79</v>
      </c>
      <c r="AY318" s="114" t="s">
        <v>125</v>
      </c>
      <c r="BK318" s="121">
        <f>SUM(BK319:BK329)</f>
        <v>0</v>
      </c>
    </row>
    <row r="319" spans="2:65" s="1" customFormat="1" ht="24.2" customHeight="1">
      <c r="B319" s="124"/>
      <c r="C319" s="125">
        <v>68</v>
      </c>
      <c r="D319" s="125" t="s">
        <v>127</v>
      </c>
      <c r="E319" s="126" t="s">
        <v>482</v>
      </c>
      <c r="F319" s="127" t="s">
        <v>483</v>
      </c>
      <c r="G319" s="128" t="s">
        <v>293</v>
      </c>
      <c r="H319" s="129">
        <v>171.048</v>
      </c>
      <c r="I319" s="130">
        <v>0</v>
      </c>
      <c r="J319" s="130">
        <f>ROUND(I319*H319,2)</f>
        <v>0</v>
      </c>
      <c r="K319" s="127" t="s">
        <v>129</v>
      </c>
      <c r="L319" s="30"/>
      <c r="M319" s="131" t="s">
        <v>3</v>
      </c>
      <c r="N319" s="132" t="s">
        <v>42</v>
      </c>
      <c r="O319" s="133">
        <v>0</v>
      </c>
      <c r="P319" s="133">
        <f>O319*H319</f>
        <v>0</v>
      </c>
      <c r="Q319" s="133">
        <v>0</v>
      </c>
      <c r="R319" s="133">
        <f>Q319*H319</f>
        <v>0</v>
      </c>
      <c r="S319" s="133">
        <v>0</v>
      </c>
      <c r="T319" s="134">
        <f>S319*H319</f>
        <v>0</v>
      </c>
      <c r="AR319" s="135" t="s">
        <v>130</v>
      </c>
      <c r="AT319" s="135" t="s">
        <v>127</v>
      </c>
      <c r="AU319" s="135" t="s">
        <v>81</v>
      </c>
      <c r="AY319" s="18" t="s">
        <v>125</v>
      </c>
      <c r="BE319" s="136">
        <f>IF(N319="základní",J319,0)</f>
        <v>0</v>
      </c>
      <c r="BF319" s="136">
        <f>IF(N319="snížená",J319,0)</f>
        <v>0</v>
      </c>
      <c r="BG319" s="136">
        <f>IF(N319="zákl. přenesená",J319,0)</f>
        <v>0</v>
      </c>
      <c r="BH319" s="136">
        <f>IF(N319="sníž. přenesená",J319,0)</f>
        <v>0</v>
      </c>
      <c r="BI319" s="136">
        <f>IF(N319="nulová",J319,0)</f>
        <v>0</v>
      </c>
      <c r="BJ319" s="18" t="s">
        <v>79</v>
      </c>
      <c r="BK319" s="136">
        <f>ROUND(I319*H319,2)</f>
        <v>0</v>
      </c>
      <c r="BL319" s="18" t="s">
        <v>130</v>
      </c>
      <c r="BM319" s="135" t="s">
        <v>484</v>
      </c>
    </row>
    <row r="320" spans="2:65" s="1" customFormat="1">
      <c r="B320" s="30"/>
      <c r="D320" s="137" t="s">
        <v>131</v>
      </c>
      <c r="F320" s="138" t="s">
        <v>485</v>
      </c>
      <c r="L320" s="30"/>
      <c r="M320" s="139"/>
      <c r="T320" s="51"/>
      <c r="AT320" s="18" t="s">
        <v>131</v>
      </c>
      <c r="AU320" s="18" t="s">
        <v>81</v>
      </c>
    </row>
    <row r="321" spans="2:65" s="12" customFormat="1">
      <c r="B321" s="142"/>
      <c r="D321" s="140" t="s">
        <v>141</v>
      </c>
      <c r="E321" s="143" t="s">
        <v>3</v>
      </c>
      <c r="F321" s="144" t="s">
        <v>486</v>
      </c>
      <c r="H321" s="145">
        <v>171.048</v>
      </c>
      <c r="L321" s="142"/>
      <c r="M321" s="146"/>
      <c r="T321" s="147"/>
      <c r="AT321" s="143" t="s">
        <v>141</v>
      </c>
      <c r="AU321" s="143" t="s">
        <v>81</v>
      </c>
      <c r="AV321" s="12" t="s">
        <v>81</v>
      </c>
      <c r="AW321" s="12" t="s">
        <v>32</v>
      </c>
      <c r="AX321" s="12" t="s">
        <v>79</v>
      </c>
      <c r="AY321" s="143" t="s">
        <v>125</v>
      </c>
    </row>
    <row r="322" spans="2:65" s="1" customFormat="1" ht="24.2" customHeight="1">
      <c r="B322" s="124"/>
      <c r="C322" s="125">
        <v>69</v>
      </c>
      <c r="D322" s="125" t="s">
        <v>127</v>
      </c>
      <c r="E322" s="126" t="s">
        <v>487</v>
      </c>
      <c r="F322" s="127" t="s">
        <v>488</v>
      </c>
      <c r="G322" s="128" t="s">
        <v>293</v>
      </c>
      <c r="H322" s="129">
        <v>7.1459999999999999</v>
      </c>
      <c r="I322" s="130">
        <v>0</v>
      </c>
      <c r="J322" s="130">
        <f>ROUND(I322*H322,2)</f>
        <v>0</v>
      </c>
      <c r="K322" s="127" t="s">
        <v>129</v>
      </c>
      <c r="L322" s="30"/>
      <c r="M322" s="131" t="s">
        <v>3</v>
      </c>
      <c r="N322" s="132" t="s">
        <v>42</v>
      </c>
      <c r="O322" s="133">
        <v>0</v>
      </c>
      <c r="P322" s="133">
        <f>O322*H322</f>
        <v>0</v>
      </c>
      <c r="Q322" s="133">
        <v>0</v>
      </c>
      <c r="R322" s="133">
        <f>Q322*H322</f>
        <v>0</v>
      </c>
      <c r="S322" s="133">
        <v>0</v>
      </c>
      <c r="T322" s="134">
        <f>S322*H322</f>
        <v>0</v>
      </c>
      <c r="AR322" s="135" t="s">
        <v>130</v>
      </c>
      <c r="AT322" s="135" t="s">
        <v>127</v>
      </c>
      <c r="AU322" s="135" t="s">
        <v>81</v>
      </c>
      <c r="AY322" s="18" t="s">
        <v>125</v>
      </c>
      <c r="BE322" s="136">
        <f>IF(N322="základní",J322,0)</f>
        <v>0</v>
      </c>
      <c r="BF322" s="136">
        <f>IF(N322="snížená",J322,0)</f>
        <v>0</v>
      </c>
      <c r="BG322" s="136">
        <f>IF(N322="zákl. přenesená",J322,0)</f>
        <v>0</v>
      </c>
      <c r="BH322" s="136">
        <f>IF(N322="sníž. přenesená",J322,0)</f>
        <v>0</v>
      </c>
      <c r="BI322" s="136">
        <f>IF(N322="nulová",J322,0)</f>
        <v>0</v>
      </c>
      <c r="BJ322" s="18" t="s">
        <v>79</v>
      </c>
      <c r="BK322" s="136">
        <f>ROUND(I322*H322,2)</f>
        <v>0</v>
      </c>
      <c r="BL322" s="18" t="s">
        <v>130</v>
      </c>
      <c r="BM322" s="135" t="s">
        <v>489</v>
      </c>
    </row>
    <row r="323" spans="2:65" s="1" customFormat="1">
      <c r="B323" s="30"/>
      <c r="D323" s="137" t="s">
        <v>131</v>
      </c>
      <c r="F323" s="138" t="s">
        <v>490</v>
      </c>
      <c r="L323" s="30"/>
      <c r="M323" s="139"/>
      <c r="T323" s="51"/>
      <c r="AT323" s="18" t="s">
        <v>131</v>
      </c>
      <c r="AU323" s="18" t="s">
        <v>81</v>
      </c>
    </row>
    <row r="324" spans="2:65" s="12" customFormat="1">
      <c r="B324" s="142"/>
      <c r="D324" s="140" t="s">
        <v>141</v>
      </c>
      <c r="E324" s="143" t="s">
        <v>3</v>
      </c>
      <c r="F324" s="144" t="s">
        <v>491</v>
      </c>
      <c r="H324" s="145">
        <v>7.1459999999999999</v>
      </c>
      <c r="L324" s="142"/>
      <c r="M324" s="146"/>
      <c r="T324" s="147"/>
      <c r="AT324" s="143" t="s">
        <v>141</v>
      </c>
      <c r="AU324" s="143" t="s">
        <v>81</v>
      </c>
      <c r="AV324" s="12" t="s">
        <v>81</v>
      </c>
      <c r="AW324" s="12" t="s">
        <v>32</v>
      </c>
      <c r="AX324" s="12" t="s">
        <v>79</v>
      </c>
      <c r="AY324" s="143" t="s">
        <v>125</v>
      </c>
    </row>
    <row r="325" spans="2:65" s="1" customFormat="1" ht="16.5" customHeight="1">
      <c r="B325" s="124"/>
      <c r="C325" s="125">
        <v>70</v>
      </c>
      <c r="D325" s="125" t="s">
        <v>127</v>
      </c>
      <c r="E325" s="126" t="s">
        <v>492</v>
      </c>
      <c r="F325" s="127" t="s">
        <v>493</v>
      </c>
      <c r="G325" s="128" t="s">
        <v>293</v>
      </c>
      <c r="H325" s="129">
        <v>474.464</v>
      </c>
      <c r="I325" s="130">
        <v>0</v>
      </c>
      <c r="J325" s="130">
        <f>ROUND(I325*H325,2)</f>
        <v>0</v>
      </c>
      <c r="K325" s="127" t="s">
        <v>3</v>
      </c>
      <c r="L325" s="30"/>
      <c r="M325" s="131" t="s">
        <v>3</v>
      </c>
      <c r="N325" s="132" t="s">
        <v>42</v>
      </c>
      <c r="O325" s="133">
        <v>0.83499999999999996</v>
      </c>
      <c r="P325" s="133">
        <f>O325*H325</f>
        <v>396.17743999999999</v>
      </c>
      <c r="Q325" s="133">
        <v>0</v>
      </c>
      <c r="R325" s="133">
        <f>Q325*H325</f>
        <v>0</v>
      </c>
      <c r="S325" s="133">
        <v>0</v>
      </c>
      <c r="T325" s="134">
        <f>S325*H325</f>
        <v>0</v>
      </c>
      <c r="AR325" s="135" t="s">
        <v>130</v>
      </c>
      <c r="AT325" s="135" t="s">
        <v>127</v>
      </c>
      <c r="AU325" s="135" t="s">
        <v>81</v>
      </c>
      <c r="AY325" s="18" t="s">
        <v>125</v>
      </c>
      <c r="BE325" s="136">
        <f>IF(N325="základní",J325,0)</f>
        <v>0</v>
      </c>
      <c r="BF325" s="136">
        <f>IF(N325="snížená",J325,0)</f>
        <v>0</v>
      </c>
      <c r="BG325" s="136">
        <f>IF(N325="zákl. přenesená",J325,0)</f>
        <v>0</v>
      </c>
      <c r="BH325" s="136">
        <f>IF(N325="sníž. přenesená",J325,0)</f>
        <v>0</v>
      </c>
      <c r="BI325" s="136">
        <f>IF(N325="nulová",J325,0)</f>
        <v>0</v>
      </c>
      <c r="BJ325" s="18" t="s">
        <v>79</v>
      </c>
      <c r="BK325" s="136">
        <f>ROUND(I325*H325,2)</f>
        <v>0</v>
      </c>
      <c r="BL325" s="18" t="s">
        <v>130</v>
      </c>
      <c r="BM325" s="135" t="s">
        <v>494</v>
      </c>
    </row>
    <row r="326" spans="2:65" s="12" customFormat="1">
      <c r="B326" s="142"/>
      <c r="D326" s="140" t="s">
        <v>141</v>
      </c>
      <c r="E326" s="143" t="s">
        <v>3</v>
      </c>
      <c r="F326" s="144" t="s">
        <v>495</v>
      </c>
      <c r="H326" s="145">
        <v>474.464</v>
      </c>
      <c r="L326" s="142"/>
      <c r="M326" s="146"/>
      <c r="T326" s="147"/>
      <c r="AT326" s="143" t="s">
        <v>141</v>
      </c>
      <c r="AU326" s="143" t="s">
        <v>81</v>
      </c>
      <c r="AV326" s="12" t="s">
        <v>81</v>
      </c>
      <c r="AW326" s="12" t="s">
        <v>32</v>
      </c>
      <c r="AX326" s="12" t="s">
        <v>79</v>
      </c>
      <c r="AY326" s="143" t="s">
        <v>125</v>
      </c>
    </row>
    <row r="327" spans="2:65" s="1" customFormat="1" ht="24.2" customHeight="1">
      <c r="B327" s="124"/>
      <c r="C327" s="125">
        <v>71</v>
      </c>
      <c r="D327" s="125" t="s">
        <v>127</v>
      </c>
      <c r="E327" s="126" t="s">
        <v>496</v>
      </c>
      <c r="F327" s="127" t="s">
        <v>497</v>
      </c>
      <c r="G327" s="128" t="s">
        <v>293</v>
      </c>
      <c r="H327" s="129">
        <v>231.61799999999999</v>
      </c>
      <c r="I327" s="130">
        <v>0</v>
      </c>
      <c r="J327" s="130">
        <f>ROUND(I327*H327,2)</f>
        <v>0</v>
      </c>
      <c r="K327" s="127" t="s">
        <v>129</v>
      </c>
      <c r="L327" s="30"/>
      <c r="M327" s="131" t="s">
        <v>3</v>
      </c>
      <c r="N327" s="132" t="s">
        <v>42</v>
      </c>
      <c r="O327" s="133">
        <v>0</v>
      </c>
      <c r="P327" s="133">
        <f>O327*H327</f>
        <v>0</v>
      </c>
      <c r="Q327" s="133">
        <v>0</v>
      </c>
      <c r="R327" s="133">
        <f>Q327*H327</f>
        <v>0</v>
      </c>
      <c r="S327" s="133">
        <v>0</v>
      </c>
      <c r="T327" s="134">
        <f>S327*H327</f>
        <v>0</v>
      </c>
      <c r="AR327" s="135" t="s">
        <v>130</v>
      </c>
      <c r="AT327" s="135" t="s">
        <v>127</v>
      </c>
      <c r="AU327" s="135" t="s">
        <v>81</v>
      </c>
      <c r="AY327" s="18" t="s">
        <v>125</v>
      </c>
      <c r="BE327" s="136">
        <f>IF(N327="základní",J327,0)</f>
        <v>0</v>
      </c>
      <c r="BF327" s="136">
        <f>IF(N327="snížená",J327,0)</f>
        <v>0</v>
      </c>
      <c r="BG327" s="136">
        <f>IF(N327="zákl. přenesená",J327,0)</f>
        <v>0</v>
      </c>
      <c r="BH327" s="136">
        <f>IF(N327="sníž. přenesená",J327,0)</f>
        <v>0</v>
      </c>
      <c r="BI327" s="136">
        <f>IF(N327="nulová",J327,0)</f>
        <v>0</v>
      </c>
      <c r="BJ327" s="18" t="s">
        <v>79</v>
      </c>
      <c r="BK327" s="136">
        <f>ROUND(I327*H327,2)</f>
        <v>0</v>
      </c>
      <c r="BL327" s="18" t="s">
        <v>130</v>
      </c>
      <c r="BM327" s="135" t="s">
        <v>498</v>
      </c>
    </row>
    <row r="328" spans="2:65" s="1" customFormat="1">
      <c r="B328" s="30"/>
      <c r="D328" s="137" t="s">
        <v>131</v>
      </c>
      <c r="F328" s="138" t="s">
        <v>499</v>
      </c>
      <c r="L328" s="30"/>
      <c r="M328" s="139"/>
      <c r="T328" s="51"/>
      <c r="AT328" s="18" t="s">
        <v>131</v>
      </c>
      <c r="AU328" s="18" t="s">
        <v>81</v>
      </c>
    </row>
    <row r="329" spans="2:65" s="12" customFormat="1">
      <c r="B329" s="142"/>
      <c r="D329" s="140" t="s">
        <v>141</v>
      </c>
      <c r="E329" s="143" t="s">
        <v>3</v>
      </c>
      <c r="F329" s="144" t="s">
        <v>500</v>
      </c>
      <c r="H329" s="145">
        <v>231.61799999999999</v>
      </c>
      <c r="L329" s="142"/>
      <c r="M329" s="146"/>
      <c r="T329" s="147"/>
      <c r="AT329" s="143" t="s">
        <v>141</v>
      </c>
      <c r="AU329" s="143" t="s">
        <v>81</v>
      </c>
      <c r="AV329" s="12" t="s">
        <v>81</v>
      </c>
      <c r="AW329" s="12" t="s">
        <v>32</v>
      </c>
      <c r="AX329" s="12" t="s">
        <v>79</v>
      </c>
      <c r="AY329" s="143" t="s">
        <v>125</v>
      </c>
    </row>
    <row r="330" spans="2:65" s="11" customFormat="1" ht="22.9" customHeight="1">
      <c r="B330" s="113"/>
      <c r="D330" s="114" t="s">
        <v>70</v>
      </c>
      <c r="E330" s="122" t="s">
        <v>501</v>
      </c>
      <c r="F330" s="122" t="s">
        <v>502</v>
      </c>
      <c r="J330" s="287">
        <f>BK330</f>
        <v>0</v>
      </c>
      <c r="L330" s="113"/>
      <c r="M330" s="117"/>
      <c r="P330" s="118">
        <f>SUM(P331:P332)</f>
        <v>52.268700000000003</v>
      </c>
      <c r="R330" s="118">
        <f>SUM(R331:R332)</f>
        <v>0</v>
      </c>
      <c r="T330" s="119">
        <f>SUM(T331:T332)</f>
        <v>0</v>
      </c>
      <c r="AR330" s="114" t="s">
        <v>79</v>
      </c>
      <c r="AT330" s="120" t="s">
        <v>70</v>
      </c>
      <c r="AU330" s="120" t="s">
        <v>79</v>
      </c>
      <c r="AY330" s="114" t="s">
        <v>125</v>
      </c>
      <c r="BK330" s="121">
        <f>SUM(BK331:BK332)</f>
        <v>0</v>
      </c>
    </row>
    <row r="331" spans="2:65" s="1" customFormat="1" ht="16.5" customHeight="1">
      <c r="B331" s="124"/>
      <c r="C331" s="125">
        <v>72</v>
      </c>
      <c r="D331" s="125" t="s">
        <v>127</v>
      </c>
      <c r="E331" s="126" t="s">
        <v>503</v>
      </c>
      <c r="F331" s="127" t="s">
        <v>504</v>
      </c>
      <c r="G331" s="128" t="s">
        <v>293</v>
      </c>
      <c r="H331" s="129">
        <v>395.97500000000002</v>
      </c>
      <c r="I331" s="130">
        <v>0</v>
      </c>
      <c r="J331" s="130">
        <f>ROUND(I331*H331,2)</f>
        <v>0</v>
      </c>
      <c r="K331" s="127" t="s">
        <v>129</v>
      </c>
      <c r="L331" s="30"/>
      <c r="M331" s="131" t="s">
        <v>3</v>
      </c>
      <c r="N331" s="132" t="s">
        <v>42</v>
      </c>
      <c r="O331" s="133">
        <v>0.13200000000000001</v>
      </c>
      <c r="P331" s="133">
        <f>O331*H331</f>
        <v>52.268700000000003</v>
      </c>
      <c r="Q331" s="133">
        <v>0</v>
      </c>
      <c r="R331" s="133">
        <f>Q331*H331</f>
        <v>0</v>
      </c>
      <c r="S331" s="133">
        <v>0</v>
      </c>
      <c r="T331" s="134">
        <f>S331*H331</f>
        <v>0</v>
      </c>
      <c r="AR331" s="135" t="s">
        <v>130</v>
      </c>
      <c r="AT331" s="135" t="s">
        <v>127</v>
      </c>
      <c r="AU331" s="135" t="s">
        <v>81</v>
      </c>
      <c r="AY331" s="18" t="s">
        <v>125</v>
      </c>
      <c r="BE331" s="136">
        <f>IF(N331="základní",J331,0)</f>
        <v>0</v>
      </c>
      <c r="BF331" s="136">
        <f>IF(N331="snížená",J331,0)</f>
        <v>0</v>
      </c>
      <c r="BG331" s="136">
        <f>IF(N331="zákl. přenesená",J331,0)</f>
        <v>0</v>
      </c>
      <c r="BH331" s="136">
        <f>IF(N331="sníž. přenesená",J331,0)</f>
        <v>0</v>
      </c>
      <c r="BI331" s="136">
        <f>IF(N331="nulová",J331,0)</f>
        <v>0</v>
      </c>
      <c r="BJ331" s="18" t="s">
        <v>79</v>
      </c>
      <c r="BK331" s="136">
        <f>ROUND(I331*H331,2)</f>
        <v>0</v>
      </c>
      <c r="BL331" s="18" t="s">
        <v>130</v>
      </c>
      <c r="BM331" s="135" t="s">
        <v>505</v>
      </c>
    </row>
    <row r="332" spans="2:65" s="1" customFormat="1">
      <c r="B332" s="30"/>
      <c r="D332" s="137" t="s">
        <v>131</v>
      </c>
      <c r="F332" s="138" t="s">
        <v>506</v>
      </c>
      <c r="L332" s="30"/>
      <c r="M332" s="139"/>
      <c r="T332" s="51"/>
      <c r="AT332" s="18" t="s">
        <v>131</v>
      </c>
      <c r="AU332" s="18" t="s">
        <v>81</v>
      </c>
    </row>
    <row r="333" spans="2:65" s="11" customFormat="1" ht="25.9" customHeight="1">
      <c r="B333" s="113"/>
      <c r="D333" s="114" t="s">
        <v>70</v>
      </c>
      <c r="E333" s="115" t="s">
        <v>507</v>
      </c>
      <c r="F333" s="115" t="s">
        <v>508</v>
      </c>
      <c r="J333" s="116">
        <f>BK333</f>
        <v>0</v>
      </c>
      <c r="L333" s="113"/>
      <c r="M333" s="117"/>
      <c r="P333" s="118">
        <f>P334</f>
        <v>69.321239999999975</v>
      </c>
      <c r="R333" s="118">
        <f>R334</f>
        <v>8.6148199999999999</v>
      </c>
      <c r="T333" s="119">
        <f>T334</f>
        <v>0</v>
      </c>
      <c r="AR333" s="114" t="s">
        <v>81</v>
      </c>
      <c r="AT333" s="120" t="s">
        <v>70</v>
      </c>
      <c r="AU333" s="120" t="s">
        <v>71</v>
      </c>
      <c r="AY333" s="114" t="s">
        <v>125</v>
      </c>
      <c r="BK333" s="121">
        <f>BK334</f>
        <v>0</v>
      </c>
    </row>
    <row r="334" spans="2:65" s="11" customFormat="1" ht="22.9" customHeight="1">
      <c r="B334" s="113"/>
      <c r="D334" s="114" t="s">
        <v>70</v>
      </c>
      <c r="E334" s="122" t="s">
        <v>509</v>
      </c>
      <c r="F334" s="122" t="s">
        <v>510</v>
      </c>
      <c r="J334" s="287">
        <f>BK334</f>
        <v>0</v>
      </c>
      <c r="L334" s="113"/>
      <c r="M334" s="117"/>
      <c r="P334" s="118">
        <f>SUM(P335:P348)</f>
        <v>69.321239999999975</v>
      </c>
      <c r="R334" s="118">
        <f>SUM(R335:R348)</f>
        <v>8.6148199999999999</v>
      </c>
      <c r="T334" s="119">
        <f>SUM(T335:T348)</f>
        <v>0</v>
      </c>
      <c r="AR334" s="114" t="s">
        <v>81</v>
      </c>
      <c r="AT334" s="120" t="s">
        <v>70</v>
      </c>
      <c r="AU334" s="120" t="s">
        <v>79</v>
      </c>
      <c r="AY334" s="114" t="s">
        <v>125</v>
      </c>
      <c r="BK334" s="121">
        <f>SUM(BK335:BK348)</f>
        <v>0</v>
      </c>
    </row>
    <row r="335" spans="2:65" s="12" customFormat="1">
      <c r="B335" s="142"/>
      <c r="D335" s="140" t="s">
        <v>141</v>
      </c>
      <c r="E335" s="143" t="s">
        <v>3</v>
      </c>
      <c r="F335" s="144" t="s">
        <v>512</v>
      </c>
      <c r="H335" s="145">
        <v>990.14</v>
      </c>
      <c r="L335" s="142"/>
      <c r="M335" s="146"/>
      <c r="T335" s="147"/>
      <c r="AT335" s="143" t="s">
        <v>141</v>
      </c>
      <c r="AU335" s="143" t="s">
        <v>81</v>
      </c>
      <c r="AV335" s="12" t="s">
        <v>81</v>
      </c>
      <c r="AW335" s="12" t="s">
        <v>32</v>
      </c>
      <c r="AX335" s="12" t="s">
        <v>79</v>
      </c>
      <c r="AY335" s="143" t="s">
        <v>125</v>
      </c>
    </row>
    <row r="336" spans="2:65" s="1" customFormat="1" ht="128.65" customHeight="1">
      <c r="B336" s="124"/>
      <c r="C336" s="125">
        <v>73</v>
      </c>
      <c r="D336" s="125" t="s">
        <v>127</v>
      </c>
      <c r="E336" s="126" t="s">
        <v>513</v>
      </c>
      <c r="F336" s="127" t="s">
        <v>514</v>
      </c>
      <c r="G336" s="128" t="s">
        <v>511</v>
      </c>
      <c r="H336" s="129">
        <v>78.819999999999993</v>
      </c>
      <c r="I336" s="130">
        <v>0</v>
      </c>
      <c r="J336" s="130">
        <f>ROUND(I336*H336,2)</f>
        <v>0</v>
      </c>
      <c r="K336" s="127" t="s">
        <v>3</v>
      </c>
      <c r="L336" s="30"/>
      <c r="M336" s="131" t="s">
        <v>3</v>
      </c>
      <c r="N336" s="132" t="s">
        <v>42</v>
      </c>
      <c r="O336" s="133">
        <v>0.28199999999999997</v>
      </c>
      <c r="P336" s="133">
        <f>O336*H336</f>
        <v>22.227239999999995</v>
      </c>
      <c r="Q336" s="133">
        <v>1E-3</v>
      </c>
      <c r="R336" s="133">
        <f>Q336*H336</f>
        <v>7.8820000000000001E-2</v>
      </c>
      <c r="S336" s="133">
        <v>0</v>
      </c>
      <c r="T336" s="134">
        <f>S336*H336</f>
        <v>0</v>
      </c>
      <c r="AR336" s="135" t="s">
        <v>215</v>
      </c>
      <c r="AT336" s="135" t="s">
        <v>127</v>
      </c>
      <c r="AU336" s="135" t="s">
        <v>81</v>
      </c>
      <c r="AY336" s="18" t="s">
        <v>125</v>
      </c>
      <c r="BE336" s="136">
        <f>IF(N336="základní",J336,0)</f>
        <v>0</v>
      </c>
      <c r="BF336" s="136">
        <f>IF(N336="snížená",J336,0)</f>
        <v>0</v>
      </c>
      <c r="BG336" s="136">
        <f>IF(N336="zákl. přenesená",J336,0)</f>
        <v>0</v>
      </c>
      <c r="BH336" s="136">
        <f>IF(N336="sníž. přenesená",J336,0)</f>
        <v>0</v>
      </c>
      <c r="BI336" s="136">
        <f>IF(N336="nulová",J336,0)</f>
        <v>0</v>
      </c>
      <c r="BJ336" s="18" t="s">
        <v>79</v>
      </c>
      <c r="BK336" s="136">
        <f>ROUND(I336*H336,2)</f>
        <v>0</v>
      </c>
      <c r="BL336" s="18" t="s">
        <v>215</v>
      </c>
      <c r="BM336" s="135" t="s">
        <v>515</v>
      </c>
    </row>
    <row r="337" spans="2:65" s="12" customFormat="1">
      <c r="B337" s="142"/>
      <c r="D337" s="140" t="s">
        <v>141</v>
      </c>
      <c r="E337" s="143" t="s">
        <v>3</v>
      </c>
      <c r="F337" s="144" t="s">
        <v>516</v>
      </c>
      <c r="H337" s="145">
        <v>78.819999999999993</v>
      </c>
      <c r="L337" s="142"/>
      <c r="M337" s="146"/>
      <c r="T337" s="147"/>
      <c r="AT337" s="143" t="s">
        <v>141</v>
      </c>
      <c r="AU337" s="143" t="s">
        <v>81</v>
      </c>
      <c r="AV337" s="12" t="s">
        <v>81</v>
      </c>
      <c r="AW337" s="12" t="s">
        <v>32</v>
      </c>
      <c r="AX337" s="12" t="s">
        <v>79</v>
      </c>
      <c r="AY337" s="143" t="s">
        <v>125</v>
      </c>
    </row>
    <row r="338" spans="2:65" s="1" customFormat="1" ht="38.65" customHeight="1">
      <c r="B338" s="124"/>
      <c r="C338" s="125">
        <v>74</v>
      </c>
      <c r="D338" s="125" t="s">
        <v>127</v>
      </c>
      <c r="E338" s="126" t="s">
        <v>517</v>
      </c>
      <c r="F338" s="127" t="s">
        <v>518</v>
      </c>
      <c r="G338" s="128" t="s">
        <v>128</v>
      </c>
      <c r="H338" s="129">
        <v>1</v>
      </c>
      <c r="I338" s="130">
        <v>0</v>
      </c>
      <c r="J338" s="130">
        <f>ROUND(I338*H338,2)</f>
        <v>0</v>
      </c>
      <c r="K338" s="127" t="s">
        <v>3</v>
      </c>
      <c r="L338" s="30"/>
      <c r="M338" s="131" t="s">
        <v>3</v>
      </c>
      <c r="N338" s="132" t="s">
        <v>42</v>
      </c>
      <c r="O338" s="133">
        <v>0.28199999999999997</v>
      </c>
      <c r="P338" s="133">
        <f>O338*H338</f>
        <v>0.28199999999999997</v>
      </c>
      <c r="Q338" s="133">
        <v>1E-3</v>
      </c>
      <c r="R338" s="133">
        <f>Q338*H338</f>
        <v>1E-3</v>
      </c>
      <c r="S338" s="133">
        <v>0</v>
      </c>
      <c r="T338" s="134">
        <f>S338*H338</f>
        <v>0</v>
      </c>
      <c r="AR338" s="135" t="s">
        <v>215</v>
      </c>
      <c r="AT338" s="135" t="s">
        <v>127</v>
      </c>
      <c r="AU338" s="135" t="s">
        <v>81</v>
      </c>
      <c r="AY338" s="18" t="s">
        <v>125</v>
      </c>
      <c r="BE338" s="136">
        <f>IF(N338="základní",J338,0)</f>
        <v>0</v>
      </c>
      <c r="BF338" s="136">
        <f>IF(N338="snížená",J338,0)</f>
        <v>0</v>
      </c>
      <c r="BG338" s="136">
        <f>IF(N338="zákl. přenesená",J338,0)</f>
        <v>0</v>
      </c>
      <c r="BH338" s="136">
        <f>IF(N338="sníž. přenesená",J338,0)</f>
        <v>0</v>
      </c>
      <c r="BI338" s="136">
        <f>IF(N338="nulová",J338,0)</f>
        <v>0</v>
      </c>
      <c r="BJ338" s="18" t="s">
        <v>79</v>
      </c>
      <c r="BK338" s="136">
        <f>ROUND(I338*H338,2)</f>
        <v>0</v>
      </c>
      <c r="BL338" s="18" t="s">
        <v>215</v>
      </c>
      <c r="BM338" s="135" t="s">
        <v>519</v>
      </c>
    </row>
    <row r="339" spans="2:65" s="1" customFormat="1" ht="58.5">
      <c r="B339" s="30"/>
      <c r="D339" s="140" t="s">
        <v>133</v>
      </c>
      <c r="F339" s="141" t="s">
        <v>520</v>
      </c>
      <c r="L339" s="30"/>
      <c r="M339" s="139"/>
      <c r="T339" s="51"/>
      <c r="AT339" s="18" t="s">
        <v>133</v>
      </c>
      <c r="AU339" s="18" t="s">
        <v>81</v>
      </c>
    </row>
    <row r="340" spans="2:65" s="1" customFormat="1" ht="101.25" customHeight="1">
      <c r="B340" s="124"/>
      <c r="C340" s="125">
        <v>75</v>
      </c>
      <c r="D340" s="125" t="s">
        <v>127</v>
      </c>
      <c r="E340" s="126" t="s">
        <v>521</v>
      </c>
      <c r="F340" s="127" t="s">
        <v>522</v>
      </c>
      <c r="G340" s="128" t="s">
        <v>128</v>
      </c>
      <c r="H340" s="129">
        <v>1</v>
      </c>
      <c r="I340" s="130">
        <v>0</v>
      </c>
      <c r="J340" s="130">
        <f>ROUND(I340*H340,2)</f>
        <v>0</v>
      </c>
      <c r="K340" s="127" t="s">
        <v>3</v>
      </c>
      <c r="L340" s="30"/>
      <c r="M340" s="131" t="s">
        <v>3</v>
      </c>
      <c r="N340" s="132" t="s">
        <v>42</v>
      </c>
      <c r="O340" s="133">
        <v>0.28199999999999997</v>
      </c>
      <c r="P340" s="133">
        <f>O340*H340</f>
        <v>0.28199999999999997</v>
      </c>
      <c r="Q340" s="133">
        <v>1E-3</v>
      </c>
      <c r="R340" s="133">
        <f>Q340*H340</f>
        <v>1E-3</v>
      </c>
      <c r="S340" s="133">
        <v>0</v>
      </c>
      <c r="T340" s="134">
        <f>S340*H340</f>
        <v>0</v>
      </c>
      <c r="AR340" s="135" t="s">
        <v>215</v>
      </c>
      <c r="AT340" s="135" t="s">
        <v>127</v>
      </c>
      <c r="AU340" s="135" t="s">
        <v>81</v>
      </c>
      <c r="AY340" s="18" t="s">
        <v>125</v>
      </c>
      <c r="BE340" s="136">
        <f>IF(N340="základní",J340,0)</f>
        <v>0</v>
      </c>
      <c r="BF340" s="136">
        <f>IF(N340="snížená",J340,0)</f>
        <v>0</v>
      </c>
      <c r="BG340" s="136">
        <f>IF(N340="zákl. přenesená",J340,0)</f>
        <v>0</v>
      </c>
      <c r="BH340" s="136">
        <f>IF(N340="sníž. přenesená",J340,0)</f>
        <v>0</v>
      </c>
      <c r="BI340" s="136">
        <f>IF(N340="nulová",J340,0)</f>
        <v>0</v>
      </c>
      <c r="BJ340" s="18" t="s">
        <v>79</v>
      </c>
      <c r="BK340" s="136">
        <f>ROUND(I340*H340,2)</f>
        <v>0</v>
      </c>
      <c r="BL340" s="18" t="s">
        <v>215</v>
      </c>
      <c r="BM340" s="135" t="s">
        <v>523</v>
      </c>
    </row>
    <row r="341" spans="2:65" s="1" customFormat="1" ht="38.65" customHeight="1">
      <c r="B341" s="124"/>
      <c r="C341" s="125">
        <v>76</v>
      </c>
      <c r="D341" s="125" t="s">
        <v>127</v>
      </c>
      <c r="E341" s="126" t="s">
        <v>524</v>
      </c>
      <c r="F341" s="127" t="s">
        <v>525</v>
      </c>
      <c r="G341" s="128" t="s">
        <v>128</v>
      </c>
      <c r="H341" s="129">
        <v>1</v>
      </c>
      <c r="I341" s="130">
        <v>0</v>
      </c>
      <c r="J341" s="130">
        <f t="shared" ref="J341:J348" si="0">ROUND(I341*H341,2)</f>
        <v>0</v>
      </c>
      <c r="K341" s="127" t="s">
        <v>3</v>
      </c>
      <c r="L341" s="30"/>
      <c r="M341" s="131" t="s">
        <v>3</v>
      </c>
      <c r="N341" s="132" t="s">
        <v>42</v>
      </c>
      <c r="O341" s="133">
        <v>0.28199999999999997</v>
      </c>
      <c r="P341" s="133">
        <f t="shared" ref="P341:P348" si="1">O341*H341</f>
        <v>0.28199999999999997</v>
      </c>
      <c r="Q341" s="133">
        <v>1E-3</v>
      </c>
      <c r="R341" s="133">
        <f t="shared" ref="R341:R348" si="2">Q341*H341</f>
        <v>1E-3</v>
      </c>
      <c r="S341" s="133">
        <v>0</v>
      </c>
      <c r="T341" s="134">
        <f t="shared" ref="T341:T348" si="3">S341*H341</f>
        <v>0</v>
      </c>
      <c r="AR341" s="135" t="s">
        <v>215</v>
      </c>
      <c r="AT341" s="135" t="s">
        <v>127</v>
      </c>
      <c r="AU341" s="135" t="s">
        <v>81</v>
      </c>
      <c r="AY341" s="18" t="s">
        <v>125</v>
      </c>
      <c r="BE341" s="136">
        <f t="shared" ref="BE341:BE348" si="4">IF(N341="základní",J341,0)</f>
        <v>0</v>
      </c>
      <c r="BF341" s="136">
        <f t="shared" ref="BF341:BF348" si="5">IF(N341="snížená",J341,0)</f>
        <v>0</v>
      </c>
      <c r="BG341" s="136">
        <f t="shared" ref="BG341:BG348" si="6">IF(N341="zákl. přenesená",J341,0)</f>
        <v>0</v>
      </c>
      <c r="BH341" s="136">
        <f t="shared" ref="BH341:BH348" si="7">IF(N341="sníž. přenesená",J341,0)</f>
        <v>0</v>
      </c>
      <c r="BI341" s="136">
        <f t="shared" ref="BI341:BI348" si="8">IF(N341="nulová",J341,0)</f>
        <v>0</v>
      </c>
      <c r="BJ341" s="18" t="s">
        <v>79</v>
      </c>
      <c r="BK341" s="136">
        <f t="shared" ref="BK341:BK348" si="9">ROUND(I341*H341,2)</f>
        <v>0</v>
      </c>
      <c r="BL341" s="18" t="s">
        <v>215</v>
      </c>
      <c r="BM341" s="135" t="s">
        <v>526</v>
      </c>
    </row>
    <row r="342" spans="2:65" s="1" customFormat="1" ht="37.9" customHeight="1">
      <c r="B342" s="124"/>
      <c r="C342" s="125">
        <v>77</v>
      </c>
      <c r="D342" s="125" t="s">
        <v>127</v>
      </c>
      <c r="E342" s="126" t="s">
        <v>527</v>
      </c>
      <c r="F342" s="127" t="s">
        <v>528</v>
      </c>
      <c r="G342" s="128" t="s">
        <v>128</v>
      </c>
      <c r="H342" s="129">
        <v>1</v>
      </c>
      <c r="I342" s="130">
        <v>0</v>
      </c>
      <c r="J342" s="130">
        <f t="shared" si="0"/>
        <v>0</v>
      </c>
      <c r="K342" s="127" t="s">
        <v>3</v>
      </c>
      <c r="L342" s="30"/>
      <c r="M342" s="131" t="s">
        <v>3</v>
      </c>
      <c r="N342" s="132" t="s">
        <v>42</v>
      </c>
      <c r="O342" s="133">
        <v>0.28199999999999997</v>
      </c>
      <c r="P342" s="133">
        <f t="shared" si="1"/>
        <v>0.28199999999999997</v>
      </c>
      <c r="Q342" s="133">
        <v>1E-3</v>
      </c>
      <c r="R342" s="133">
        <f t="shared" si="2"/>
        <v>1E-3</v>
      </c>
      <c r="S342" s="133">
        <v>0</v>
      </c>
      <c r="T342" s="134">
        <f t="shared" si="3"/>
        <v>0</v>
      </c>
      <c r="AR342" s="135" t="s">
        <v>215</v>
      </c>
      <c r="AT342" s="135" t="s">
        <v>127</v>
      </c>
      <c r="AU342" s="135" t="s">
        <v>81</v>
      </c>
      <c r="AY342" s="18" t="s">
        <v>125</v>
      </c>
      <c r="BE342" s="136">
        <f t="shared" si="4"/>
        <v>0</v>
      </c>
      <c r="BF342" s="136">
        <f t="shared" si="5"/>
        <v>0</v>
      </c>
      <c r="BG342" s="136">
        <f t="shared" si="6"/>
        <v>0</v>
      </c>
      <c r="BH342" s="136">
        <f t="shared" si="7"/>
        <v>0</v>
      </c>
      <c r="BI342" s="136">
        <f t="shared" si="8"/>
        <v>0</v>
      </c>
      <c r="BJ342" s="18" t="s">
        <v>79</v>
      </c>
      <c r="BK342" s="136">
        <f t="shared" si="9"/>
        <v>0</v>
      </c>
      <c r="BL342" s="18" t="s">
        <v>215</v>
      </c>
      <c r="BM342" s="135" t="s">
        <v>529</v>
      </c>
    </row>
    <row r="343" spans="2:65" s="1" customFormat="1" ht="44.25" customHeight="1">
      <c r="B343" s="124"/>
      <c r="C343" s="125">
        <v>78</v>
      </c>
      <c r="D343" s="125" t="s">
        <v>127</v>
      </c>
      <c r="E343" s="126" t="s">
        <v>530</v>
      </c>
      <c r="F343" s="275" t="s">
        <v>531</v>
      </c>
      <c r="G343" s="128" t="s">
        <v>170</v>
      </c>
      <c r="H343" s="129">
        <v>12</v>
      </c>
      <c r="I343" s="130">
        <v>0</v>
      </c>
      <c r="J343" s="276">
        <f t="shared" si="0"/>
        <v>0</v>
      </c>
      <c r="K343" s="127" t="s">
        <v>3</v>
      </c>
      <c r="L343" s="30"/>
      <c r="M343" s="131" t="s">
        <v>3</v>
      </c>
      <c r="N343" s="132" t="s">
        <v>42</v>
      </c>
      <c r="O343" s="133">
        <v>0.28199999999999997</v>
      </c>
      <c r="P343" s="133">
        <f t="shared" si="1"/>
        <v>3.3839999999999995</v>
      </c>
      <c r="Q343" s="133">
        <v>1E-3</v>
      </c>
      <c r="R343" s="133">
        <f t="shared" si="2"/>
        <v>1.2E-2</v>
      </c>
      <c r="S343" s="133">
        <v>0</v>
      </c>
      <c r="T343" s="134">
        <f t="shared" si="3"/>
        <v>0</v>
      </c>
      <c r="AR343" s="135" t="s">
        <v>215</v>
      </c>
      <c r="AT343" s="135" t="s">
        <v>127</v>
      </c>
      <c r="AU343" s="135" t="s">
        <v>81</v>
      </c>
      <c r="AY343" s="18" t="s">
        <v>125</v>
      </c>
      <c r="BE343" s="136">
        <f t="shared" si="4"/>
        <v>0</v>
      </c>
      <c r="BF343" s="136">
        <f t="shared" si="5"/>
        <v>0</v>
      </c>
      <c r="BG343" s="136">
        <f t="shared" si="6"/>
        <v>0</v>
      </c>
      <c r="BH343" s="136">
        <f t="shared" si="7"/>
        <v>0</v>
      </c>
      <c r="BI343" s="136">
        <f t="shared" si="8"/>
        <v>0</v>
      </c>
      <c r="BJ343" s="18" t="s">
        <v>79</v>
      </c>
      <c r="BK343" s="136">
        <f t="shared" si="9"/>
        <v>0</v>
      </c>
      <c r="BL343" s="18" t="s">
        <v>215</v>
      </c>
      <c r="BM343" s="135" t="s">
        <v>532</v>
      </c>
    </row>
    <row r="344" spans="2:65" s="1" customFormat="1" ht="101.25" customHeight="1">
      <c r="B344" s="124"/>
      <c r="C344" s="125">
        <v>79</v>
      </c>
      <c r="D344" s="125" t="s">
        <v>127</v>
      </c>
      <c r="E344" s="126" t="s">
        <v>533</v>
      </c>
      <c r="F344" s="127" t="s">
        <v>534</v>
      </c>
      <c r="G344" s="128" t="s">
        <v>170</v>
      </c>
      <c r="H344" s="129">
        <v>33</v>
      </c>
      <c r="I344" s="130">
        <v>0</v>
      </c>
      <c r="J344" s="130">
        <f t="shared" si="0"/>
        <v>0</v>
      </c>
      <c r="K344" s="127" t="s">
        <v>3</v>
      </c>
      <c r="L344" s="30"/>
      <c r="M344" s="131" t="s">
        <v>3</v>
      </c>
      <c r="N344" s="132" t="s">
        <v>42</v>
      </c>
      <c r="O344" s="133">
        <v>0.28199999999999997</v>
      </c>
      <c r="P344" s="133">
        <f t="shared" si="1"/>
        <v>9.3059999999999992</v>
      </c>
      <c r="Q344" s="133">
        <v>0.04</v>
      </c>
      <c r="R344" s="133">
        <f t="shared" si="2"/>
        <v>1.32</v>
      </c>
      <c r="S344" s="133">
        <v>0</v>
      </c>
      <c r="T344" s="134">
        <f t="shared" si="3"/>
        <v>0</v>
      </c>
      <c r="AR344" s="135" t="s">
        <v>215</v>
      </c>
      <c r="AT344" s="135" t="s">
        <v>127</v>
      </c>
      <c r="AU344" s="135" t="s">
        <v>81</v>
      </c>
      <c r="AY344" s="18" t="s">
        <v>125</v>
      </c>
      <c r="BE344" s="136">
        <f t="shared" si="4"/>
        <v>0</v>
      </c>
      <c r="BF344" s="136">
        <f t="shared" si="5"/>
        <v>0</v>
      </c>
      <c r="BG344" s="136">
        <f t="shared" si="6"/>
        <v>0</v>
      </c>
      <c r="BH344" s="136">
        <f t="shared" si="7"/>
        <v>0</v>
      </c>
      <c r="BI344" s="136">
        <f t="shared" si="8"/>
        <v>0</v>
      </c>
      <c r="BJ344" s="18" t="s">
        <v>79</v>
      </c>
      <c r="BK344" s="136">
        <f t="shared" si="9"/>
        <v>0</v>
      </c>
      <c r="BL344" s="18" t="s">
        <v>215</v>
      </c>
      <c r="BM344" s="135" t="s">
        <v>535</v>
      </c>
    </row>
    <row r="345" spans="2:65" s="1" customFormat="1" ht="49.15" customHeight="1">
      <c r="B345" s="124"/>
      <c r="C345" s="125">
        <v>80</v>
      </c>
      <c r="D345" s="125" t="s">
        <v>127</v>
      </c>
      <c r="E345" s="126" t="s">
        <v>536</v>
      </c>
      <c r="F345" s="127" t="s">
        <v>537</v>
      </c>
      <c r="G345" s="128" t="s">
        <v>128</v>
      </c>
      <c r="H345" s="129">
        <v>1</v>
      </c>
      <c r="I345" s="130">
        <v>0</v>
      </c>
      <c r="J345" s="130">
        <f t="shared" si="0"/>
        <v>0</v>
      </c>
      <c r="K345" s="127" t="s">
        <v>3</v>
      </c>
      <c r="L345" s="30"/>
      <c r="M345" s="131" t="s">
        <v>3</v>
      </c>
      <c r="N345" s="132" t="s">
        <v>42</v>
      </c>
      <c r="O345" s="133">
        <v>0.28199999999999997</v>
      </c>
      <c r="P345" s="133">
        <f t="shared" si="1"/>
        <v>0.28199999999999997</v>
      </c>
      <c r="Q345" s="133">
        <v>0.15</v>
      </c>
      <c r="R345" s="133">
        <f t="shared" si="2"/>
        <v>0.15</v>
      </c>
      <c r="S345" s="133">
        <v>0</v>
      </c>
      <c r="T345" s="134">
        <f t="shared" si="3"/>
        <v>0</v>
      </c>
      <c r="AR345" s="135" t="s">
        <v>215</v>
      </c>
      <c r="AT345" s="135" t="s">
        <v>127</v>
      </c>
      <c r="AU345" s="135" t="s">
        <v>81</v>
      </c>
      <c r="AY345" s="18" t="s">
        <v>125</v>
      </c>
      <c r="BE345" s="136">
        <f t="shared" si="4"/>
        <v>0</v>
      </c>
      <c r="BF345" s="136">
        <f t="shared" si="5"/>
        <v>0</v>
      </c>
      <c r="BG345" s="136">
        <f t="shared" si="6"/>
        <v>0</v>
      </c>
      <c r="BH345" s="136">
        <f t="shared" si="7"/>
        <v>0</v>
      </c>
      <c r="BI345" s="136">
        <f t="shared" si="8"/>
        <v>0</v>
      </c>
      <c r="BJ345" s="18" t="s">
        <v>79</v>
      </c>
      <c r="BK345" s="136">
        <f t="shared" si="9"/>
        <v>0</v>
      </c>
      <c r="BL345" s="18" t="s">
        <v>215</v>
      </c>
      <c r="BM345" s="135" t="s">
        <v>538</v>
      </c>
    </row>
    <row r="346" spans="2:65" s="1" customFormat="1" ht="76.349999999999994" customHeight="1">
      <c r="B346" s="124"/>
      <c r="C346" s="125">
        <v>81</v>
      </c>
      <c r="D346" s="125" t="s">
        <v>127</v>
      </c>
      <c r="E346" s="126" t="s">
        <v>539</v>
      </c>
      <c r="F346" s="127" t="s">
        <v>540</v>
      </c>
      <c r="G346" s="128" t="s">
        <v>128</v>
      </c>
      <c r="H346" s="129">
        <v>1</v>
      </c>
      <c r="I346" s="130">
        <v>0</v>
      </c>
      <c r="J346" s="130">
        <f t="shared" si="0"/>
        <v>0</v>
      </c>
      <c r="K346" s="127" t="s">
        <v>3</v>
      </c>
      <c r="L346" s="30"/>
      <c r="M346" s="131" t="s">
        <v>3</v>
      </c>
      <c r="N346" s="132" t="s">
        <v>42</v>
      </c>
      <c r="O346" s="133">
        <v>0.28199999999999997</v>
      </c>
      <c r="P346" s="133">
        <f t="shared" si="1"/>
        <v>0.28199999999999997</v>
      </c>
      <c r="Q346" s="133">
        <v>0.09</v>
      </c>
      <c r="R346" s="133">
        <f t="shared" si="2"/>
        <v>0.09</v>
      </c>
      <c r="S346" s="133">
        <v>0</v>
      </c>
      <c r="T346" s="134">
        <f t="shared" si="3"/>
        <v>0</v>
      </c>
      <c r="AR346" s="135" t="s">
        <v>215</v>
      </c>
      <c r="AT346" s="135" t="s">
        <v>127</v>
      </c>
      <c r="AU346" s="135" t="s">
        <v>81</v>
      </c>
      <c r="AY346" s="18" t="s">
        <v>125</v>
      </c>
      <c r="BE346" s="136">
        <f t="shared" si="4"/>
        <v>0</v>
      </c>
      <c r="BF346" s="136">
        <f t="shared" si="5"/>
        <v>0</v>
      </c>
      <c r="BG346" s="136">
        <f t="shared" si="6"/>
        <v>0</v>
      </c>
      <c r="BH346" s="136">
        <f t="shared" si="7"/>
        <v>0</v>
      </c>
      <c r="BI346" s="136">
        <f t="shared" si="8"/>
        <v>0</v>
      </c>
      <c r="BJ346" s="18" t="s">
        <v>79</v>
      </c>
      <c r="BK346" s="136">
        <f t="shared" si="9"/>
        <v>0</v>
      </c>
      <c r="BL346" s="18" t="s">
        <v>215</v>
      </c>
      <c r="BM346" s="135" t="s">
        <v>541</v>
      </c>
    </row>
    <row r="347" spans="2:65" s="1" customFormat="1" ht="90.75" customHeight="1">
      <c r="B347" s="124"/>
      <c r="C347" s="125">
        <v>82</v>
      </c>
      <c r="D347" s="125" t="s">
        <v>127</v>
      </c>
      <c r="E347" s="126" t="s">
        <v>542</v>
      </c>
      <c r="F347" s="127" t="s">
        <v>543</v>
      </c>
      <c r="G347" s="128" t="s">
        <v>170</v>
      </c>
      <c r="H347" s="129">
        <v>58</v>
      </c>
      <c r="I347" s="130">
        <v>0</v>
      </c>
      <c r="J347" s="130">
        <f t="shared" si="0"/>
        <v>0</v>
      </c>
      <c r="K347" s="127" t="s">
        <v>3</v>
      </c>
      <c r="L347" s="30"/>
      <c r="M347" s="131" t="s">
        <v>3</v>
      </c>
      <c r="N347" s="132" t="s">
        <v>42</v>
      </c>
      <c r="O347" s="133">
        <v>0.28199999999999997</v>
      </c>
      <c r="P347" s="133">
        <f t="shared" si="1"/>
        <v>16.355999999999998</v>
      </c>
      <c r="Q347" s="133">
        <v>0.04</v>
      </c>
      <c r="R347" s="133">
        <f t="shared" si="2"/>
        <v>2.3199999999999998</v>
      </c>
      <c r="S347" s="133">
        <v>0</v>
      </c>
      <c r="T347" s="134">
        <f t="shared" si="3"/>
        <v>0</v>
      </c>
      <c r="AR347" s="135" t="s">
        <v>215</v>
      </c>
      <c r="AT347" s="135" t="s">
        <v>127</v>
      </c>
      <c r="AU347" s="135" t="s">
        <v>81</v>
      </c>
      <c r="AY347" s="18" t="s">
        <v>125</v>
      </c>
      <c r="BE347" s="136">
        <f t="shared" si="4"/>
        <v>0</v>
      </c>
      <c r="BF347" s="136">
        <f t="shared" si="5"/>
        <v>0</v>
      </c>
      <c r="BG347" s="136">
        <f t="shared" si="6"/>
        <v>0</v>
      </c>
      <c r="BH347" s="136">
        <f t="shared" si="7"/>
        <v>0</v>
      </c>
      <c r="BI347" s="136">
        <f t="shared" si="8"/>
        <v>0</v>
      </c>
      <c r="BJ347" s="18" t="s">
        <v>79</v>
      </c>
      <c r="BK347" s="136">
        <f t="shared" si="9"/>
        <v>0</v>
      </c>
      <c r="BL347" s="18" t="s">
        <v>215</v>
      </c>
      <c r="BM347" s="135" t="s">
        <v>544</v>
      </c>
    </row>
    <row r="348" spans="2:65" s="1" customFormat="1" ht="76.349999999999994" customHeight="1">
      <c r="B348" s="124"/>
      <c r="C348" s="125">
        <v>83</v>
      </c>
      <c r="D348" s="125" t="s">
        <v>127</v>
      </c>
      <c r="E348" s="126" t="s">
        <v>545</v>
      </c>
      <c r="F348" s="127" t="s">
        <v>546</v>
      </c>
      <c r="G348" s="128" t="s">
        <v>170</v>
      </c>
      <c r="H348" s="129">
        <v>58</v>
      </c>
      <c r="I348" s="130">
        <v>0</v>
      </c>
      <c r="J348" s="130">
        <f t="shared" si="0"/>
        <v>0</v>
      </c>
      <c r="K348" s="127" t="s">
        <v>3</v>
      </c>
      <c r="L348" s="30"/>
      <c r="M348" s="174" t="s">
        <v>3</v>
      </c>
      <c r="N348" s="175" t="s">
        <v>42</v>
      </c>
      <c r="O348" s="176">
        <v>0.28199999999999997</v>
      </c>
      <c r="P348" s="176">
        <f t="shared" si="1"/>
        <v>16.355999999999998</v>
      </c>
      <c r="Q348" s="176">
        <v>0.08</v>
      </c>
      <c r="R348" s="176">
        <f t="shared" si="2"/>
        <v>4.6399999999999997</v>
      </c>
      <c r="S348" s="176">
        <v>0</v>
      </c>
      <c r="T348" s="177">
        <f t="shared" si="3"/>
        <v>0</v>
      </c>
      <c r="AR348" s="135" t="s">
        <v>215</v>
      </c>
      <c r="AT348" s="135" t="s">
        <v>127</v>
      </c>
      <c r="AU348" s="135" t="s">
        <v>81</v>
      </c>
      <c r="AY348" s="18" t="s">
        <v>125</v>
      </c>
      <c r="BE348" s="136">
        <f t="shared" si="4"/>
        <v>0</v>
      </c>
      <c r="BF348" s="136">
        <f t="shared" si="5"/>
        <v>0</v>
      </c>
      <c r="BG348" s="136">
        <f t="shared" si="6"/>
        <v>0</v>
      </c>
      <c r="BH348" s="136">
        <f t="shared" si="7"/>
        <v>0</v>
      </c>
      <c r="BI348" s="136">
        <f t="shared" si="8"/>
        <v>0</v>
      </c>
      <c r="BJ348" s="18" t="s">
        <v>79</v>
      </c>
      <c r="BK348" s="136">
        <f t="shared" si="9"/>
        <v>0</v>
      </c>
      <c r="BL348" s="18" t="s">
        <v>215</v>
      </c>
      <c r="BM348" s="135" t="s">
        <v>547</v>
      </c>
    </row>
    <row r="349" spans="2:65" s="1" customFormat="1" ht="6.95" customHeight="1">
      <c r="B349" s="39"/>
      <c r="C349" s="40"/>
      <c r="D349" s="40"/>
      <c r="E349" s="40"/>
      <c r="F349" s="40"/>
      <c r="G349" s="40"/>
      <c r="H349" s="40"/>
      <c r="I349" s="40"/>
      <c r="J349" s="40"/>
      <c r="K349" s="40"/>
      <c r="L349" s="30"/>
    </row>
  </sheetData>
  <autoFilter ref="C89:K348" xr:uid="{00000000-0009-0000-0000-000001000000}"/>
  <mergeCells count="9">
    <mergeCell ref="E50:H50"/>
    <mergeCell ref="E80:H80"/>
    <mergeCell ref="E82:H82"/>
    <mergeCell ref="L2:V2"/>
    <mergeCell ref="E7:H7"/>
    <mergeCell ref="E9:H9"/>
    <mergeCell ref="E18:H18"/>
    <mergeCell ref="E27:H27"/>
    <mergeCell ref="E48:H48"/>
  </mergeCells>
  <hyperlinks>
    <hyperlink ref="F332" r:id="rId1" xr:uid="{00000000-0004-0000-0100-000038000000}"/>
    <hyperlink ref="F328" r:id="rId2" xr:uid="{00000000-0004-0000-0100-000036000000}"/>
    <hyperlink ref="F323" r:id="rId3" xr:uid="{00000000-0004-0000-0100-000035000000}"/>
    <hyperlink ref="F320" r:id="rId4" xr:uid="{00000000-0004-0000-0100-000034000000}"/>
    <hyperlink ref="F316" r:id="rId5" xr:uid="{00000000-0004-0000-0100-000030000000}"/>
    <hyperlink ref="F313" r:id="rId6" xr:uid="{00000000-0004-0000-0100-00002F000000}"/>
    <hyperlink ref="F310" r:id="rId7" xr:uid="{00000000-0004-0000-0100-00002E000000}"/>
    <hyperlink ref="F307" r:id="rId8" xr:uid="{00000000-0004-0000-0100-00002D000000}"/>
    <hyperlink ref="F300" r:id="rId9" xr:uid="{00000000-0004-0000-0100-00002C000000}"/>
    <hyperlink ref="F297" r:id="rId10" xr:uid="{00000000-0004-0000-0100-00002B000000}"/>
    <hyperlink ref="F294" r:id="rId11" xr:uid="{00000000-0004-0000-0100-00002A000000}"/>
    <hyperlink ref="F289" r:id="rId12" xr:uid="{00000000-0004-0000-0100-000029000000}"/>
    <hyperlink ref="F285" r:id="rId13" xr:uid="{00000000-0004-0000-0100-000028000000}"/>
    <hyperlink ref="F280" r:id="rId14" xr:uid="{00000000-0004-0000-0100-000027000000}"/>
    <hyperlink ref="F276" r:id="rId15" xr:uid="{00000000-0004-0000-0100-000026000000}"/>
    <hyperlink ref="F262" r:id="rId16" xr:uid="{00000000-0004-0000-0100-000025000000}"/>
    <hyperlink ref="F238" r:id="rId17" xr:uid="{00000000-0004-0000-0100-000024000000}"/>
    <hyperlink ref="F231" r:id="rId18" xr:uid="{00000000-0004-0000-0100-000023000000}"/>
    <hyperlink ref="F226" r:id="rId19" xr:uid="{00000000-0004-0000-0100-000022000000}"/>
    <hyperlink ref="F223" r:id="rId20" xr:uid="{00000000-0004-0000-0100-000021000000}"/>
    <hyperlink ref="F218" r:id="rId21" xr:uid="{00000000-0004-0000-0100-000020000000}"/>
    <hyperlink ref="F215" r:id="rId22" xr:uid="{00000000-0004-0000-0100-00001F000000}"/>
    <hyperlink ref="F210" r:id="rId23" xr:uid="{00000000-0004-0000-0100-00001E000000}"/>
    <hyperlink ref="F207" r:id="rId24" xr:uid="{00000000-0004-0000-0100-00001D000000}"/>
    <hyperlink ref="F204" r:id="rId25" xr:uid="{00000000-0004-0000-0100-00001C000000}"/>
    <hyperlink ref="F199" r:id="rId26" xr:uid="{00000000-0004-0000-0100-00001B000000}"/>
    <hyperlink ref="F197" r:id="rId27" xr:uid="{00000000-0004-0000-0100-00001A000000}"/>
    <hyperlink ref="F194" r:id="rId28" xr:uid="{00000000-0004-0000-0100-000019000000}"/>
    <hyperlink ref="F191" r:id="rId29" xr:uid="{00000000-0004-0000-0100-000018000000}"/>
    <hyperlink ref="F186" r:id="rId30" xr:uid="{00000000-0004-0000-0100-000017000000}"/>
    <hyperlink ref="F184" r:id="rId31" xr:uid="{00000000-0004-0000-0100-000016000000}"/>
    <hyperlink ref="F181" r:id="rId32" xr:uid="{00000000-0004-0000-0100-000015000000}"/>
    <hyperlink ref="F175" r:id="rId33" xr:uid="{00000000-0004-0000-0100-000014000000}"/>
    <hyperlink ref="F170" r:id="rId34" xr:uid="{00000000-0004-0000-0100-000013000000}"/>
    <hyperlink ref="F165" r:id="rId35" xr:uid="{00000000-0004-0000-0100-000012000000}"/>
    <hyperlink ref="F159" r:id="rId36" xr:uid="{00000000-0004-0000-0100-000011000000}"/>
    <hyperlink ref="F156" r:id="rId37" xr:uid="{00000000-0004-0000-0100-000010000000}"/>
    <hyperlink ref="F153" r:id="rId38" xr:uid="{00000000-0004-0000-0100-00000F000000}"/>
    <hyperlink ref="F147" r:id="rId39" xr:uid="{00000000-0004-0000-0100-00000D000000}"/>
    <hyperlink ref="F139" r:id="rId40" xr:uid="{00000000-0004-0000-0100-00000C000000}"/>
    <hyperlink ref="F131" r:id="rId41" xr:uid="{00000000-0004-0000-0100-00000B000000}"/>
    <hyperlink ref="F128" r:id="rId42" xr:uid="{00000000-0004-0000-0100-00000A000000}"/>
    <hyperlink ref="F123" r:id="rId43" xr:uid="{00000000-0004-0000-0100-000009000000}"/>
    <hyperlink ref="F120" r:id="rId44" xr:uid="{00000000-0004-0000-0100-000008000000}"/>
    <hyperlink ref="F114" r:id="rId45" xr:uid="{00000000-0004-0000-0100-000007000000}"/>
    <hyperlink ref="F110" r:id="rId46" xr:uid="{00000000-0004-0000-0100-000006000000}"/>
    <hyperlink ref="F105" r:id="rId47" xr:uid="{00000000-0004-0000-0100-000005000000}"/>
    <hyperlink ref="F102" r:id="rId48" xr:uid="{00000000-0004-0000-0100-000004000000}"/>
    <hyperlink ref="F99" r:id="rId49" xr:uid="{00000000-0004-0000-0100-000003000000}"/>
    <hyperlink ref="F96" r:id="rId50" xr:uid="{00000000-0004-0000-0100-000002000000}"/>
    <hyperlink ref="F94" r:id="rId51" xr:uid="{00000000-0004-0000-0100-000001000000}"/>
    <hyperlink ref="F93" r:id="rId52" xr:uid="{00000000-0004-0000-0100-000000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53"/>
  <headerFooter>
    <oddFooter>&amp;CStrana &amp;P z &amp;N</oddFooter>
  </headerFooter>
  <drawing r:id="rId5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26"/>
  <sheetViews>
    <sheetView showGridLines="0" topLeftCell="A69" zoomScaleNormal="100" workbookViewId="0">
      <selection activeCell="K67" sqref="K67"/>
    </sheetView>
  </sheetViews>
  <sheetFormatPr defaultRowHeight="11.25"/>
  <cols>
    <col min="1" max="1" width="8.33203125" customWidth="1"/>
    <col min="2" max="2" width="1.1640625" customWidth="1"/>
    <col min="3" max="3" width="3.1640625" customWidth="1"/>
    <col min="4" max="4" width="6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306" t="s">
        <v>6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8" t="s">
        <v>84</v>
      </c>
      <c r="AZ2" s="178" t="s">
        <v>548</v>
      </c>
      <c r="BA2" s="178" t="s">
        <v>3</v>
      </c>
      <c r="BB2" s="178" t="s">
        <v>3</v>
      </c>
      <c r="BC2" s="178" t="s">
        <v>549</v>
      </c>
      <c r="BD2" s="178" t="s">
        <v>81</v>
      </c>
    </row>
    <row r="3" spans="2:5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  <c r="AZ3" s="178" t="s">
        <v>550</v>
      </c>
      <c r="BA3" s="178" t="s">
        <v>3</v>
      </c>
      <c r="BB3" s="178" t="s">
        <v>3</v>
      </c>
      <c r="BC3" s="178" t="s">
        <v>549</v>
      </c>
      <c r="BD3" s="178" t="s">
        <v>81</v>
      </c>
    </row>
    <row r="4" spans="2:56" ht="24.95" customHeight="1">
      <c r="B4" s="21"/>
      <c r="D4" s="22" t="s">
        <v>92</v>
      </c>
      <c r="L4" s="21"/>
      <c r="M4" s="83" t="s">
        <v>11</v>
      </c>
      <c r="AT4" s="18" t="s">
        <v>4</v>
      </c>
      <c r="AZ4" s="178" t="s">
        <v>551</v>
      </c>
      <c r="BA4" s="178" t="s">
        <v>3</v>
      </c>
      <c r="BB4" s="178" t="s">
        <v>3</v>
      </c>
      <c r="BC4" s="178" t="s">
        <v>552</v>
      </c>
      <c r="BD4" s="178" t="s">
        <v>81</v>
      </c>
    </row>
    <row r="5" spans="2:56" ht="6.95" customHeight="1">
      <c r="B5" s="21"/>
      <c r="L5" s="21"/>
      <c r="AZ5" s="178" t="s">
        <v>553</v>
      </c>
      <c r="BA5" s="178" t="s">
        <v>3</v>
      </c>
      <c r="BB5" s="178" t="s">
        <v>3</v>
      </c>
      <c r="BC5" s="178" t="s">
        <v>554</v>
      </c>
      <c r="BD5" s="178" t="s">
        <v>81</v>
      </c>
    </row>
    <row r="6" spans="2:56" ht="12" customHeight="1">
      <c r="B6" s="21"/>
      <c r="D6" s="27" t="s">
        <v>15</v>
      </c>
      <c r="L6" s="21"/>
      <c r="AZ6" s="178" t="s">
        <v>555</v>
      </c>
      <c r="BA6" s="178" t="s">
        <v>3</v>
      </c>
      <c r="BB6" s="178" t="s">
        <v>3</v>
      </c>
      <c r="BC6" s="178" t="s">
        <v>556</v>
      </c>
      <c r="BD6" s="178" t="s">
        <v>81</v>
      </c>
    </row>
    <row r="7" spans="2:56" ht="16.5" customHeight="1">
      <c r="B7" s="21"/>
      <c r="E7" s="344" t="str">
        <f>'Rekapitulace stavby'!K6</f>
        <v>Kluziště Smržovka</v>
      </c>
      <c r="F7" s="345"/>
      <c r="G7" s="345"/>
      <c r="H7" s="345"/>
      <c r="L7" s="21"/>
      <c r="AZ7" s="178" t="s">
        <v>557</v>
      </c>
      <c r="BA7" s="178" t="s">
        <v>3</v>
      </c>
      <c r="BB7" s="178" t="s">
        <v>3</v>
      </c>
      <c r="BC7" s="178" t="s">
        <v>149</v>
      </c>
      <c r="BD7" s="178" t="s">
        <v>81</v>
      </c>
    </row>
    <row r="8" spans="2:56" s="1" customFormat="1" ht="12" customHeight="1">
      <c r="B8" s="30"/>
      <c r="D8" s="27" t="s">
        <v>93</v>
      </c>
      <c r="L8" s="30"/>
      <c r="AZ8" s="178" t="s">
        <v>558</v>
      </c>
      <c r="BA8" s="178" t="s">
        <v>3</v>
      </c>
      <c r="BB8" s="178" t="s">
        <v>3</v>
      </c>
      <c r="BC8" s="178" t="s">
        <v>559</v>
      </c>
      <c r="BD8" s="178" t="s">
        <v>81</v>
      </c>
    </row>
    <row r="9" spans="2:56" s="1" customFormat="1" ht="16.5" customHeight="1">
      <c r="B9" s="30"/>
      <c r="E9" s="340" t="s">
        <v>1472</v>
      </c>
      <c r="F9" s="343"/>
      <c r="G9" s="343"/>
      <c r="H9" s="343"/>
      <c r="L9" s="30"/>
      <c r="AZ9" s="178" t="s">
        <v>560</v>
      </c>
      <c r="BA9" s="178" t="s">
        <v>3</v>
      </c>
      <c r="BB9" s="178" t="s">
        <v>3</v>
      </c>
      <c r="BC9" s="178" t="s">
        <v>561</v>
      </c>
      <c r="BD9" s="178" t="s">
        <v>81</v>
      </c>
    </row>
    <row r="10" spans="2:56" s="1" customFormat="1">
      <c r="B10" s="30"/>
      <c r="L10" s="30"/>
      <c r="AZ10" s="178" t="s">
        <v>562</v>
      </c>
      <c r="BA10" s="178" t="s">
        <v>3</v>
      </c>
      <c r="BB10" s="178" t="s">
        <v>3</v>
      </c>
      <c r="BC10" s="178" t="s">
        <v>209</v>
      </c>
      <c r="BD10" s="178" t="s">
        <v>81</v>
      </c>
    </row>
    <row r="11" spans="2:56" s="1" customFormat="1" ht="12" customHeight="1">
      <c r="B11" s="30"/>
      <c r="D11" s="27" t="s">
        <v>17</v>
      </c>
      <c r="F11" s="25" t="s">
        <v>3</v>
      </c>
      <c r="I11" s="27" t="s">
        <v>18</v>
      </c>
      <c r="J11" s="25" t="s">
        <v>3</v>
      </c>
      <c r="L11" s="30"/>
      <c r="AZ11" s="178" t="s">
        <v>563</v>
      </c>
      <c r="BA11" s="178" t="s">
        <v>3</v>
      </c>
      <c r="BB11" s="178" t="s">
        <v>3</v>
      </c>
      <c r="BC11" s="178" t="s">
        <v>81</v>
      </c>
      <c r="BD11" s="178" t="s">
        <v>81</v>
      </c>
    </row>
    <row r="12" spans="2:56" s="1" customFormat="1" ht="12" customHeight="1">
      <c r="B12" s="30"/>
      <c r="D12" s="27" t="s">
        <v>19</v>
      </c>
      <c r="F12" s="25" t="s">
        <v>20</v>
      </c>
      <c r="I12" s="27" t="s">
        <v>21</v>
      </c>
      <c r="J12" s="47" t="str">
        <f>'Rekapitulace stavby'!AN8</f>
        <v>2. 4. 2026</v>
      </c>
      <c r="L12" s="30"/>
    </row>
    <row r="13" spans="2:56" s="1" customFormat="1" ht="10.9" customHeight="1">
      <c r="B13" s="30"/>
      <c r="L13" s="30"/>
    </row>
    <row r="14" spans="2:56" s="1" customFormat="1" ht="12" customHeight="1">
      <c r="B14" s="30"/>
      <c r="D14" s="27" t="s">
        <v>23</v>
      </c>
      <c r="I14" s="27" t="s">
        <v>24</v>
      </c>
      <c r="J14" s="25" t="s">
        <v>3</v>
      </c>
      <c r="L14" s="30"/>
    </row>
    <row r="15" spans="2:56" s="1" customFormat="1" ht="18" customHeight="1">
      <c r="B15" s="30"/>
      <c r="E15" s="25" t="s">
        <v>25</v>
      </c>
      <c r="I15" s="27" t="s">
        <v>26</v>
      </c>
      <c r="J15" s="25" t="s">
        <v>3</v>
      </c>
      <c r="L15" s="30"/>
    </row>
    <row r="16" spans="2:56" s="1" customFormat="1" ht="6.95" customHeight="1">
      <c r="B16" s="30"/>
      <c r="L16" s="30"/>
    </row>
    <row r="17" spans="2:12" s="1" customFormat="1" ht="12" customHeight="1">
      <c r="B17" s="30"/>
      <c r="D17" s="27" t="s">
        <v>27</v>
      </c>
      <c r="I17" s="27" t="s">
        <v>24</v>
      </c>
      <c r="J17" s="25" t="str">
        <f>'Rekapitulace stavby'!AN13</f>
        <v/>
      </c>
      <c r="L17" s="30"/>
    </row>
    <row r="18" spans="2:12" s="1" customFormat="1" ht="18" customHeight="1">
      <c r="B18" s="30"/>
      <c r="E18" s="315" t="str">
        <f>'Rekapitulace stavby'!E14</f>
        <v xml:space="preserve"> </v>
      </c>
      <c r="F18" s="315"/>
      <c r="G18" s="315"/>
      <c r="H18" s="315"/>
      <c r="I18" s="27" t="s">
        <v>26</v>
      </c>
      <c r="J18" s="25" t="str">
        <f>'Rekapitulace stavby'!AN14</f>
        <v/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7" t="s">
        <v>29</v>
      </c>
      <c r="I20" s="27" t="s">
        <v>24</v>
      </c>
      <c r="J20" s="25" t="s">
        <v>30</v>
      </c>
      <c r="L20" s="30"/>
    </row>
    <row r="21" spans="2:12" s="1" customFormat="1" ht="18" customHeight="1">
      <c r="B21" s="30"/>
      <c r="E21" s="25" t="s">
        <v>31</v>
      </c>
      <c r="I21" s="27" t="s">
        <v>26</v>
      </c>
      <c r="J21" s="25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7" t="s">
        <v>33</v>
      </c>
      <c r="I23" s="27" t="s">
        <v>24</v>
      </c>
      <c r="J23" s="25" t="s">
        <v>3</v>
      </c>
      <c r="L23" s="30"/>
    </row>
    <row r="24" spans="2:12" s="1" customFormat="1" ht="18" customHeight="1">
      <c r="B24" s="30"/>
      <c r="E24" s="25" t="s">
        <v>34</v>
      </c>
      <c r="I24" s="27" t="s">
        <v>26</v>
      </c>
      <c r="J24" s="25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7" t="s">
        <v>35</v>
      </c>
      <c r="L26" s="30"/>
    </row>
    <row r="27" spans="2:12" s="7" customFormat="1" ht="47.25" customHeight="1">
      <c r="B27" s="84"/>
      <c r="E27" s="317" t="s">
        <v>36</v>
      </c>
      <c r="F27" s="317"/>
      <c r="G27" s="317"/>
      <c r="H27" s="317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37</v>
      </c>
      <c r="J30" s="61">
        <f>ROUND(J91,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customHeight="1">
      <c r="B33" s="30"/>
      <c r="D33" s="50" t="s">
        <v>41</v>
      </c>
      <c r="E33" s="27" t="s">
        <v>42</v>
      </c>
      <c r="F33" s="86">
        <v>808398.36</v>
      </c>
      <c r="I33" s="87">
        <v>0.21</v>
      </c>
      <c r="J33" s="86">
        <v>169763.66</v>
      </c>
      <c r="L33" s="30"/>
    </row>
    <row r="34" spans="2:12" s="1" customFormat="1" ht="14.45" customHeight="1">
      <c r="B34" s="30"/>
      <c r="E34" s="27" t="s">
        <v>43</v>
      </c>
      <c r="F34" s="86">
        <f>ROUND((SUM(BF91:BF271)),  2)</f>
        <v>0</v>
      </c>
      <c r="I34" s="87">
        <v>0.12</v>
      </c>
      <c r="J34" s="86">
        <f>ROUND(((SUM(BF91:BF271))*I34),  2)</f>
        <v>0</v>
      </c>
      <c r="L34" s="30"/>
    </row>
    <row r="35" spans="2:12" s="1" customFormat="1" ht="14.45" hidden="1" customHeight="1">
      <c r="B35" s="30"/>
      <c r="E35" s="27" t="s">
        <v>44</v>
      </c>
      <c r="F35" s="86">
        <f>ROUND((SUM(BG91:BG271)),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7" t="s">
        <v>45</v>
      </c>
      <c r="F36" s="86">
        <f>ROUND((SUM(BH91:BH271)),  2)</f>
        <v>0</v>
      </c>
      <c r="I36" s="87">
        <v>0.12</v>
      </c>
      <c r="J36" s="86">
        <f>0</f>
        <v>0</v>
      </c>
      <c r="L36" s="30"/>
    </row>
    <row r="37" spans="2:12" s="1" customFormat="1" ht="14.45" hidden="1" customHeight="1">
      <c r="B37" s="30"/>
      <c r="E37" s="27" t="s">
        <v>46</v>
      </c>
      <c r="F37" s="86">
        <f>ROUND((SUM(BI91:BI271)),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47</v>
      </c>
      <c r="E39" s="52"/>
      <c r="F39" s="52"/>
      <c r="G39" s="90" t="s">
        <v>48</v>
      </c>
      <c r="H39" s="91" t="s">
        <v>49</v>
      </c>
      <c r="I39" s="52"/>
      <c r="J39" s="92">
        <f>J30*1.21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22" t="s">
        <v>95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7" t="s">
        <v>15</v>
      </c>
      <c r="L47" s="30"/>
    </row>
    <row r="48" spans="2:12" s="1" customFormat="1" ht="16.5" customHeight="1">
      <c r="B48" s="30"/>
      <c r="E48" s="344" t="str">
        <f>E7</f>
        <v>Kluziště Smržovka</v>
      </c>
      <c r="F48" s="345"/>
      <c r="G48" s="345"/>
      <c r="H48" s="345"/>
      <c r="L48" s="30"/>
    </row>
    <row r="49" spans="2:47" s="1" customFormat="1" ht="12" customHeight="1">
      <c r="B49" s="30"/>
      <c r="C49" s="27" t="s">
        <v>93</v>
      </c>
      <c r="L49" s="30"/>
    </row>
    <row r="50" spans="2:47" s="1" customFormat="1" ht="16.5" customHeight="1">
      <c r="B50" s="30"/>
      <c r="E50" s="340" t="str">
        <f>E9</f>
        <v>SO 04 -zázemí kluziště</v>
      </c>
      <c r="F50" s="343"/>
      <c r="G50" s="343"/>
      <c r="H50" s="343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7" t="s">
        <v>19</v>
      </c>
      <c r="F52" s="25" t="str">
        <f>F12</f>
        <v>p.č. 2115/1, 2115/3, 2105</v>
      </c>
      <c r="I52" s="27" t="s">
        <v>21</v>
      </c>
      <c r="J52" s="47" t="str">
        <f>IF(J12="","",J12)</f>
        <v>2. 4. 2026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7" t="s">
        <v>23</v>
      </c>
      <c r="F54" s="25" t="str">
        <f>E15</f>
        <v>Město Smržovka</v>
      </c>
      <c r="I54" s="27" t="s">
        <v>29</v>
      </c>
      <c r="J54" s="28" t="str">
        <f>E21</f>
        <v>mjölking s.r.o., Šternovská 2304/6, Chodov, Praha</v>
      </c>
      <c r="L54" s="30"/>
    </row>
    <row r="55" spans="2:47" s="1" customFormat="1" ht="15.2" customHeight="1">
      <c r="B55" s="30"/>
      <c r="C55" s="27" t="s">
        <v>27</v>
      </c>
      <c r="F55" s="25" t="str">
        <f>IF(E18="","",E18)</f>
        <v xml:space="preserve"> </v>
      </c>
      <c r="I55" s="27" t="s">
        <v>33</v>
      </c>
      <c r="J55" s="28" t="str">
        <f>E24</f>
        <v>Propos Liberec s.r.o.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96</v>
      </c>
      <c r="D57" s="88"/>
      <c r="E57" s="88"/>
      <c r="F57" s="88"/>
      <c r="G57" s="88"/>
      <c r="H57" s="88"/>
      <c r="I57" s="88"/>
      <c r="J57" s="95" t="s">
        <v>97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69</v>
      </c>
      <c r="J59" s="61">
        <f>J60+J65</f>
        <v>0</v>
      </c>
      <c r="L59" s="30"/>
      <c r="AU59" s="18" t="s">
        <v>98</v>
      </c>
    </row>
    <row r="60" spans="2:47" s="8" customFormat="1" ht="24.95" customHeight="1">
      <c r="B60" s="97"/>
      <c r="D60" s="98" t="s">
        <v>99</v>
      </c>
      <c r="E60" s="99"/>
      <c r="F60" s="99"/>
      <c r="G60" s="99"/>
      <c r="H60" s="99"/>
      <c r="I60" s="99"/>
      <c r="J60" s="100">
        <f>J92</f>
        <v>0</v>
      </c>
      <c r="L60" s="97"/>
    </row>
    <row r="61" spans="2:47" s="9" customFormat="1" ht="19.899999999999999" customHeight="1">
      <c r="B61" s="101"/>
      <c r="D61" s="289" t="s">
        <v>1473</v>
      </c>
      <c r="E61" s="103" t="s">
        <v>216</v>
      </c>
      <c r="F61" s="103"/>
      <c r="G61" s="103"/>
      <c r="H61" s="103"/>
      <c r="I61" s="103"/>
      <c r="J61" s="104">
        <f>J93</f>
        <v>0</v>
      </c>
      <c r="L61" s="101"/>
    </row>
    <row r="62" spans="2:47" s="9" customFormat="1" ht="19.899999999999999" customHeight="1">
      <c r="B62" s="101"/>
      <c r="D62" s="289" t="s">
        <v>1474</v>
      </c>
      <c r="E62" s="103" t="s">
        <v>1471</v>
      </c>
      <c r="F62" s="103"/>
      <c r="G62" s="103"/>
      <c r="H62" s="103"/>
      <c r="I62" s="103"/>
      <c r="J62" s="104">
        <f>J163</f>
        <v>0</v>
      </c>
      <c r="L62" s="101"/>
    </row>
    <row r="63" spans="2:47" s="9" customFormat="1" ht="19.899999999999999" customHeight="1">
      <c r="B63" s="101"/>
      <c r="D63" s="289" t="s">
        <v>1475</v>
      </c>
      <c r="E63" s="103" t="s">
        <v>477</v>
      </c>
      <c r="F63" s="103"/>
      <c r="G63" s="103"/>
      <c r="H63" s="103"/>
      <c r="I63" s="103"/>
      <c r="J63" s="104">
        <f>J183</f>
        <v>0</v>
      </c>
      <c r="L63" s="101"/>
    </row>
    <row r="64" spans="2:47" s="9" customFormat="1" ht="19.899999999999999" customHeight="1">
      <c r="B64" s="101"/>
      <c r="D64" s="102" t="s">
        <v>1476</v>
      </c>
      <c r="E64" s="103" t="s">
        <v>502</v>
      </c>
      <c r="F64" s="103"/>
      <c r="G64" s="103"/>
      <c r="H64" s="103"/>
      <c r="I64" s="103"/>
      <c r="J64" s="104">
        <f>J196</f>
        <v>0</v>
      </c>
      <c r="L64" s="101"/>
    </row>
    <row r="65" spans="2:12" s="8" customFormat="1" ht="24.95" customHeight="1">
      <c r="B65" s="97"/>
      <c r="D65" s="98" t="s">
        <v>108</v>
      </c>
      <c r="E65" s="99"/>
      <c r="F65" s="99"/>
      <c r="G65" s="99"/>
      <c r="H65" s="99"/>
      <c r="I65" s="99"/>
      <c r="J65" s="100">
        <f>J66+J67+J68+J69+J70+J71</f>
        <v>0</v>
      </c>
      <c r="L65" s="97"/>
    </row>
    <row r="66" spans="2:12" s="9" customFormat="1" ht="19.899999999999999" customHeight="1">
      <c r="B66" s="101"/>
      <c r="D66" s="102" t="s">
        <v>1477</v>
      </c>
      <c r="E66" s="103" t="s">
        <v>1397</v>
      </c>
      <c r="F66" s="103"/>
      <c r="G66" s="103"/>
      <c r="H66" s="103"/>
      <c r="I66" s="103"/>
      <c r="J66" s="104">
        <f>J200</f>
        <v>0</v>
      </c>
      <c r="L66" s="101"/>
    </row>
    <row r="67" spans="2:12" s="9" customFormat="1" ht="19.899999999999999" customHeight="1">
      <c r="B67" s="101"/>
      <c r="D67" s="102" t="s">
        <v>1478</v>
      </c>
      <c r="E67" s="103" t="s">
        <v>649</v>
      </c>
      <c r="F67" s="103"/>
      <c r="G67" s="103"/>
      <c r="H67" s="103"/>
      <c r="I67" s="103"/>
      <c r="J67" s="104">
        <f>J258</f>
        <v>0</v>
      </c>
      <c r="L67" s="101"/>
    </row>
    <row r="68" spans="2:12" s="9" customFormat="1" ht="19.899999999999999" customHeight="1">
      <c r="B68" s="101"/>
      <c r="D68" s="102" t="s">
        <v>1479</v>
      </c>
      <c r="E68" s="103" t="s">
        <v>1348</v>
      </c>
      <c r="F68" s="103"/>
      <c r="G68" s="103"/>
      <c r="H68" s="103"/>
      <c r="I68" s="103"/>
      <c r="J68" s="104">
        <f>J282</f>
        <v>0</v>
      </c>
      <c r="L68" s="101"/>
    </row>
    <row r="69" spans="2:12" s="9" customFormat="1" ht="19.899999999999999" customHeight="1">
      <c r="B69" s="101"/>
      <c r="D69" s="102" t="s">
        <v>1371</v>
      </c>
      <c r="E69" s="103" t="s">
        <v>1481</v>
      </c>
      <c r="F69" s="103"/>
      <c r="G69" s="103"/>
      <c r="H69" s="103"/>
      <c r="I69" s="103"/>
      <c r="J69" s="104">
        <f>J308</f>
        <v>0</v>
      </c>
      <c r="L69" s="101"/>
    </row>
    <row r="70" spans="2:12" s="9" customFormat="1" ht="19.899999999999999" customHeight="1">
      <c r="B70" s="101"/>
      <c r="D70" s="102" t="s">
        <v>1480</v>
      </c>
      <c r="E70" s="103" t="s">
        <v>1381</v>
      </c>
      <c r="F70" s="103"/>
      <c r="G70" s="103"/>
      <c r="H70" s="103"/>
      <c r="I70" s="103"/>
      <c r="J70" s="104">
        <f>J313</f>
        <v>0</v>
      </c>
      <c r="L70" s="101"/>
    </row>
    <row r="71" spans="2:12" s="9" customFormat="1" ht="19.899999999999999" customHeight="1">
      <c r="B71" s="101"/>
      <c r="D71" s="102" t="s">
        <v>1482</v>
      </c>
      <c r="E71" s="103" t="s">
        <v>655</v>
      </c>
      <c r="F71" s="103"/>
      <c r="G71" s="103"/>
      <c r="H71" s="103"/>
      <c r="I71" s="103"/>
      <c r="J71" s="104">
        <f>J321</f>
        <v>0</v>
      </c>
      <c r="L71" s="101"/>
    </row>
    <row r="72" spans="2:12" s="1" customFormat="1" ht="21.75" customHeight="1">
      <c r="B72" s="30"/>
      <c r="L72" s="30"/>
    </row>
    <row r="73" spans="2:12" s="1" customFormat="1" ht="6.95" customHeight="1"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30"/>
    </row>
    <row r="77" spans="2:12" s="1" customFormat="1" ht="6.9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0"/>
    </row>
    <row r="78" spans="2:12" s="1" customFormat="1" ht="24.95" customHeight="1">
      <c r="B78" s="30"/>
      <c r="C78" s="22" t="s">
        <v>110</v>
      </c>
      <c r="L78" s="30"/>
    </row>
    <row r="79" spans="2:12" s="1" customFormat="1" ht="6.95" customHeight="1">
      <c r="B79" s="30"/>
      <c r="L79" s="30"/>
    </row>
    <row r="80" spans="2:12" s="1" customFormat="1" ht="12" customHeight="1">
      <c r="B80" s="30"/>
      <c r="C80" s="27" t="s">
        <v>15</v>
      </c>
      <c r="L80" s="30"/>
    </row>
    <row r="81" spans="2:65" s="1" customFormat="1" ht="16.5" customHeight="1">
      <c r="B81" s="30"/>
      <c r="E81" s="344" t="str">
        <f>E7</f>
        <v>Kluziště Smržovka</v>
      </c>
      <c r="F81" s="345"/>
      <c r="G81" s="345"/>
      <c r="H81" s="345"/>
      <c r="L81" s="30"/>
    </row>
    <row r="82" spans="2:65" s="1" customFormat="1" ht="12" customHeight="1">
      <c r="B82" s="30"/>
      <c r="C82" s="27" t="s">
        <v>93</v>
      </c>
      <c r="L82" s="30"/>
    </row>
    <row r="83" spans="2:65" s="1" customFormat="1" ht="16.5" customHeight="1">
      <c r="B83" s="30"/>
      <c r="E83" s="340" t="str">
        <f>E9</f>
        <v>SO 04 -zázemí kluziště</v>
      </c>
      <c r="F83" s="343"/>
      <c r="G83" s="343"/>
      <c r="H83" s="343"/>
      <c r="L83" s="30"/>
    </row>
    <row r="84" spans="2:65" s="1" customFormat="1" ht="6.95" customHeight="1">
      <c r="B84" s="30"/>
      <c r="L84" s="30"/>
    </row>
    <row r="85" spans="2:65" s="1" customFormat="1" ht="12" customHeight="1">
      <c r="B85" s="30"/>
      <c r="C85" s="27" t="s">
        <v>19</v>
      </c>
      <c r="F85" s="25" t="str">
        <f>F12</f>
        <v>p.č. 2115/1, 2115/3, 2105</v>
      </c>
      <c r="I85" s="27" t="s">
        <v>21</v>
      </c>
      <c r="J85" s="47" t="str">
        <f>IF(J12="","",J12)</f>
        <v>2. 4. 2026</v>
      </c>
      <c r="L85" s="30"/>
    </row>
    <row r="86" spans="2:65" s="1" customFormat="1" ht="6.95" customHeight="1">
      <c r="B86" s="30"/>
      <c r="L86" s="30"/>
    </row>
    <row r="87" spans="2:65" s="1" customFormat="1" ht="40.15" customHeight="1">
      <c r="B87" s="30"/>
      <c r="C87" s="27" t="s">
        <v>23</v>
      </c>
      <c r="F87" s="25" t="str">
        <f>E15</f>
        <v>Město Smržovka</v>
      </c>
      <c r="I87" s="27" t="s">
        <v>29</v>
      </c>
      <c r="J87" s="28" t="str">
        <f>E21</f>
        <v>mjölking s.r.o., Šternovská 2304/6, Chodov, Praha</v>
      </c>
      <c r="L87" s="30"/>
    </row>
    <row r="88" spans="2:65" s="1" customFormat="1" ht="15.2" customHeight="1">
      <c r="B88" s="30"/>
      <c r="C88" s="27" t="s">
        <v>27</v>
      </c>
      <c r="F88" s="25" t="str">
        <f>IF(E18="","",E18)</f>
        <v xml:space="preserve"> </v>
      </c>
      <c r="I88" s="27" t="s">
        <v>33</v>
      </c>
      <c r="J88" s="28" t="str">
        <f>E24</f>
        <v>Propos Liberec s.r.o.</v>
      </c>
      <c r="L88" s="30"/>
    </row>
    <row r="89" spans="2:65" s="1" customFormat="1" ht="10.35" customHeight="1">
      <c r="B89" s="30"/>
      <c r="L89" s="30"/>
    </row>
    <row r="90" spans="2:65" s="10" customFormat="1" ht="29.25" customHeight="1">
      <c r="B90" s="105"/>
      <c r="C90" s="106" t="s">
        <v>111</v>
      </c>
      <c r="D90" s="107" t="s">
        <v>56</v>
      </c>
      <c r="E90" s="107" t="s">
        <v>52</v>
      </c>
      <c r="F90" s="107" t="s">
        <v>53</v>
      </c>
      <c r="G90" s="107" t="s">
        <v>112</v>
      </c>
      <c r="H90" s="107" t="s">
        <v>113</v>
      </c>
      <c r="I90" s="107" t="s">
        <v>114</v>
      </c>
      <c r="J90" s="107" t="s">
        <v>97</v>
      </c>
      <c r="K90" s="108" t="s">
        <v>115</v>
      </c>
      <c r="L90" s="105"/>
      <c r="M90" s="54" t="s">
        <v>3</v>
      </c>
      <c r="N90" s="55" t="s">
        <v>41</v>
      </c>
      <c r="O90" s="55" t="s">
        <v>116</v>
      </c>
      <c r="P90" s="55" t="s">
        <v>117</v>
      </c>
      <c r="Q90" s="55" t="s">
        <v>118</v>
      </c>
      <c r="R90" s="55" t="s">
        <v>119</v>
      </c>
      <c r="S90" s="55" t="s">
        <v>120</v>
      </c>
      <c r="T90" s="56" t="s">
        <v>121</v>
      </c>
    </row>
    <row r="91" spans="2:65" s="1" customFormat="1" ht="22.9" customHeight="1">
      <c r="B91" s="30"/>
      <c r="C91" s="59" t="s">
        <v>122</v>
      </c>
      <c r="J91" s="109">
        <f>J92+J199</f>
        <v>0</v>
      </c>
      <c r="L91" s="30"/>
      <c r="M91" s="57"/>
      <c r="N91" s="48"/>
      <c r="O91" s="48"/>
      <c r="P91" s="110" t="e">
        <f>P92+P216</f>
        <v>#REF!</v>
      </c>
      <c r="Q91" s="48"/>
      <c r="R91" s="110" t="e">
        <f>R92+R216</f>
        <v>#REF!</v>
      </c>
      <c r="S91" s="48"/>
      <c r="T91" s="111" t="e">
        <f>T92+T216</f>
        <v>#REF!</v>
      </c>
      <c r="AT91" s="18" t="s">
        <v>70</v>
      </c>
      <c r="AU91" s="18" t="s">
        <v>98</v>
      </c>
      <c r="BK91" s="112" t="e">
        <f>BK92+BK216</f>
        <v>#REF!</v>
      </c>
    </row>
    <row r="92" spans="2:65" s="11" customFormat="1" ht="25.9" customHeight="1">
      <c r="B92" s="113"/>
      <c r="D92" s="114" t="s">
        <v>70</v>
      </c>
      <c r="E92" s="115" t="s">
        <v>123</v>
      </c>
      <c r="F92" s="115" t="s">
        <v>124</v>
      </c>
      <c r="J92" s="116">
        <f>J93+J163+J183+J196</f>
        <v>0</v>
      </c>
      <c r="L92" s="113"/>
      <c r="M92" s="117"/>
      <c r="P92" s="118">
        <f>P93+P145+P163+P183+P196+P200+P213</f>
        <v>751.25404200000003</v>
      </c>
      <c r="R92" s="118">
        <f>R93+R145+R163+R183+R196+R200+R213</f>
        <v>83.185960669999986</v>
      </c>
      <c r="T92" s="119">
        <f>T93+T145+T163+T183+T196+T200+T213</f>
        <v>0</v>
      </c>
      <c r="AR92" s="114" t="s">
        <v>79</v>
      </c>
      <c r="AT92" s="120" t="s">
        <v>70</v>
      </c>
      <c r="AU92" s="120" t="s">
        <v>71</v>
      </c>
      <c r="AY92" s="114" t="s">
        <v>125</v>
      </c>
      <c r="BK92" s="121">
        <f>BK93+BK145+BK163+BK183+BK196+BK200+BK213</f>
        <v>0</v>
      </c>
    </row>
    <row r="93" spans="2:65" s="11" customFormat="1" ht="22.9" customHeight="1">
      <c r="B93" s="113"/>
      <c r="D93" s="114" t="s">
        <v>70</v>
      </c>
      <c r="E93" s="122" t="s">
        <v>79</v>
      </c>
      <c r="F93" s="122" t="s">
        <v>216</v>
      </c>
      <c r="J93" s="123">
        <f>J94+J101+J108+J117+J119+J124+J126+J131+J134+J139+J141+J143+J150+J157</f>
        <v>0</v>
      </c>
      <c r="L93" s="113"/>
      <c r="M93" s="117"/>
      <c r="P93" s="118">
        <f>SUM(P94:P144)</f>
        <v>501.67293300000006</v>
      </c>
      <c r="R93" s="118">
        <f>SUM(R94:R144)</f>
        <v>0</v>
      </c>
      <c r="T93" s="119">
        <f>SUM(T94:T144)</f>
        <v>0</v>
      </c>
      <c r="AR93" s="114" t="s">
        <v>79</v>
      </c>
      <c r="AT93" s="120" t="s">
        <v>70</v>
      </c>
      <c r="AU93" s="120" t="s">
        <v>79</v>
      </c>
      <c r="AY93" s="114" t="s">
        <v>125</v>
      </c>
      <c r="BK93" s="121">
        <f>SUM(BK94:BK144)</f>
        <v>0</v>
      </c>
    </row>
    <row r="94" spans="2:65" s="1" customFormat="1" ht="16.5" customHeight="1">
      <c r="B94" s="124"/>
      <c r="C94" s="125" t="s">
        <v>79</v>
      </c>
      <c r="D94" s="125" t="s">
        <v>127</v>
      </c>
      <c r="E94" s="126" t="s">
        <v>1245</v>
      </c>
      <c r="F94" s="127" t="s">
        <v>1246</v>
      </c>
      <c r="G94" s="128" t="s">
        <v>138</v>
      </c>
      <c r="H94" s="129">
        <v>141.57499999999999</v>
      </c>
      <c r="I94" s="130">
        <v>0</v>
      </c>
      <c r="J94" s="276">
        <f>ROUND(I94*H94,2)</f>
        <v>0</v>
      </c>
      <c r="K94" s="127" t="s">
        <v>129</v>
      </c>
      <c r="L94" s="30"/>
      <c r="M94" s="131" t="s">
        <v>3</v>
      </c>
      <c r="N94" s="132" t="s">
        <v>42</v>
      </c>
      <c r="O94" s="133">
        <v>0.85399999999999998</v>
      </c>
      <c r="P94" s="133">
        <f>O94*H94</f>
        <v>120.90504999999999</v>
      </c>
      <c r="Q94" s="133">
        <v>0</v>
      </c>
      <c r="R94" s="133">
        <f>Q94*H94</f>
        <v>0</v>
      </c>
      <c r="S94" s="133">
        <v>0</v>
      </c>
      <c r="T94" s="134">
        <f>S94*H94</f>
        <v>0</v>
      </c>
      <c r="AR94" s="135" t="s">
        <v>130</v>
      </c>
      <c r="AT94" s="135" t="s">
        <v>127</v>
      </c>
      <c r="AU94" s="135" t="s">
        <v>81</v>
      </c>
      <c r="AY94" s="18" t="s">
        <v>125</v>
      </c>
      <c r="BE94" s="136">
        <f>IF(N94="základní",J94,0)</f>
        <v>0</v>
      </c>
      <c r="BF94" s="136">
        <f>IF(N94="snížená",J94,0)</f>
        <v>0</v>
      </c>
      <c r="BG94" s="136">
        <f>IF(N94="zákl. přenesená",J94,0)</f>
        <v>0</v>
      </c>
      <c r="BH94" s="136">
        <f>IF(N94="sníž. přenesená",J94,0)</f>
        <v>0</v>
      </c>
      <c r="BI94" s="136">
        <f>IF(N94="nulová",J94,0)</f>
        <v>0</v>
      </c>
      <c r="BJ94" s="18" t="s">
        <v>79</v>
      </c>
      <c r="BK94" s="136">
        <f>ROUND(I94*H94,2)</f>
        <v>0</v>
      </c>
      <c r="BL94" s="18" t="s">
        <v>130</v>
      </c>
      <c r="BM94" s="135" t="s">
        <v>565</v>
      </c>
    </row>
    <row r="95" spans="2:65" s="1" customFormat="1">
      <c r="B95" s="30"/>
      <c r="D95" s="137" t="s">
        <v>131</v>
      </c>
      <c r="F95" s="138" t="s">
        <v>1247</v>
      </c>
      <c r="J95" s="281"/>
      <c r="L95" s="30"/>
      <c r="M95" s="139"/>
      <c r="T95" s="51"/>
      <c r="AT95" s="18" t="s">
        <v>131</v>
      </c>
      <c r="AU95" s="18" t="s">
        <v>81</v>
      </c>
    </row>
    <row r="96" spans="2:65" s="14" customFormat="1">
      <c r="B96" s="154"/>
      <c r="D96" s="140" t="s">
        <v>141</v>
      </c>
      <c r="E96" s="155" t="s">
        <v>3</v>
      </c>
      <c r="F96" s="144" t="s">
        <v>1248</v>
      </c>
      <c r="G96" s="12"/>
      <c r="H96" s="145">
        <v>27.38</v>
      </c>
      <c r="I96" s="12"/>
      <c r="J96" s="282"/>
      <c r="K96" s="12"/>
      <c r="L96" s="154"/>
      <c r="M96" s="157"/>
      <c r="T96" s="158"/>
      <c r="AT96" s="155" t="s">
        <v>141</v>
      </c>
      <c r="AU96" s="155" t="s">
        <v>81</v>
      </c>
      <c r="AV96" s="14" t="s">
        <v>79</v>
      </c>
      <c r="AW96" s="14" t="s">
        <v>32</v>
      </c>
      <c r="AX96" s="14" t="s">
        <v>71</v>
      </c>
      <c r="AY96" s="155" t="s">
        <v>125</v>
      </c>
    </row>
    <row r="97" spans="2:65" s="14" customFormat="1">
      <c r="B97" s="154"/>
      <c r="D97" s="140" t="s">
        <v>141</v>
      </c>
      <c r="E97" s="155" t="s">
        <v>3</v>
      </c>
      <c r="F97" s="144" t="s">
        <v>1249</v>
      </c>
      <c r="G97" s="12"/>
      <c r="H97" s="145">
        <v>27.38</v>
      </c>
      <c r="I97" s="12"/>
      <c r="J97" s="282"/>
      <c r="K97" s="12"/>
      <c r="L97" s="154"/>
      <c r="M97" s="157"/>
      <c r="T97" s="158"/>
      <c r="AT97" s="155" t="s">
        <v>141</v>
      </c>
      <c r="AU97" s="155" t="s">
        <v>81</v>
      </c>
      <c r="AV97" s="14" t="s">
        <v>79</v>
      </c>
      <c r="AW97" s="14" t="s">
        <v>32</v>
      </c>
      <c r="AX97" s="14" t="s">
        <v>71</v>
      </c>
      <c r="AY97" s="155" t="s">
        <v>125</v>
      </c>
    </row>
    <row r="98" spans="2:65" s="12" customFormat="1">
      <c r="B98" s="142"/>
      <c r="D98" s="140" t="s">
        <v>141</v>
      </c>
      <c r="E98" s="143" t="s">
        <v>3</v>
      </c>
      <c r="F98" s="144" t="s">
        <v>1250</v>
      </c>
      <c r="H98" s="145">
        <v>54.805</v>
      </c>
      <c r="J98" s="282"/>
      <c r="L98" s="142"/>
      <c r="M98" s="146"/>
      <c r="T98" s="147"/>
      <c r="AT98" s="143" t="s">
        <v>141</v>
      </c>
      <c r="AU98" s="143" t="s">
        <v>81</v>
      </c>
      <c r="AV98" s="12" t="s">
        <v>81</v>
      </c>
      <c r="AW98" s="12" t="s">
        <v>32</v>
      </c>
      <c r="AX98" s="12" t="s">
        <v>71</v>
      </c>
      <c r="AY98" s="143" t="s">
        <v>125</v>
      </c>
    </row>
    <row r="99" spans="2:65" s="15" customFormat="1">
      <c r="B99" s="159"/>
      <c r="D99" s="140" t="s">
        <v>141</v>
      </c>
      <c r="E99" s="160"/>
      <c r="F99" s="144" t="s">
        <v>1251</v>
      </c>
      <c r="G99" s="12"/>
      <c r="H99" s="145">
        <v>32.01</v>
      </c>
      <c r="I99" s="12"/>
      <c r="J99" s="282"/>
      <c r="K99" s="12"/>
      <c r="L99" s="159"/>
      <c r="M99" s="163"/>
      <c r="T99" s="164"/>
      <c r="AT99" s="160" t="s">
        <v>141</v>
      </c>
      <c r="AU99" s="160" t="s">
        <v>81</v>
      </c>
      <c r="AV99" s="15" t="s">
        <v>134</v>
      </c>
      <c r="AW99" s="15" t="s">
        <v>32</v>
      </c>
      <c r="AX99" s="15" t="s">
        <v>71</v>
      </c>
      <c r="AY99" s="160" t="s">
        <v>125</v>
      </c>
    </row>
    <row r="100" spans="2:65" s="13" customFormat="1">
      <c r="B100" s="148"/>
      <c r="D100" s="140" t="s">
        <v>141</v>
      </c>
      <c r="E100" s="149" t="s">
        <v>3</v>
      </c>
      <c r="F100" s="150" t="s">
        <v>161</v>
      </c>
      <c r="H100" s="151">
        <v>141.57499999999999</v>
      </c>
      <c r="J100" s="283"/>
      <c r="L100" s="148"/>
      <c r="M100" s="152"/>
      <c r="T100" s="153"/>
      <c r="AT100" s="149" t="s">
        <v>141</v>
      </c>
      <c r="AU100" s="149" t="s">
        <v>81</v>
      </c>
      <c r="AV100" s="13" t="s">
        <v>130</v>
      </c>
      <c r="AW100" s="13" t="s">
        <v>32</v>
      </c>
      <c r="AX100" s="13" t="s">
        <v>79</v>
      </c>
      <c r="AY100" s="149" t="s">
        <v>125</v>
      </c>
    </row>
    <row r="101" spans="2:65" s="1" customFormat="1" ht="24.2" customHeight="1">
      <c r="B101" s="124"/>
      <c r="C101" s="125" t="s">
        <v>81</v>
      </c>
      <c r="D101" s="125" t="s">
        <v>127</v>
      </c>
      <c r="E101" s="126" t="s">
        <v>1252</v>
      </c>
      <c r="F101" s="127" t="s">
        <v>1253</v>
      </c>
      <c r="G101" s="128" t="s">
        <v>138</v>
      </c>
      <c r="H101" s="129">
        <v>141.57499999999999</v>
      </c>
      <c r="I101" s="130">
        <v>0</v>
      </c>
      <c r="J101" s="276">
        <f>ROUND(I101*H101,2)</f>
        <v>0</v>
      </c>
      <c r="K101" s="127" t="s">
        <v>129</v>
      </c>
      <c r="L101" s="30"/>
      <c r="M101" s="131" t="s">
        <v>3</v>
      </c>
      <c r="N101" s="132" t="s">
        <v>42</v>
      </c>
      <c r="O101" s="133">
        <v>2.3490000000000002</v>
      </c>
      <c r="P101" s="133">
        <f>O101*H101</f>
        <v>332.55967500000003</v>
      </c>
      <c r="Q101" s="133">
        <v>0</v>
      </c>
      <c r="R101" s="133">
        <f>Q101*H101</f>
        <v>0</v>
      </c>
      <c r="S101" s="133">
        <v>0</v>
      </c>
      <c r="T101" s="134">
        <f>S101*H101</f>
        <v>0</v>
      </c>
      <c r="AR101" s="135" t="s">
        <v>130</v>
      </c>
      <c r="AT101" s="135" t="s">
        <v>127</v>
      </c>
      <c r="AU101" s="135" t="s">
        <v>81</v>
      </c>
      <c r="AY101" s="18" t="s">
        <v>125</v>
      </c>
      <c r="BE101" s="136">
        <f>IF(N101="základní",J101,0)</f>
        <v>0</v>
      </c>
      <c r="BF101" s="136">
        <f>IF(N101="snížená",J101,0)</f>
        <v>0</v>
      </c>
      <c r="BG101" s="136">
        <f>IF(N101="zákl. přenesená",J101,0)</f>
        <v>0</v>
      </c>
      <c r="BH101" s="136">
        <f>IF(N101="sníž. přenesená",J101,0)</f>
        <v>0</v>
      </c>
      <c r="BI101" s="136">
        <f>IF(N101="nulová",J101,0)</f>
        <v>0</v>
      </c>
      <c r="BJ101" s="18" t="s">
        <v>79</v>
      </c>
      <c r="BK101" s="136">
        <f>ROUND(I101*H101,2)</f>
        <v>0</v>
      </c>
      <c r="BL101" s="18" t="s">
        <v>130</v>
      </c>
      <c r="BM101" s="135" t="s">
        <v>570</v>
      </c>
    </row>
    <row r="102" spans="2:65" s="1" customFormat="1">
      <c r="B102" s="30"/>
      <c r="D102" s="137" t="s">
        <v>131</v>
      </c>
      <c r="F102" s="138" t="s">
        <v>1254</v>
      </c>
      <c r="J102" s="281"/>
      <c r="L102" s="30"/>
      <c r="M102" s="139"/>
      <c r="T102" s="51"/>
      <c r="AT102" s="18" t="s">
        <v>131</v>
      </c>
      <c r="AU102" s="18" t="s">
        <v>81</v>
      </c>
    </row>
    <row r="103" spans="2:65" s="14" customFormat="1">
      <c r="B103" s="154"/>
      <c r="D103" s="140" t="s">
        <v>141</v>
      </c>
      <c r="E103" s="143" t="s">
        <v>3</v>
      </c>
      <c r="F103" s="144" t="s">
        <v>1248</v>
      </c>
      <c r="G103" s="12"/>
      <c r="H103" s="145">
        <v>27.38</v>
      </c>
      <c r="I103" s="12"/>
      <c r="J103" s="282"/>
      <c r="K103" s="12"/>
      <c r="L103" s="154"/>
      <c r="M103" s="157"/>
      <c r="T103" s="158"/>
      <c r="AT103" s="155" t="s">
        <v>141</v>
      </c>
      <c r="AU103" s="155" t="s">
        <v>81</v>
      </c>
      <c r="AV103" s="14" t="s">
        <v>79</v>
      </c>
      <c r="AW103" s="14" t="s">
        <v>32</v>
      </c>
      <c r="AX103" s="14" t="s">
        <v>71</v>
      </c>
      <c r="AY103" s="155" t="s">
        <v>125</v>
      </c>
    </row>
    <row r="104" spans="2:65" s="14" customFormat="1">
      <c r="B104" s="154"/>
      <c r="D104" s="140" t="s">
        <v>141</v>
      </c>
      <c r="E104" s="143" t="s">
        <v>3</v>
      </c>
      <c r="F104" s="144" t="s">
        <v>1249</v>
      </c>
      <c r="G104" s="12"/>
      <c r="H104" s="145">
        <v>27.38</v>
      </c>
      <c r="I104" s="12"/>
      <c r="J104" s="282"/>
      <c r="K104" s="12"/>
      <c r="L104" s="154"/>
      <c r="M104" s="157"/>
      <c r="T104" s="158"/>
      <c r="AT104" s="155" t="s">
        <v>141</v>
      </c>
      <c r="AU104" s="155" t="s">
        <v>81</v>
      </c>
      <c r="AV104" s="14" t="s">
        <v>79</v>
      </c>
      <c r="AW104" s="14" t="s">
        <v>32</v>
      </c>
      <c r="AX104" s="14" t="s">
        <v>71</v>
      </c>
      <c r="AY104" s="155" t="s">
        <v>125</v>
      </c>
    </row>
    <row r="105" spans="2:65" s="12" customFormat="1">
      <c r="B105" s="142"/>
      <c r="D105" s="140" t="s">
        <v>141</v>
      </c>
      <c r="E105" s="143" t="s">
        <v>3</v>
      </c>
      <c r="F105" s="144" t="s">
        <v>1250</v>
      </c>
      <c r="H105" s="145">
        <v>54.805</v>
      </c>
      <c r="J105" s="282"/>
      <c r="L105" s="142"/>
      <c r="M105" s="146"/>
      <c r="T105" s="147"/>
      <c r="AT105" s="143" t="s">
        <v>141</v>
      </c>
      <c r="AU105" s="143" t="s">
        <v>81</v>
      </c>
      <c r="AV105" s="12" t="s">
        <v>81</v>
      </c>
      <c r="AW105" s="12" t="s">
        <v>32</v>
      </c>
      <c r="AX105" s="12" t="s">
        <v>71</v>
      </c>
      <c r="AY105" s="143" t="s">
        <v>125</v>
      </c>
    </row>
    <row r="106" spans="2:65" s="15" customFormat="1">
      <c r="B106" s="159"/>
      <c r="D106" s="140" t="s">
        <v>141</v>
      </c>
      <c r="E106" s="143" t="s">
        <v>3</v>
      </c>
      <c r="F106" s="144" t="s">
        <v>1251</v>
      </c>
      <c r="G106" s="12"/>
      <c r="H106" s="145">
        <v>32.01</v>
      </c>
      <c r="I106" s="12"/>
      <c r="J106" s="282"/>
      <c r="K106" s="12"/>
      <c r="L106" s="159"/>
      <c r="M106" s="163"/>
      <c r="T106" s="164"/>
      <c r="AT106" s="160" t="s">
        <v>141</v>
      </c>
      <c r="AU106" s="160" t="s">
        <v>81</v>
      </c>
      <c r="AV106" s="15" t="s">
        <v>134</v>
      </c>
      <c r="AW106" s="15" t="s">
        <v>32</v>
      </c>
      <c r="AX106" s="15" t="s">
        <v>71</v>
      </c>
      <c r="AY106" s="160" t="s">
        <v>125</v>
      </c>
    </row>
    <row r="107" spans="2:65" s="13" customFormat="1">
      <c r="B107" s="148"/>
      <c r="D107" s="140" t="s">
        <v>141</v>
      </c>
      <c r="E107" s="149" t="s">
        <v>3</v>
      </c>
      <c r="F107" s="150" t="s">
        <v>161</v>
      </c>
      <c r="H107" s="151">
        <v>141.57499999999999</v>
      </c>
      <c r="J107" s="283"/>
      <c r="L107" s="148"/>
      <c r="M107" s="152"/>
      <c r="T107" s="153"/>
      <c r="AT107" s="149" t="s">
        <v>141</v>
      </c>
      <c r="AU107" s="149" t="s">
        <v>81</v>
      </c>
      <c r="AV107" s="13" t="s">
        <v>130</v>
      </c>
      <c r="AW107" s="13" t="s">
        <v>32</v>
      </c>
      <c r="AX107" s="13" t="s">
        <v>79</v>
      </c>
      <c r="AY107" s="149" t="s">
        <v>125</v>
      </c>
    </row>
    <row r="108" spans="2:65" s="1" customFormat="1" ht="37.9" customHeight="1">
      <c r="B108" s="124"/>
      <c r="C108" s="125" t="s">
        <v>134</v>
      </c>
      <c r="D108" s="125" t="s">
        <v>127</v>
      </c>
      <c r="E108" s="126" t="s">
        <v>1255</v>
      </c>
      <c r="F108" s="127" t="s">
        <v>1256</v>
      </c>
      <c r="G108" s="128" t="s">
        <v>170</v>
      </c>
      <c r="H108" s="129">
        <v>81.290000000000006</v>
      </c>
      <c r="I108" s="130">
        <v>0</v>
      </c>
      <c r="J108" s="276">
        <f>ROUND(I108*H108,2)</f>
        <v>0</v>
      </c>
      <c r="K108" s="127" t="s">
        <v>129</v>
      </c>
      <c r="L108" s="30"/>
      <c r="M108" s="131" t="s">
        <v>3</v>
      </c>
      <c r="N108" s="132" t="s">
        <v>42</v>
      </c>
      <c r="O108" s="133">
        <v>0.08</v>
      </c>
      <c r="P108" s="133">
        <f>O108*H108</f>
        <v>6.5032000000000005</v>
      </c>
      <c r="Q108" s="133">
        <v>0</v>
      </c>
      <c r="R108" s="133">
        <f>Q108*H108</f>
        <v>0</v>
      </c>
      <c r="S108" s="133">
        <v>0</v>
      </c>
      <c r="T108" s="134">
        <f>S108*H108</f>
        <v>0</v>
      </c>
      <c r="AR108" s="135" t="s">
        <v>130</v>
      </c>
      <c r="AT108" s="135" t="s">
        <v>127</v>
      </c>
      <c r="AU108" s="135" t="s">
        <v>81</v>
      </c>
      <c r="AY108" s="18" t="s">
        <v>125</v>
      </c>
      <c r="BE108" s="136">
        <f>IF(N108="základní",J108,0)</f>
        <v>0</v>
      </c>
      <c r="BF108" s="136">
        <f>IF(N108="snížená",J108,0)</f>
        <v>0</v>
      </c>
      <c r="BG108" s="136">
        <f>IF(N108="zákl. přenesená",J108,0)</f>
        <v>0</v>
      </c>
      <c r="BH108" s="136">
        <f>IF(N108="sníž. přenesená",J108,0)</f>
        <v>0</v>
      </c>
      <c r="BI108" s="136">
        <f>IF(N108="nulová",J108,0)</f>
        <v>0</v>
      </c>
      <c r="BJ108" s="18" t="s">
        <v>79</v>
      </c>
      <c r="BK108" s="136">
        <f>ROUND(I108*H108,2)</f>
        <v>0</v>
      </c>
      <c r="BL108" s="18" t="s">
        <v>130</v>
      </c>
      <c r="BM108" s="135" t="s">
        <v>575</v>
      </c>
    </row>
    <row r="109" spans="2:65" s="1" customFormat="1">
      <c r="B109" s="30"/>
      <c r="D109" s="137" t="s">
        <v>131</v>
      </c>
      <c r="F109" s="138" t="s">
        <v>1257</v>
      </c>
      <c r="J109" s="281"/>
      <c r="L109" s="30"/>
      <c r="M109" s="139"/>
      <c r="T109" s="51"/>
      <c r="AT109" s="18" t="s">
        <v>131</v>
      </c>
      <c r="AU109" s="18" t="s">
        <v>81</v>
      </c>
    </row>
    <row r="110" spans="2:65" s="14" customFormat="1">
      <c r="B110" s="154"/>
      <c r="D110" s="140" t="s">
        <v>141</v>
      </c>
      <c r="E110" s="143" t="s">
        <v>3</v>
      </c>
      <c r="F110" s="144" t="s">
        <v>1258</v>
      </c>
      <c r="G110" s="12"/>
      <c r="H110" s="145">
        <v>19.12</v>
      </c>
      <c r="I110" s="12"/>
      <c r="J110" s="282"/>
      <c r="K110" s="12"/>
      <c r="L110" s="154"/>
      <c r="M110" s="157"/>
      <c r="T110" s="158"/>
      <c r="AT110" s="155" t="s">
        <v>141</v>
      </c>
      <c r="AU110" s="155" t="s">
        <v>81</v>
      </c>
      <c r="AV110" s="14" t="s">
        <v>79</v>
      </c>
      <c r="AW110" s="14" t="s">
        <v>32</v>
      </c>
      <c r="AX110" s="14" t="s">
        <v>71</v>
      </c>
      <c r="AY110" s="155" t="s">
        <v>125</v>
      </c>
    </row>
    <row r="111" spans="2:65" s="12" customFormat="1">
      <c r="B111" s="142"/>
      <c r="D111" s="140" t="s">
        <v>141</v>
      </c>
      <c r="E111" s="143" t="s">
        <v>3</v>
      </c>
      <c r="F111" s="144" t="s">
        <v>1259</v>
      </c>
      <c r="H111" s="145">
        <v>19.12</v>
      </c>
      <c r="J111" s="282"/>
      <c r="L111" s="142"/>
      <c r="M111" s="146"/>
      <c r="T111" s="147"/>
      <c r="AT111" s="143" t="s">
        <v>141</v>
      </c>
      <c r="AU111" s="143" t="s">
        <v>81</v>
      </c>
      <c r="AV111" s="12" t="s">
        <v>81</v>
      </c>
      <c r="AW111" s="12" t="s">
        <v>32</v>
      </c>
      <c r="AX111" s="12" t="s">
        <v>71</v>
      </c>
      <c r="AY111" s="143" t="s">
        <v>125</v>
      </c>
    </row>
    <row r="112" spans="2:65" s="12" customFormat="1">
      <c r="B112" s="142"/>
      <c r="D112" s="140" t="s">
        <v>141</v>
      </c>
      <c r="E112" s="143" t="s">
        <v>3</v>
      </c>
      <c r="F112" s="144" t="s">
        <v>1260</v>
      </c>
      <c r="H112" s="145">
        <v>36.450000000000003</v>
      </c>
      <c r="J112" s="282"/>
      <c r="L112" s="142"/>
      <c r="M112" s="146"/>
      <c r="T112" s="147"/>
      <c r="AT112" s="143" t="s">
        <v>141</v>
      </c>
      <c r="AU112" s="143" t="s">
        <v>81</v>
      </c>
      <c r="AV112" s="12" t="s">
        <v>81</v>
      </c>
      <c r="AW112" s="12" t="s">
        <v>32</v>
      </c>
      <c r="AX112" s="12" t="s">
        <v>71</v>
      </c>
      <c r="AY112" s="143" t="s">
        <v>125</v>
      </c>
    </row>
    <row r="113" spans="2:65" s="14" customFormat="1">
      <c r="B113" s="154"/>
      <c r="D113" s="140" t="s">
        <v>141</v>
      </c>
      <c r="E113" s="143" t="s">
        <v>3</v>
      </c>
      <c r="F113" s="144" t="s">
        <v>1261</v>
      </c>
      <c r="G113" s="12"/>
      <c r="H113" s="145">
        <v>6.6</v>
      </c>
      <c r="I113" s="12"/>
      <c r="J113" s="282"/>
      <c r="K113" s="12"/>
      <c r="L113" s="154"/>
      <c r="M113" s="157"/>
      <c r="T113" s="158"/>
      <c r="AT113" s="155" t="s">
        <v>141</v>
      </c>
      <c r="AU113" s="155" t="s">
        <v>81</v>
      </c>
      <c r="AV113" s="14" t="s">
        <v>79</v>
      </c>
      <c r="AW113" s="14" t="s">
        <v>32</v>
      </c>
      <c r="AX113" s="14" t="s">
        <v>71</v>
      </c>
      <c r="AY113" s="155" t="s">
        <v>125</v>
      </c>
    </row>
    <row r="114" spans="2:65" s="12" customFormat="1">
      <c r="B114" s="142"/>
      <c r="D114" s="140" t="s">
        <v>141</v>
      </c>
      <c r="E114" s="149" t="s">
        <v>3</v>
      </c>
      <c r="F114" s="150" t="s">
        <v>161</v>
      </c>
      <c r="G114" s="13"/>
      <c r="H114" s="151">
        <v>81.289999999999992</v>
      </c>
      <c r="I114" s="13"/>
      <c r="J114" s="283"/>
      <c r="K114" s="13"/>
      <c r="L114" s="142"/>
      <c r="M114" s="146"/>
      <c r="T114" s="147"/>
      <c r="AT114" s="143" t="s">
        <v>141</v>
      </c>
      <c r="AU114" s="143" t="s">
        <v>81</v>
      </c>
      <c r="AV114" s="12" t="s">
        <v>81</v>
      </c>
      <c r="AW114" s="12" t="s">
        <v>32</v>
      </c>
      <c r="AX114" s="12" t="s">
        <v>71</v>
      </c>
      <c r="AY114" s="143" t="s">
        <v>125</v>
      </c>
    </row>
    <row r="115" spans="2:65" s="12" customFormat="1">
      <c r="B115" s="142"/>
      <c r="D115" s="140" t="s">
        <v>141</v>
      </c>
      <c r="E115" s="143" t="s">
        <v>3</v>
      </c>
      <c r="F115" s="144" t="s">
        <v>562</v>
      </c>
      <c r="H115" s="145">
        <v>15</v>
      </c>
      <c r="J115" s="282"/>
      <c r="L115" s="142"/>
      <c r="M115" s="146"/>
      <c r="T115" s="147"/>
      <c r="AT115" s="143" t="s">
        <v>141</v>
      </c>
      <c r="AU115" s="143" t="s">
        <v>81</v>
      </c>
      <c r="AV115" s="12" t="s">
        <v>81</v>
      </c>
      <c r="AW115" s="12" t="s">
        <v>32</v>
      </c>
      <c r="AX115" s="12" t="s">
        <v>71</v>
      </c>
      <c r="AY115" s="143" t="s">
        <v>125</v>
      </c>
    </row>
    <row r="116" spans="2:65" s="13" customFormat="1">
      <c r="B116" s="148"/>
      <c r="D116" s="140" t="s">
        <v>141</v>
      </c>
      <c r="E116" s="149" t="s">
        <v>3</v>
      </c>
      <c r="F116" s="150" t="s">
        <v>161</v>
      </c>
      <c r="H116" s="151">
        <v>33.802999999999997</v>
      </c>
      <c r="J116" s="283"/>
      <c r="L116" s="148"/>
      <c r="M116" s="152"/>
      <c r="T116" s="153"/>
      <c r="AT116" s="149" t="s">
        <v>141</v>
      </c>
      <c r="AU116" s="149" t="s">
        <v>81</v>
      </c>
      <c r="AV116" s="13" t="s">
        <v>130</v>
      </c>
      <c r="AW116" s="13" t="s">
        <v>32</v>
      </c>
      <c r="AX116" s="13" t="s">
        <v>79</v>
      </c>
      <c r="AY116" s="149" t="s">
        <v>125</v>
      </c>
    </row>
    <row r="117" spans="2:65" s="1" customFormat="1" ht="24.2" customHeight="1">
      <c r="B117" s="124"/>
      <c r="C117" s="292" t="s">
        <v>130</v>
      </c>
      <c r="D117" s="125" t="s">
        <v>127</v>
      </c>
      <c r="E117" s="166" t="s">
        <v>1262</v>
      </c>
      <c r="F117" s="167" t="s">
        <v>1263</v>
      </c>
      <c r="G117" s="168" t="s">
        <v>170</v>
      </c>
      <c r="H117" s="169">
        <v>85.355000000000004</v>
      </c>
      <c r="I117" s="170">
        <v>0</v>
      </c>
      <c r="J117" s="284">
        <f>ROUND(I117*H117,2)</f>
        <v>0</v>
      </c>
      <c r="K117" s="167" t="s">
        <v>129</v>
      </c>
      <c r="L117" s="30"/>
      <c r="M117" s="131" t="s">
        <v>3</v>
      </c>
      <c r="N117" s="132" t="s">
        <v>42</v>
      </c>
      <c r="O117" s="133">
        <v>0.25600000000000001</v>
      </c>
      <c r="P117" s="133">
        <f>O117*H117</f>
        <v>21.85088</v>
      </c>
      <c r="Q117" s="133">
        <v>0</v>
      </c>
      <c r="R117" s="133">
        <f>Q117*H117</f>
        <v>0</v>
      </c>
      <c r="S117" s="133">
        <v>0</v>
      </c>
      <c r="T117" s="134">
        <f>S117*H117</f>
        <v>0</v>
      </c>
      <c r="AR117" s="135" t="s">
        <v>130</v>
      </c>
      <c r="AT117" s="135" t="s">
        <v>127</v>
      </c>
      <c r="AU117" s="135" t="s">
        <v>81</v>
      </c>
      <c r="AY117" s="18" t="s">
        <v>125</v>
      </c>
      <c r="BE117" s="136">
        <f>IF(N117="základní",J117,0)</f>
        <v>0</v>
      </c>
      <c r="BF117" s="136">
        <f>IF(N117="snížená",J117,0)</f>
        <v>0</v>
      </c>
      <c r="BG117" s="136">
        <f>IF(N117="zákl. přenesená",J117,0)</f>
        <v>0</v>
      </c>
      <c r="BH117" s="136">
        <f>IF(N117="sníž. přenesená",J117,0)</f>
        <v>0</v>
      </c>
      <c r="BI117" s="136">
        <f>IF(N117="nulová",J117,0)</f>
        <v>0</v>
      </c>
      <c r="BJ117" s="18" t="s">
        <v>79</v>
      </c>
      <c r="BK117" s="136">
        <f>ROUND(I117*H117,2)</f>
        <v>0</v>
      </c>
      <c r="BL117" s="18" t="s">
        <v>130</v>
      </c>
      <c r="BM117" s="135" t="s">
        <v>577</v>
      </c>
    </row>
    <row r="118" spans="2:65" s="1" customFormat="1" ht="12">
      <c r="B118" s="30"/>
      <c r="C118" s="291"/>
      <c r="D118" s="137" t="s">
        <v>131</v>
      </c>
      <c r="E118" s="12"/>
      <c r="F118" s="144" t="s">
        <v>1264</v>
      </c>
      <c r="G118" s="12"/>
      <c r="H118" s="145">
        <v>85.355000000000004</v>
      </c>
      <c r="I118" s="12"/>
      <c r="J118" s="282"/>
      <c r="K118" s="12"/>
      <c r="L118" s="30"/>
      <c r="M118" s="139"/>
      <c r="T118" s="51"/>
      <c r="AT118" s="18" t="s">
        <v>131</v>
      </c>
      <c r="AU118" s="18" t="s">
        <v>81</v>
      </c>
    </row>
    <row r="119" spans="2:65" s="14" customFormat="1" ht="24">
      <c r="B119" s="154"/>
      <c r="C119" s="293">
        <v>5</v>
      </c>
      <c r="D119" s="140" t="s">
        <v>141</v>
      </c>
      <c r="E119" s="126" t="s">
        <v>1265</v>
      </c>
      <c r="F119" s="127" t="s">
        <v>1266</v>
      </c>
      <c r="G119" s="128" t="s">
        <v>170</v>
      </c>
      <c r="H119" s="129">
        <v>102.76</v>
      </c>
      <c r="I119" s="130">
        <v>0</v>
      </c>
      <c r="J119" s="276">
        <f>ROUND(I119*H119,2)</f>
        <v>0</v>
      </c>
      <c r="K119" s="127" t="s">
        <v>129</v>
      </c>
      <c r="L119" s="154"/>
      <c r="M119" s="157"/>
      <c r="T119" s="158"/>
      <c r="AT119" s="155" t="s">
        <v>141</v>
      </c>
      <c r="AU119" s="155" t="s">
        <v>81</v>
      </c>
      <c r="AV119" s="14" t="s">
        <v>79</v>
      </c>
      <c r="AW119" s="14" t="s">
        <v>32</v>
      </c>
      <c r="AX119" s="14" t="s">
        <v>71</v>
      </c>
      <c r="AY119" s="155" t="s">
        <v>125</v>
      </c>
    </row>
    <row r="120" spans="2:65" s="12" customFormat="1">
      <c r="B120" s="142"/>
      <c r="D120" s="140" t="s">
        <v>141</v>
      </c>
      <c r="E120" s="1"/>
      <c r="F120" s="138" t="s">
        <v>1267</v>
      </c>
      <c r="G120" s="1"/>
      <c r="H120" s="1"/>
      <c r="I120" s="1"/>
      <c r="J120" s="281"/>
      <c r="K120" s="1"/>
      <c r="L120" s="142"/>
      <c r="M120" s="146"/>
      <c r="T120" s="147"/>
      <c r="AT120" s="143" t="s">
        <v>141</v>
      </c>
      <c r="AU120" s="143" t="s">
        <v>81</v>
      </c>
      <c r="AV120" s="12" t="s">
        <v>81</v>
      </c>
      <c r="AW120" s="12" t="s">
        <v>32</v>
      </c>
      <c r="AX120" s="12" t="s">
        <v>71</v>
      </c>
      <c r="AY120" s="143" t="s">
        <v>125</v>
      </c>
    </row>
    <row r="121" spans="2:65" s="12" customFormat="1">
      <c r="B121" s="142"/>
      <c r="D121" s="140" t="s">
        <v>141</v>
      </c>
      <c r="E121" s="143" t="s">
        <v>3</v>
      </c>
      <c r="F121" s="144" t="s">
        <v>1268</v>
      </c>
      <c r="H121" s="145">
        <v>11.08</v>
      </c>
      <c r="J121" s="282"/>
      <c r="L121" s="142"/>
      <c r="M121" s="146"/>
      <c r="T121" s="147"/>
      <c r="AT121" s="143" t="s">
        <v>141</v>
      </c>
      <c r="AU121" s="143" t="s">
        <v>81</v>
      </c>
      <c r="AV121" s="12" t="s">
        <v>81</v>
      </c>
      <c r="AW121" s="12" t="s">
        <v>32</v>
      </c>
      <c r="AX121" s="12" t="s">
        <v>71</v>
      </c>
      <c r="AY121" s="143" t="s">
        <v>125</v>
      </c>
    </row>
    <row r="122" spans="2:65" s="13" customFormat="1">
      <c r="B122" s="148"/>
      <c r="D122" s="140" t="s">
        <v>141</v>
      </c>
      <c r="E122" s="143" t="s">
        <v>3</v>
      </c>
      <c r="F122" s="144" t="s">
        <v>1269</v>
      </c>
      <c r="G122" s="12"/>
      <c r="H122" s="145">
        <v>91.68</v>
      </c>
      <c r="I122" s="12"/>
      <c r="J122" s="282"/>
      <c r="K122" s="12"/>
      <c r="L122" s="148"/>
      <c r="M122" s="152"/>
      <c r="T122" s="153"/>
      <c r="AT122" s="149" t="s">
        <v>141</v>
      </c>
      <c r="AU122" s="149" t="s">
        <v>81</v>
      </c>
      <c r="AV122" s="13" t="s">
        <v>130</v>
      </c>
      <c r="AW122" s="13" t="s">
        <v>32</v>
      </c>
      <c r="AX122" s="13" t="s">
        <v>79</v>
      </c>
      <c r="AY122" s="149" t="s">
        <v>125</v>
      </c>
    </row>
    <row r="123" spans="2:65" s="1" customFormat="1" ht="24.2" customHeight="1">
      <c r="B123" s="124"/>
      <c r="C123" s="291"/>
      <c r="D123" s="291"/>
      <c r="E123" s="149" t="s">
        <v>3</v>
      </c>
      <c r="F123" s="150" t="s">
        <v>161</v>
      </c>
      <c r="G123" s="13"/>
      <c r="H123" s="151">
        <v>102.76</v>
      </c>
      <c r="I123" s="13"/>
      <c r="J123" s="283"/>
      <c r="K123" s="13"/>
      <c r="L123" s="30"/>
      <c r="M123" s="131" t="s">
        <v>3</v>
      </c>
      <c r="N123" s="132" t="s">
        <v>42</v>
      </c>
      <c r="O123" s="133">
        <v>0.13100000000000001</v>
      </c>
      <c r="P123" s="133">
        <f>O123*H123</f>
        <v>13.46156</v>
      </c>
      <c r="Q123" s="133">
        <v>0</v>
      </c>
      <c r="R123" s="133">
        <f>Q123*H123</f>
        <v>0</v>
      </c>
      <c r="S123" s="133">
        <v>0</v>
      </c>
      <c r="T123" s="134">
        <f>S123*H123</f>
        <v>0</v>
      </c>
      <c r="AR123" s="135" t="s">
        <v>130</v>
      </c>
      <c r="AT123" s="135" t="s">
        <v>127</v>
      </c>
      <c r="AU123" s="135" t="s">
        <v>81</v>
      </c>
      <c r="AY123" s="18" t="s">
        <v>125</v>
      </c>
      <c r="BE123" s="136">
        <f>IF(N123="základní",J123,0)</f>
        <v>0</v>
      </c>
      <c r="BF123" s="136">
        <f>IF(N123="snížená",J123,0)</f>
        <v>0</v>
      </c>
      <c r="BG123" s="136">
        <f>IF(N123="zákl. přenesená",J123,0)</f>
        <v>0</v>
      </c>
      <c r="BH123" s="136">
        <f>IF(N123="sníž. přenesená",J123,0)</f>
        <v>0</v>
      </c>
      <c r="BI123" s="136">
        <f>IF(N123="nulová",J123,0)</f>
        <v>0</v>
      </c>
      <c r="BJ123" s="18" t="s">
        <v>79</v>
      </c>
      <c r="BK123" s="136">
        <f>ROUND(I123*H123,2)</f>
        <v>0</v>
      </c>
      <c r="BL123" s="18" t="s">
        <v>130</v>
      </c>
      <c r="BM123" s="135" t="s">
        <v>579</v>
      </c>
    </row>
    <row r="124" spans="2:65" s="1" customFormat="1" ht="12">
      <c r="B124" s="30"/>
      <c r="C124" s="125">
        <v>6</v>
      </c>
      <c r="D124" s="137" t="s">
        <v>131</v>
      </c>
      <c r="E124" s="166" t="s">
        <v>1270</v>
      </c>
      <c r="F124" s="167" t="s">
        <v>1271</v>
      </c>
      <c r="G124" s="168" t="s">
        <v>170</v>
      </c>
      <c r="H124" s="169">
        <v>107.898</v>
      </c>
      <c r="I124" s="170">
        <v>0</v>
      </c>
      <c r="J124" s="284">
        <f>ROUND(I124*H124,2)</f>
        <v>0</v>
      </c>
      <c r="K124" s="167" t="s">
        <v>3</v>
      </c>
      <c r="L124" s="30"/>
      <c r="M124" s="139"/>
      <c r="T124" s="51"/>
      <c r="AT124" s="18" t="s">
        <v>131</v>
      </c>
      <c r="AU124" s="18" t="s">
        <v>81</v>
      </c>
    </row>
    <row r="125" spans="2:65" s="14" customFormat="1" ht="12">
      <c r="B125" s="154"/>
      <c r="C125" s="125"/>
      <c r="D125" s="140" t="s">
        <v>141</v>
      </c>
      <c r="E125" s="12"/>
      <c r="F125" s="144" t="s">
        <v>1272</v>
      </c>
      <c r="G125" s="12"/>
      <c r="H125" s="145">
        <v>107.898</v>
      </c>
      <c r="I125" s="12"/>
      <c r="J125" s="282"/>
      <c r="K125" s="12"/>
      <c r="L125" s="154"/>
      <c r="M125" s="157"/>
      <c r="T125" s="158"/>
      <c r="AT125" s="155" t="s">
        <v>141</v>
      </c>
      <c r="AU125" s="155" t="s">
        <v>81</v>
      </c>
      <c r="AV125" s="14" t="s">
        <v>79</v>
      </c>
      <c r="AW125" s="14" t="s">
        <v>32</v>
      </c>
      <c r="AX125" s="14" t="s">
        <v>71</v>
      </c>
      <c r="AY125" s="155" t="s">
        <v>125</v>
      </c>
    </row>
    <row r="126" spans="2:65" s="12" customFormat="1" ht="12">
      <c r="B126" s="142"/>
      <c r="C126" s="292">
        <v>7</v>
      </c>
      <c r="D126" s="140" t="s">
        <v>141</v>
      </c>
      <c r="E126" s="126" t="s">
        <v>1273</v>
      </c>
      <c r="F126" s="127" t="s">
        <v>1274</v>
      </c>
      <c r="G126" s="128" t="s">
        <v>170</v>
      </c>
      <c r="H126" s="129">
        <v>21.84</v>
      </c>
      <c r="I126" s="130">
        <v>0</v>
      </c>
      <c r="J126" s="276">
        <f>ROUND(I126*H126,2)</f>
        <v>0</v>
      </c>
      <c r="K126" s="127" t="s">
        <v>129</v>
      </c>
      <c r="L126" s="142"/>
      <c r="M126" s="146"/>
      <c r="T126" s="147"/>
      <c r="AT126" s="143" t="s">
        <v>141</v>
      </c>
      <c r="AU126" s="143" t="s">
        <v>81</v>
      </c>
      <c r="AV126" s="12" t="s">
        <v>81</v>
      </c>
      <c r="AW126" s="12" t="s">
        <v>32</v>
      </c>
      <c r="AX126" s="12" t="s">
        <v>71</v>
      </c>
      <c r="AY126" s="143" t="s">
        <v>125</v>
      </c>
    </row>
    <row r="127" spans="2:65" s="15" customFormat="1" ht="12">
      <c r="B127" s="159"/>
      <c r="C127" s="291"/>
      <c r="D127" s="140" t="s">
        <v>141</v>
      </c>
      <c r="E127" s="1"/>
      <c r="F127" s="138" t="s">
        <v>1275</v>
      </c>
      <c r="G127" s="1"/>
      <c r="H127" s="1"/>
      <c r="I127" s="1"/>
      <c r="J127" s="281"/>
      <c r="K127" s="1"/>
      <c r="L127" s="159"/>
      <c r="M127" s="163"/>
      <c r="T127" s="164"/>
      <c r="AT127" s="160" t="s">
        <v>141</v>
      </c>
      <c r="AU127" s="160" t="s">
        <v>81</v>
      </c>
      <c r="AV127" s="15" t="s">
        <v>134</v>
      </c>
      <c r="AW127" s="15" t="s">
        <v>32</v>
      </c>
      <c r="AX127" s="15" t="s">
        <v>71</v>
      </c>
      <c r="AY127" s="160" t="s">
        <v>125</v>
      </c>
    </row>
    <row r="128" spans="2:65" s="13" customFormat="1" ht="12">
      <c r="B128" s="148"/>
      <c r="C128" s="291"/>
      <c r="D128" s="140" t="s">
        <v>141</v>
      </c>
      <c r="E128" s="143" t="s">
        <v>3</v>
      </c>
      <c r="F128" s="144" t="s">
        <v>1276</v>
      </c>
      <c r="G128" s="12"/>
      <c r="H128" s="145">
        <v>10.92</v>
      </c>
      <c r="I128" s="12"/>
      <c r="J128" s="282"/>
      <c r="K128" s="12"/>
      <c r="L128" s="148"/>
      <c r="M128" s="152"/>
      <c r="T128" s="153"/>
      <c r="AT128" s="149" t="s">
        <v>141</v>
      </c>
      <c r="AU128" s="149" t="s">
        <v>81</v>
      </c>
      <c r="AV128" s="13" t="s">
        <v>130</v>
      </c>
      <c r="AW128" s="13" t="s">
        <v>32</v>
      </c>
      <c r="AX128" s="13" t="s">
        <v>79</v>
      </c>
      <c r="AY128" s="149" t="s">
        <v>125</v>
      </c>
    </row>
    <row r="129" spans="2:65" s="1" customFormat="1" ht="24.2" customHeight="1">
      <c r="B129" s="124"/>
      <c r="C129" s="291"/>
      <c r="D129" s="291"/>
      <c r="E129" s="143" t="s">
        <v>3</v>
      </c>
      <c r="F129" s="144" t="s">
        <v>1277</v>
      </c>
      <c r="G129" s="12"/>
      <c r="H129" s="145">
        <v>10.92</v>
      </c>
      <c r="I129" s="12"/>
      <c r="J129" s="282"/>
      <c r="K129" s="12"/>
      <c r="L129" s="30"/>
      <c r="M129" s="131" t="s">
        <v>3</v>
      </c>
      <c r="N129" s="132" t="s">
        <v>42</v>
      </c>
      <c r="O129" s="133">
        <v>0.32800000000000001</v>
      </c>
      <c r="P129" s="133">
        <f>O129*H129</f>
        <v>3.5817600000000001</v>
      </c>
      <c r="Q129" s="133">
        <v>0</v>
      </c>
      <c r="R129" s="133">
        <f>Q129*H129</f>
        <v>0</v>
      </c>
      <c r="S129" s="133">
        <v>0</v>
      </c>
      <c r="T129" s="134">
        <f>S129*H129</f>
        <v>0</v>
      </c>
      <c r="AR129" s="135" t="s">
        <v>130</v>
      </c>
      <c r="AT129" s="135" t="s">
        <v>127</v>
      </c>
      <c r="AU129" s="135" t="s">
        <v>81</v>
      </c>
      <c r="AY129" s="18" t="s">
        <v>125</v>
      </c>
      <c r="BE129" s="136">
        <f>IF(N129="základní",J129,0)</f>
        <v>0</v>
      </c>
      <c r="BF129" s="136">
        <f>IF(N129="snížená",J129,0)</f>
        <v>0</v>
      </c>
      <c r="BG129" s="136">
        <f>IF(N129="zákl. přenesená",J129,0)</f>
        <v>0</v>
      </c>
      <c r="BH129" s="136">
        <f>IF(N129="sníž. přenesená",J129,0)</f>
        <v>0</v>
      </c>
      <c r="BI129" s="136">
        <f>IF(N129="nulová",J129,0)</f>
        <v>0</v>
      </c>
      <c r="BJ129" s="18" t="s">
        <v>79</v>
      </c>
      <c r="BK129" s="136">
        <f>ROUND(I129*H129,2)</f>
        <v>0</v>
      </c>
      <c r="BL129" s="18" t="s">
        <v>130</v>
      </c>
      <c r="BM129" s="135" t="s">
        <v>582</v>
      </c>
    </row>
    <row r="130" spans="2:65" s="1" customFormat="1">
      <c r="B130" s="30"/>
      <c r="D130" s="137" t="s">
        <v>131</v>
      </c>
      <c r="E130" s="149" t="s">
        <v>3</v>
      </c>
      <c r="F130" s="150" t="s">
        <v>161</v>
      </c>
      <c r="G130" s="13"/>
      <c r="H130" s="151">
        <v>21.84</v>
      </c>
      <c r="I130" s="13"/>
      <c r="J130" s="283"/>
      <c r="K130" s="13"/>
      <c r="L130" s="30"/>
      <c r="M130" s="139"/>
      <c r="T130" s="51"/>
      <c r="AT130" s="18" t="s">
        <v>131</v>
      </c>
      <c r="AU130" s="18" t="s">
        <v>81</v>
      </c>
    </row>
    <row r="131" spans="2:65" s="14" customFormat="1" ht="12">
      <c r="B131" s="154"/>
      <c r="D131" s="140" t="s">
        <v>141</v>
      </c>
      <c r="E131" s="166" t="s">
        <v>1278</v>
      </c>
      <c r="F131" s="167" t="s">
        <v>1279</v>
      </c>
      <c r="G131" s="168" t="s">
        <v>170</v>
      </c>
      <c r="H131" s="169">
        <v>11.465999999999999</v>
      </c>
      <c r="I131" s="170">
        <v>0</v>
      </c>
      <c r="J131" s="284">
        <f>ROUND(I131*H131,2)</f>
        <v>0</v>
      </c>
      <c r="K131" s="167" t="s">
        <v>129</v>
      </c>
      <c r="L131" s="154"/>
      <c r="M131" s="157"/>
      <c r="T131" s="158"/>
      <c r="AT131" s="155" t="s">
        <v>141</v>
      </c>
      <c r="AU131" s="155" t="s">
        <v>81</v>
      </c>
      <c r="AV131" s="14" t="s">
        <v>79</v>
      </c>
      <c r="AW131" s="14" t="s">
        <v>32</v>
      </c>
      <c r="AX131" s="14" t="s">
        <v>71</v>
      </c>
      <c r="AY131" s="155" t="s">
        <v>125</v>
      </c>
    </row>
    <row r="132" spans="2:65" s="14" customFormat="1">
      <c r="B132" s="154"/>
      <c r="D132" s="140" t="s">
        <v>141</v>
      </c>
      <c r="E132" s="155" t="s">
        <v>3</v>
      </c>
      <c r="F132" s="144" t="s">
        <v>1280</v>
      </c>
      <c r="G132" s="12"/>
      <c r="H132" s="145">
        <v>11.465999999999999</v>
      </c>
      <c r="J132" s="285"/>
      <c r="L132" s="154"/>
      <c r="M132" s="157"/>
      <c r="T132" s="158"/>
      <c r="AT132" s="155" t="s">
        <v>141</v>
      </c>
      <c r="AU132" s="155" t="s">
        <v>81</v>
      </c>
      <c r="AV132" s="14" t="s">
        <v>79</v>
      </c>
      <c r="AW132" s="14" t="s">
        <v>32</v>
      </c>
      <c r="AX132" s="14" t="s">
        <v>71</v>
      </c>
      <c r="AY132" s="155" t="s">
        <v>125</v>
      </c>
    </row>
    <row r="133" spans="2:65" s="13" customFormat="1">
      <c r="B133" s="148"/>
      <c r="D133" s="140" t="s">
        <v>141</v>
      </c>
      <c r="E133" s="149" t="s">
        <v>3</v>
      </c>
      <c r="F133" s="150" t="s">
        <v>161</v>
      </c>
      <c r="H133" s="151">
        <v>11.465999999999999</v>
      </c>
      <c r="J133" s="283"/>
      <c r="L133" s="148"/>
      <c r="M133" s="152"/>
      <c r="T133" s="153"/>
      <c r="AT133" s="149" t="s">
        <v>141</v>
      </c>
      <c r="AU133" s="149" t="s">
        <v>81</v>
      </c>
      <c r="AV133" s="13" t="s">
        <v>130</v>
      </c>
      <c r="AW133" s="13" t="s">
        <v>32</v>
      </c>
      <c r="AX133" s="13" t="s">
        <v>79</v>
      </c>
      <c r="AY133" s="149" t="s">
        <v>125</v>
      </c>
    </row>
    <row r="134" spans="2:65" s="1" customFormat="1" ht="24.2" customHeight="1">
      <c r="B134" s="124"/>
      <c r="C134" s="125">
        <v>8</v>
      </c>
      <c r="D134" s="125" t="s">
        <v>127</v>
      </c>
      <c r="E134" s="126" t="s">
        <v>1273</v>
      </c>
      <c r="F134" s="127" t="s">
        <v>1274</v>
      </c>
      <c r="G134" s="128" t="s">
        <v>170</v>
      </c>
      <c r="H134" s="129">
        <v>21.84</v>
      </c>
      <c r="I134" s="130">
        <v>0</v>
      </c>
      <c r="J134" s="276">
        <f>ROUND(I134*H134,2)</f>
        <v>0</v>
      </c>
      <c r="K134" s="127" t="s">
        <v>129</v>
      </c>
      <c r="L134" s="30"/>
      <c r="M134" s="131" t="s">
        <v>3</v>
      </c>
      <c r="N134" s="132" t="s">
        <v>42</v>
      </c>
      <c r="O134" s="133">
        <v>0.114</v>
      </c>
      <c r="P134" s="133">
        <f>O134*H134</f>
        <v>2.48976</v>
      </c>
      <c r="Q134" s="133">
        <v>0</v>
      </c>
      <c r="R134" s="133">
        <f>Q134*H134</f>
        <v>0</v>
      </c>
      <c r="S134" s="133">
        <v>0</v>
      </c>
      <c r="T134" s="134">
        <f>S134*H134</f>
        <v>0</v>
      </c>
      <c r="AR134" s="135" t="s">
        <v>130</v>
      </c>
      <c r="AT134" s="135" t="s">
        <v>127</v>
      </c>
      <c r="AU134" s="135" t="s">
        <v>81</v>
      </c>
      <c r="AY134" s="18" t="s">
        <v>125</v>
      </c>
      <c r="BE134" s="136">
        <f>IF(N134="základní",J134,0)</f>
        <v>0</v>
      </c>
      <c r="BF134" s="136">
        <f>IF(N134="snížená",J134,0)</f>
        <v>0</v>
      </c>
      <c r="BG134" s="136">
        <f>IF(N134="zákl. přenesená",J134,0)</f>
        <v>0</v>
      </c>
      <c r="BH134" s="136">
        <f>IF(N134="sníž. přenesená",J134,0)</f>
        <v>0</v>
      </c>
      <c r="BI134" s="136">
        <f>IF(N134="nulová",J134,0)</f>
        <v>0</v>
      </c>
      <c r="BJ134" s="18" t="s">
        <v>79</v>
      </c>
      <c r="BK134" s="136">
        <f>ROUND(I134*H134,2)</f>
        <v>0</v>
      </c>
      <c r="BL134" s="18" t="s">
        <v>130</v>
      </c>
      <c r="BM134" s="135" t="s">
        <v>586</v>
      </c>
    </row>
    <row r="135" spans="2:65" s="1" customFormat="1">
      <c r="B135" s="30"/>
      <c r="D135" s="137" t="s">
        <v>131</v>
      </c>
      <c r="F135" s="138" t="s">
        <v>1275</v>
      </c>
      <c r="J135" s="281"/>
      <c r="L135" s="30"/>
      <c r="M135" s="139"/>
      <c r="T135" s="51"/>
      <c r="AT135" s="18" t="s">
        <v>131</v>
      </c>
      <c r="AU135" s="18" t="s">
        <v>81</v>
      </c>
    </row>
    <row r="136" spans="2:65" s="14" customFormat="1">
      <c r="B136" s="154"/>
      <c r="D136" s="140" t="s">
        <v>141</v>
      </c>
      <c r="E136" s="143" t="s">
        <v>3</v>
      </c>
      <c r="F136" s="144" t="s">
        <v>1276</v>
      </c>
      <c r="G136" s="12"/>
      <c r="H136" s="145">
        <v>10.92</v>
      </c>
      <c r="I136" s="12"/>
      <c r="J136" s="282"/>
      <c r="K136" s="12"/>
      <c r="L136" s="154"/>
      <c r="M136" s="157"/>
      <c r="T136" s="158"/>
      <c r="AT136" s="155" t="s">
        <v>141</v>
      </c>
      <c r="AU136" s="155" t="s">
        <v>81</v>
      </c>
      <c r="AV136" s="14" t="s">
        <v>79</v>
      </c>
      <c r="AW136" s="14" t="s">
        <v>32</v>
      </c>
      <c r="AX136" s="14" t="s">
        <v>71</v>
      </c>
      <c r="AY136" s="155" t="s">
        <v>125</v>
      </c>
    </row>
    <row r="137" spans="2:65" s="12" customFormat="1">
      <c r="B137" s="142"/>
      <c r="D137" s="140" t="s">
        <v>141</v>
      </c>
      <c r="E137" s="143" t="s">
        <v>3</v>
      </c>
      <c r="F137" s="144" t="s">
        <v>1277</v>
      </c>
      <c r="H137" s="145">
        <v>10.92</v>
      </c>
      <c r="J137" s="282"/>
      <c r="L137" s="142"/>
      <c r="M137" s="146"/>
      <c r="T137" s="147"/>
      <c r="AT137" s="143" t="s">
        <v>141</v>
      </c>
      <c r="AU137" s="143" t="s">
        <v>81</v>
      </c>
      <c r="AV137" s="12" t="s">
        <v>81</v>
      </c>
      <c r="AW137" s="12" t="s">
        <v>32</v>
      </c>
      <c r="AX137" s="12" t="s">
        <v>71</v>
      </c>
      <c r="AY137" s="143" t="s">
        <v>125</v>
      </c>
    </row>
    <row r="138" spans="2:65" s="13" customFormat="1">
      <c r="B138" s="148"/>
      <c r="D138" s="140" t="s">
        <v>141</v>
      </c>
      <c r="E138" s="149" t="s">
        <v>3</v>
      </c>
      <c r="F138" s="150" t="s">
        <v>161</v>
      </c>
      <c r="H138" s="151">
        <v>21.84</v>
      </c>
      <c r="J138" s="283"/>
      <c r="L138" s="148"/>
      <c r="M138" s="152"/>
      <c r="T138" s="153"/>
      <c r="AT138" s="149" t="s">
        <v>141</v>
      </c>
      <c r="AU138" s="149" t="s">
        <v>81</v>
      </c>
      <c r="AV138" s="13" t="s">
        <v>130</v>
      </c>
      <c r="AW138" s="13" t="s">
        <v>32</v>
      </c>
      <c r="AX138" s="13" t="s">
        <v>79</v>
      </c>
      <c r="AY138" s="149" t="s">
        <v>125</v>
      </c>
    </row>
    <row r="139" spans="2:65" s="1" customFormat="1" ht="21.75" customHeight="1">
      <c r="B139" s="124"/>
      <c r="C139" s="292">
        <v>9</v>
      </c>
      <c r="D139" s="125" t="s">
        <v>127</v>
      </c>
      <c r="E139" s="166" t="s">
        <v>1278</v>
      </c>
      <c r="F139" s="167" t="s">
        <v>1279</v>
      </c>
      <c r="G139" s="168" t="s">
        <v>170</v>
      </c>
      <c r="H139" s="169">
        <v>11.465999999999999</v>
      </c>
      <c r="I139" s="170">
        <v>0</v>
      </c>
      <c r="J139" s="284">
        <f>ROUND(I139*H139,2)</f>
        <v>0</v>
      </c>
      <c r="K139" s="167" t="s">
        <v>129</v>
      </c>
      <c r="L139" s="30"/>
      <c r="M139" s="131" t="s">
        <v>3</v>
      </c>
      <c r="N139" s="132" t="s">
        <v>42</v>
      </c>
      <c r="O139" s="133">
        <v>2.8000000000000001E-2</v>
      </c>
      <c r="P139" s="133">
        <f>O139*H139</f>
        <v>0.321048</v>
      </c>
      <c r="Q139" s="133">
        <v>0</v>
      </c>
      <c r="R139" s="133">
        <f>Q139*H139</f>
        <v>0</v>
      </c>
      <c r="S139" s="133">
        <v>0</v>
      </c>
      <c r="T139" s="134">
        <f>S139*H139</f>
        <v>0</v>
      </c>
      <c r="AR139" s="135" t="s">
        <v>130</v>
      </c>
      <c r="AT139" s="135" t="s">
        <v>127</v>
      </c>
      <c r="AU139" s="135" t="s">
        <v>81</v>
      </c>
      <c r="AY139" s="18" t="s">
        <v>125</v>
      </c>
      <c r="BE139" s="136">
        <f>IF(N139="základní",J139,0)</f>
        <v>0</v>
      </c>
      <c r="BF139" s="136">
        <f>IF(N139="snížená",J139,0)</f>
        <v>0</v>
      </c>
      <c r="BG139" s="136">
        <f>IF(N139="zákl. přenesená",J139,0)</f>
        <v>0</v>
      </c>
      <c r="BH139" s="136">
        <f>IF(N139="sníž. přenesená",J139,0)</f>
        <v>0</v>
      </c>
      <c r="BI139" s="136">
        <f>IF(N139="nulová",J139,0)</f>
        <v>0</v>
      </c>
      <c r="BJ139" s="18" t="s">
        <v>79</v>
      </c>
      <c r="BK139" s="136">
        <f>ROUND(I139*H139,2)</f>
        <v>0</v>
      </c>
      <c r="BL139" s="18" t="s">
        <v>130</v>
      </c>
      <c r="BM139" s="135" t="s">
        <v>587</v>
      </c>
    </row>
    <row r="140" spans="2:65" s="1" customFormat="1" ht="12">
      <c r="B140" s="30"/>
      <c r="C140" s="291"/>
      <c r="D140" s="137" t="s">
        <v>131</v>
      </c>
      <c r="E140" s="12"/>
      <c r="F140" s="144" t="s">
        <v>1280</v>
      </c>
      <c r="G140" s="12"/>
      <c r="H140" s="145">
        <v>11.465999999999999</v>
      </c>
      <c r="I140" s="12"/>
      <c r="J140" s="282"/>
      <c r="K140" s="12"/>
      <c r="L140" s="30"/>
      <c r="M140" s="139"/>
      <c r="T140" s="51"/>
      <c r="AT140" s="18" t="s">
        <v>131</v>
      </c>
      <c r="AU140" s="18" t="s">
        <v>81</v>
      </c>
    </row>
    <row r="141" spans="2:65" s="14" customFormat="1" ht="12">
      <c r="B141" s="154"/>
      <c r="C141" s="294">
        <v>10</v>
      </c>
      <c r="D141" s="140" t="s">
        <v>141</v>
      </c>
      <c r="E141" s="166" t="s">
        <v>1281</v>
      </c>
      <c r="F141" s="167" t="s">
        <v>1282</v>
      </c>
      <c r="G141" s="168" t="s">
        <v>170</v>
      </c>
      <c r="H141" s="169">
        <v>11.465999999999999</v>
      </c>
      <c r="I141" s="170">
        <v>0</v>
      </c>
      <c r="J141" s="284">
        <f>ROUND(I141*H141,2)</f>
        <v>0</v>
      </c>
      <c r="K141" s="167" t="s">
        <v>129</v>
      </c>
      <c r="L141" s="154"/>
      <c r="M141" s="157"/>
      <c r="T141" s="158"/>
      <c r="AT141" s="155" t="s">
        <v>141</v>
      </c>
      <c r="AU141" s="155" t="s">
        <v>81</v>
      </c>
      <c r="AV141" s="14" t="s">
        <v>79</v>
      </c>
      <c r="AW141" s="14" t="s">
        <v>32</v>
      </c>
      <c r="AX141" s="14" t="s">
        <v>71</v>
      </c>
      <c r="AY141" s="155" t="s">
        <v>125</v>
      </c>
    </row>
    <row r="142" spans="2:65" s="14" customFormat="1" ht="12">
      <c r="B142" s="154"/>
      <c r="C142" s="291"/>
      <c r="D142" s="140" t="s">
        <v>141</v>
      </c>
      <c r="E142" s="12"/>
      <c r="F142" s="144" t="s">
        <v>1280</v>
      </c>
      <c r="G142" s="12"/>
      <c r="H142" s="145">
        <v>11.465999999999999</v>
      </c>
      <c r="I142" s="12"/>
      <c r="J142" s="282"/>
      <c r="K142" s="12"/>
      <c r="L142" s="154"/>
      <c r="M142" s="157"/>
      <c r="T142" s="158"/>
      <c r="AT142" s="155" t="s">
        <v>141</v>
      </c>
      <c r="AU142" s="155" t="s">
        <v>81</v>
      </c>
      <c r="AV142" s="14" t="s">
        <v>79</v>
      </c>
      <c r="AW142" s="14" t="s">
        <v>32</v>
      </c>
      <c r="AX142" s="14" t="s">
        <v>71</v>
      </c>
      <c r="AY142" s="155" t="s">
        <v>125</v>
      </c>
    </row>
    <row r="143" spans="2:65" s="12" customFormat="1" ht="24">
      <c r="B143" s="142"/>
      <c r="C143" s="293">
        <v>11</v>
      </c>
      <c r="D143" s="140" t="s">
        <v>141</v>
      </c>
      <c r="E143" s="126" t="s">
        <v>1283</v>
      </c>
      <c r="F143" s="127" t="s">
        <v>1284</v>
      </c>
      <c r="G143" s="128" t="s">
        <v>138</v>
      </c>
      <c r="H143" s="129">
        <v>141.57499999999999</v>
      </c>
      <c r="I143" s="130">
        <v>0</v>
      </c>
      <c r="J143" s="276">
        <f>ROUND(I143*H143,2)</f>
        <v>0</v>
      </c>
      <c r="K143" s="127" t="s">
        <v>129</v>
      </c>
      <c r="L143" s="142"/>
      <c r="M143" s="146"/>
      <c r="T143" s="147"/>
      <c r="AT143" s="143" t="s">
        <v>141</v>
      </c>
      <c r="AU143" s="143" t="s">
        <v>81</v>
      </c>
      <c r="AV143" s="12" t="s">
        <v>81</v>
      </c>
      <c r="AW143" s="12" t="s">
        <v>32</v>
      </c>
      <c r="AX143" s="12" t="s">
        <v>71</v>
      </c>
      <c r="AY143" s="143" t="s">
        <v>125</v>
      </c>
    </row>
    <row r="144" spans="2:65" s="13" customFormat="1">
      <c r="B144" s="148"/>
      <c r="D144" s="140" t="s">
        <v>141</v>
      </c>
      <c r="E144" s="1"/>
      <c r="F144" s="138" t="s">
        <v>1285</v>
      </c>
      <c r="G144" s="1"/>
      <c r="H144" s="1"/>
      <c r="I144" s="1"/>
      <c r="J144" s="281"/>
      <c r="K144" s="1"/>
      <c r="L144" s="148"/>
      <c r="M144" s="152"/>
      <c r="T144" s="153"/>
      <c r="AT144" s="149" t="s">
        <v>141</v>
      </c>
      <c r="AU144" s="149" t="s">
        <v>81</v>
      </c>
      <c r="AV144" s="13" t="s">
        <v>130</v>
      </c>
      <c r="AW144" s="13" t="s">
        <v>32</v>
      </c>
      <c r="AX144" s="13" t="s">
        <v>79</v>
      </c>
      <c r="AY144" s="149" t="s">
        <v>125</v>
      </c>
    </row>
    <row r="145" spans="2:65" s="11" customFormat="1" ht="22.9" customHeight="1">
      <c r="B145" s="113"/>
      <c r="D145" s="114" t="s">
        <v>70</v>
      </c>
      <c r="E145" s="143" t="s">
        <v>3</v>
      </c>
      <c r="F145" s="144" t="s">
        <v>1248</v>
      </c>
      <c r="G145" s="12"/>
      <c r="H145" s="145">
        <v>27.38</v>
      </c>
      <c r="I145" s="12"/>
      <c r="J145" s="282"/>
      <c r="K145" s="12"/>
      <c r="L145" s="113"/>
      <c r="M145" s="117"/>
      <c r="P145" s="118">
        <f>SUM(P146:P162)</f>
        <v>2.3087600000000004</v>
      </c>
      <c r="R145" s="118">
        <f>SUM(R146:R162)</f>
        <v>1.9179499999999999E-2</v>
      </c>
      <c r="T145" s="119">
        <f>SUM(T146:T162)</f>
        <v>0</v>
      </c>
      <c r="AR145" s="114" t="s">
        <v>79</v>
      </c>
      <c r="AT145" s="120" t="s">
        <v>70</v>
      </c>
      <c r="AU145" s="120" t="s">
        <v>79</v>
      </c>
      <c r="AY145" s="114" t="s">
        <v>125</v>
      </c>
      <c r="BK145" s="121">
        <f>SUM(BK146:BK162)</f>
        <v>0</v>
      </c>
    </row>
    <row r="146" spans="2:65" s="1" customFormat="1" ht="24.2" customHeight="1">
      <c r="B146" s="124"/>
      <c r="C146" s="291"/>
      <c r="D146" s="291"/>
      <c r="E146" s="143" t="s">
        <v>3</v>
      </c>
      <c r="F146" s="144" t="s">
        <v>1249</v>
      </c>
      <c r="G146" s="12"/>
      <c r="H146" s="145">
        <v>27.38</v>
      </c>
      <c r="I146" s="12"/>
      <c r="J146" s="282"/>
      <c r="K146" s="12"/>
      <c r="L146" s="30"/>
      <c r="M146" s="131" t="s">
        <v>3</v>
      </c>
      <c r="N146" s="132" t="s">
        <v>42</v>
      </c>
      <c r="O146" s="133">
        <v>5.8000000000000003E-2</v>
      </c>
      <c r="P146" s="133">
        <f>O146*H146</f>
        <v>1.5880400000000001</v>
      </c>
      <c r="Q146" s="133">
        <v>1E-4</v>
      </c>
      <c r="R146" s="133">
        <f>Q146*H146</f>
        <v>2.738E-3</v>
      </c>
      <c r="S146" s="133">
        <v>0</v>
      </c>
      <c r="T146" s="134">
        <f>S146*H146</f>
        <v>0</v>
      </c>
      <c r="AR146" s="135" t="s">
        <v>130</v>
      </c>
      <c r="AT146" s="135" t="s">
        <v>127</v>
      </c>
      <c r="AU146" s="135" t="s">
        <v>81</v>
      </c>
      <c r="AY146" s="18" t="s">
        <v>125</v>
      </c>
      <c r="BE146" s="136">
        <f>IF(N146="základní",J146,0)</f>
        <v>0</v>
      </c>
      <c r="BF146" s="136">
        <f>IF(N146="snížená",J146,0)</f>
        <v>0</v>
      </c>
      <c r="BG146" s="136">
        <f>IF(N146="zákl. přenesená",J146,0)</f>
        <v>0</v>
      </c>
      <c r="BH146" s="136">
        <f>IF(N146="sníž. přenesená",J146,0)</f>
        <v>0</v>
      </c>
      <c r="BI146" s="136">
        <f>IF(N146="nulová",J146,0)</f>
        <v>0</v>
      </c>
      <c r="BJ146" s="18" t="s">
        <v>79</v>
      </c>
      <c r="BK146" s="136">
        <f>ROUND(I146*H146,2)</f>
        <v>0</v>
      </c>
      <c r="BL146" s="18" t="s">
        <v>130</v>
      </c>
      <c r="BM146" s="135" t="s">
        <v>591</v>
      </c>
    </row>
    <row r="147" spans="2:65" s="1" customFormat="1">
      <c r="B147" s="30"/>
      <c r="D147" s="137" t="s">
        <v>131</v>
      </c>
      <c r="E147" s="143" t="s">
        <v>3</v>
      </c>
      <c r="F147" s="144" t="s">
        <v>1250</v>
      </c>
      <c r="G147" s="12"/>
      <c r="H147" s="145">
        <v>54.805</v>
      </c>
      <c r="I147" s="12"/>
      <c r="J147" s="282"/>
      <c r="K147" s="12"/>
      <c r="L147" s="30"/>
      <c r="M147" s="139"/>
      <c r="T147" s="51"/>
      <c r="AT147" s="18" t="s">
        <v>131</v>
      </c>
      <c r="AU147" s="18" t="s">
        <v>81</v>
      </c>
    </row>
    <row r="148" spans="2:65" s="14" customFormat="1">
      <c r="B148" s="154"/>
      <c r="D148" s="140" t="s">
        <v>141</v>
      </c>
      <c r="E148" s="143" t="s">
        <v>3</v>
      </c>
      <c r="F148" s="144" t="s">
        <v>1251</v>
      </c>
      <c r="G148" s="12"/>
      <c r="H148" s="145">
        <v>32.01</v>
      </c>
      <c r="I148" s="12"/>
      <c r="J148" s="282"/>
      <c r="K148" s="12"/>
      <c r="L148" s="154"/>
      <c r="M148" s="157"/>
      <c r="T148" s="158"/>
      <c r="AT148" s="155" t="s">
        <v>141</v>
      </c>
      <c r="AU148" s="155" t="s">
        <v>81</v>
      </c>
      <c r="AV148" s="14" t="s">
        <v>79</v>
      </c>
      <c r="AW148" s="14" t="s">
        <v>32</v>
      </c>
      <c r="AX148" s="14" t="s">
        <v>71</v>
      </c>
      <c r="AY148" s="155" t="s">
        <v>125</v>
      </c>
    </row>
    <row r="149" spans="2:65" s="14" customFormat="1">
      <c r="B149" s="154"/>
      <c r="D149" s="140" t="s">
        <v>141</v>
      </c>
      <c r="E149" s="149" t="s">
        <v>3</v>
      </c>
      <c r="F149" s="150" t="s">
        <v>161</v>
      </c>
      <c r="G149" s="13"/>
      <c r="H149" s="151">
        <v>141.57499999999999</v>
      </c>
      <c r="I149" s="13"/>
      <c r="J149" s="283"/>
      <c r="K149" s="13"/>
      <c r="L149" s="154"/>
      <c r="M149" s="157"/>
      <c r="T149" s="158"/>
      <c r="AT149" s="155" t="s">
        <v>141</v>
      </c>
      <c r="AU149" s="155" t="s">
        <v>81</v>
      </c>
      <c r="AV149" s="14" t="s">
        <v>79</v>
      </c>
      <c r="AW149" s="14" t="s">
        <v>32</v>
      </c>
      <c r="AX149" s="14" t="s">
        <v>71</v>
      </c>
      <c r="AY149" s="155" t="s">
        <v>125</v>
      </c>
    </row>
    <row r="150" spans="2:65" s="12" customFormat="1" ht="24">
      <c r="B150" s="142"/>
      <c r="C150" s="12">
        <v>12</v>
      </c>
      <c r="D150" s="140" t="s">
        <v>141</v>
      </c>
      <c r="E150" s="126" t="s">
        <v>1286</v>
      </c>
      <c r="F150" s="127" t="s">
        <v>1287</v>
      </c>
      <c r="G150" s="128" t="s">
        <v>138</v>
      </c>
      <c r="H150" s="129">
        <v>141.57499999999999</v>
      </c>
      <c r="I150" s="130">
        <v>0</v>
      </c>
      <c r="J150" s="276">
        <f>ROUND(I150*H150,2)</f>
        <v>0</v>
      </c>
      <c r="K150" s="127" t="s">
        <v>129</v>
      </c>
      <c r="L150" s="142"/>
      <c r="M150" s="146"/>
      <c r="T150" s="147"/>
      <c r="AT150" s="143" t="s">
        <v>141</v>
      </c>
      <c r="AU150" s="143" t="s">
        <v>81</v>
      </c>
      <c r="AV150" s="12" t="s">
        <v>81</v>
      </c>
      <c r="AW150" s="12" t="s">
        <v>32</v>
      </c>
      <c r="AX150" s="12" t="s">
        <v>71</v>
      </c>
      <c r="AY150" s="143" t="s">
        <v>125</v>
      </c>
    </row>
    <row r="151" spans="2:65" s="12" customFormat="1">
      <c r="B151" s="142"/>
      <c r="D151" s="140" t="s">
        <v>141</v>
      </c>
      <c r="E151" s="1"/>
      <c r="F151" s="138" t="s">
        <v>1288</v>
      </c>
      <c r="G151" s="1"/>
      <c r="H151" s="1"/>
      <c r="I151" s="1"/>
      <c r="J151" s="281"/>
      <c r="K151" s="1"/>
      <c r="L151" s="142"/>
      <c r="M151" s="146"/>
      <c r="T151" s="147"/>
      <c r="AT151" s="143" t="s">
        <v>141</v>
      </c>
      <c r="AU151" s="143" t="s">
        <v>81</v>
      </c>
      <c r="AV151" s="12" t="s">
        <v>81</v>
      </c>
      <c r="AW151" s="12" t="s">
        <v>32</v>
      </c>
      <c r="AX151" s="12" t="s">
        <v>71</v>
      </c>
      <c r="AY151" s="143" t="s">
        <v>125</v>
      </c>
    </row>
    <row r="152" spans="2:65" s="15" customFormat="1">
      <c r="B152" s="159"/>
      <c r="D152" s="140" t="s">
        <v>141</v>
      </c>
      <c r="E152" s="143" t="s">
        <v>3</v>
      </c>
      <c r="F152" s="144" t="s">
        <v>1248</v>
      </c>
      <c r="G152" s="12"/>
      <c r="H152" s="145">
        <v>27.38</v>
      </c>
      <c r="I152" s="12"/>
      <c r="J152" s="282"/>
      <c r="K152" s="12"/>
      <c r="L152" s="159"/>
      <c r="M152" s="163"/>
      <c r="T152" s="164"/>
      <c r="AT152" s="160" t="s">
        <v>141</v>
      </c>
      <c r="AU152" s="160" t="s">
        <v>81</v>
      </c>
      <c r="AV152" s="15" t="s">
        <v>134</v>
      </c>
      <c r="AW152" s="15" t="s">
        <v>32</v>
      </c>
      <c r="AX152" s="15" t="s">
        <v>71</v>
      </c>
      <c r="AY152" s="160" t="s">
        <v>125</v>
      </c>
    </row>
    <row r="153" spans="2:65" s="13" customFormat="1">
      <c r="B153" s="148"/>
      <c r="D153" s="140" t="s">
        <v>141</v>
      </c>
      <c r="E153" s="143" t="s">
        <v>3</v>
      </c>
      <c r="F153" s="144" t="s">
        <v>1249</v>
      </c>
      <c r="G153" s="12"/>
      <c r="H153" s="145">
        <v>27.38</v>
      </c>
      <c r="I153" s="12"/>
      <c r="J153" s="282"/>
      <c r="K153" s="12"/>
      <c r="L153" s="148"/>
      <c r="M153" s="152"/>
      <c r="T153" s="153"/>
      <c r="AT153" s="149" t="s">
        <v>141</v>
      </c>
      <c r="AU153" s="149" t="s">
        <v>81</v>
      </c>
      <c r="AV153" s="13" t="s">
        <v>130</v>
      </c>
      <c r="AW153" s="13" t="s">
        <v>32</v>
      </c>
      <c r="AX153" s="13" t="s">
        <v>79</v>
      </c>
      <c r="AY153" s="149" t="s">
        <v>125</v>
      </c>
    </row>
    <row r="154" spans="2:65" s="1" customFormat="1" ht="16.5" customHeight="1">
      <c r="B154" s="124"/>
      <c r="C154" s="295"/>
      <c r="D154" s="295"/>
      <c r="E154" s="143" t="s">
        <v>3</v>
      </c>
      <c r="F154" s="144" t="s">
        <v>1250</v>
      </c>
      <c r="G154" s="12"/>
      <c r="H154" s="145">
        <v>54.805</v>
      </c>
      <c r="I154" s="12"/>
      <c r="J154" s="282"/>
      <c r="K154" s="12"/>
      <c r="L154" s="171"/>
      <c r="M154" s="172" t="s">
        <v>3</v>
      </c>
      <c r="N154" s="173" t="s">
        <v>42</v>
      </c>
      <c r="O154" s="133">
        <v>0</v>
      </c>
      <c r="P154" s="133">
        <f>O154*H154</f>
        <v>0</v>
      </c>
      <c r="Q154" s="133">
        <v>2.9999999999999997E-4</v>
      </c>
      <c r="R154" s="133">
        <f>Q154*H154</f>
        <v>1.6441499999999998E-2</v>
      </c>
      <c r="S154" s="133">
        <v>0</v>
      </c>
      <c r="T154" s="134">
        <f>S154*H154</f>
        <v>0</v>
      </c>
      <c r="AR154" s="135" t="s">
        <v>162</v>
      </c>
      <c r="AT154" s="135" t="s">
        <v>433</v>
      </c>
      <c r="AU154" s="135" t="s">
        <v>81</v>
      </c>
      <c r="AY154" s="18" t="s">
        <v>125</v>
      </c>
      <c r="BE154" s="136">
        <f>IF(N154="základní",J154,0)</f>
        <v>0</v>
      </c>
      <c r="BF154" s="136">
        <f>IF(N154="snížená",J154,0)</f>
        <v>0</v>
      </c>
      <c r="BG154" s="136">
        <f>IF(N154="zákl. přenesená",J154,0)</f>
        <v>0</v>
      </c>
      <c r="BH154" s="136">
        <f>IF(N154="sníž. přenesená",J154,0)</f>
        <v>0</v>
      </c>
      <c r="BI154" s="136">
        <f>IF(N154="nulová",J154,0)</f>
        <v>0</v>
      </c>
      <c r="BJ154" s="18" t="s">
        <v>79</v>
      </c>
      <c r="BK154" s="136">
        <f>ROUND(I154*H154,2)</f>
        <v>0</v>
      </c>
      <c r="BL154" s="18" t="s">
        <v>130</v>
      </c>
      <c r="BM154" s="135" t="s">
        <v>596</v>
      </c>
    </row>
    <row r="155" spans="2:65" s="12" customFormat="1">
      <c r="B155" s="142"/>
      <c r="D155" s="140" t="s">
        <v>141</v>
      </c>
      <c r="E155" s="143" t="s">
        <v>3</v>
      </c>
      <c r="F155" s="144" t="s">
        <v>1251</v>
      </c>
      <c r="H155" s="145">
        <v>32.01</v>
      </c>
      <c r="J155" s="282"/>
      <c r="L155" s="142"/>
      <c r="M155" s="146"/>
      <c r="T155" s="147"/>
      <c r="AT155" s="143" t="s">
        <v>141</v>
      </c>
      <c r="AU155" s="143" t="s">
        <v>81</v>
      </c>
      <c r="AV155" s="12" t="s">
        <v>81</v>
      </c>
      <c r="AW155" s="12" t="s">
        <v>32</v>
      </c>
      <c r="AX155" s="12" t="s">
        <v>71</v>
      </c>
      <c r="AY155" s="143" t="s">
        <v>125</v>
      </c>
    </row>
    <row r="156" spans="2:65" s="13" customFormat="1">
      <c r="B156" s="148"/>
      <c r="D156" s="140" t="s">
        <v>141</v>
      </c>
      <c r="E156" s="149" t="s">
        <v>3</v>
      </c>
      <c r="F156" s="150" t="s">
        <v>161</v>
      </c>
      <c r="H156" s="151">
        <v>141.57499999999999</v>
      </c>
      <c r="J156" s="283"/>
      <c r="L156" s="148"/>
      <c r="M156" s="152"/>
      <c r="T156" s="153"/>
      <c r="AT156" s="149" t="s">
        <v>141</v>
      </c>
      <c r="AU156" s="149" t="s">
        <v>81</v>
      </c>
      <c r="AV156" s="13" t="s">
        <v>130</v>
      </c>
      <c r="AW156" s="13" t="s">
        <v>32</v>
      </c>
      <c r="AX156" s="13" t="s">
        <v>79</v>
      </c>
      <c r="AY156" s="149" t="s">
        <v>125</v>
      </c>
    </row>
    <row r="157" spans="2:65" s="1" customFormat="1" ht="16.5" customHeight="1">
      <c r="B157" s="124"/>
      <c r="C157" s="125">
        <v>13</v>
      </c>
      <c r="D157" s="125" t="s">
        <v>127</v>
      </c>
      <c r="E157" s="126" t="s">
        <v>1289</v>
      </c>
      <c r="F157" s="127" t="s">
        <v>1290</v>
      </c>
      <c r="G157" s="128" t="s">
        <v>170</v>
      </c>
      <c r="H157" s="129">
        <v>10.92</v>
      </c>
      <c r="I157" s="130">
        <v>0</v>
      </c>
      <c r="J157" s="276">
        <f>ROUND(I157*H157,2)</f>
        <v>0</v>
      </c>
      <c r="K157" s="127" t="s">
        <v>129</v>
      </c>
      <c r="L157" s="30"/>
      <c r="M157" s="131" t="s">
        <v>3</v>
      </c>
      <c r="N157" s="132" t="s">
        <v>42</v>
      </c>
      <c r="O157" s="133">
        <v>6.6000000000000003E-2</v>
      </c>
      <c r="P157" s="133">
        <f>O157*H157</f>
        <v>0.72072000000000003</v>
      </c>
      <c r="Q157" s="133">
        <v>0</v>
      </c>
      <c r="R157" s="133">
        <f>Q157*H157</f>
        <v>0</v>
      </c>
      <c r="S157" s="133">
        <v>0</v>
      </c>
      <c r="T157" s="134">
        <f>S157*H157</f>
        <v>0</v>
      </c>
      <c r="AR157" s="135" t="s">
        <v>130</v>
      </c>
      <c r="AT157" s="135" t="s">
        <v>127</v>
      </c>
      <c r="AU157" s="135" t="s">
        <v>81</v>
      </c>
      <c r="AY157" s="18" t="s">
        <v>125</v>
      </c>
      <c r="BE157" s="136">
        <f>IF(N157="základní",J157,0)</f>
        <v>0</v>
      </c>
      <c r="BF157" s="136">
        <f>IF(N157="snížená",J157,0)</f>
        <v>0</v>
      </c>
      <c r="BG157" s="136">
        <f>IF(N157="zákl. přenesená",J157,0)</f>
        <v>0</v>
      </c>
      <c r="BH157" s="136">
        <f>IF(N157="sníž. přenesená",J157,0)</f>
        <v>0</v>
      </c>
      <c r="BI157" s="136">
        <f>IF(N157="nulová",J157,0)</f>
        <v>0</v>
      </c>
      <c r="BJ157" s="18" t="s">
        <v>79</v>
      </c>
      <c r="BK157" s="136">
        <f>ROUND(I157*H157,2)</f>
        <v>0</v>
      </c>
      <c r="BL157" s="18" t="s">
        <v>130</v>
      </c>
      <c r="BM157" s="135" t="s">
        <v>598</v>
      </c>
    </row>
    <row r="158" spans="2:65" s="1" customFormat="1">
      <c r="B158" s="30"/>
      <c r="D158" s="137" t="s">
        <v>131</v>
      </c>
      <c r="F158" s="138" t="s">
        <v>1291</v>
      </c>
      <c r="J158" s="281"/>
      <c r="L158" s="30"/>
      <c r="M158" s="139"/>
      <c r="T158" s="51"/>
      <c r="AT158" s="18" t="s">
        <v>131</v>
      </c>
      <c r="AU158" s="18" t="s">
        <v>81</v>
      </c>
    </row>
    <row r="159" spans="2:65" s="14" customFormat="1">
      <c r="B159" s="154"/>
      <c r="D159" s="140" t="s">
        <v>141</v>
      </c>
      <c r="E159" s="143" t="s">
        <v>3</v>
      </c>
      <c r="F159" s="144" t="s">
        <v>1276</v>
      </c>
      <c r="G159" s="12"/>
      <c r="H159" s="145">
        <v>10.92</v>
      </c>
      <c r="I159" s="12"/>
      <c r="J159" s="282"/>
      <c r="K159" s="12"/>
      <c r="L159" s="154"/>
      <c r="M159" s="157"/>
      <c r="T159" s="158"/>
      <c r="AT159" s="155" t="s">
        <v>141</v>
      </c>
      <c r="AU159" s="155" t="s">
        <v>81</v>
      </c>
      <c r="AV159" s="14" t="s">
        <v>79</v>
      </c>
      <c r="AW159" s="14" t="s">
        <v>32</v>
      </c>
      <c r="AX159" s="14" t="s">
        <v>71</v>
      </c>
      <c r="AY159" s="155" t="s">
        <v>125</v>
      </c>
    </row>
    <row r="160" spans="2:65" s="12" customFormat="1">
      <c r="B160" s="142"/>
      <c r="D160" s="140" t="s">
        <v>141</v>
      </c>
      <c r="E160" s="143" t="s">
        <v>3</v>
      </c>
      <c r="F160" s="144" t="s">
        <v>600</v>
      </c>
      <c r="H160" s="145">
        <v>1.5</v>
      </c>
      <c r="J160" s="282"/>
      <c r="L160" s="142"/>
      <c r="M160" s="146"/>
      <c r="T160" s="147"/>
      <c r="AT160" s="143" t="s">
        <v>141</v>
      </c>
      <c r="AU160" s="143" t="s">
        <v>81</v>
      </c>
      <c r="AV160" s="12" t="s">
        <v>81</v>
      </c>
      <c r="AW160" s="12" t="s">
        <v>32</v>
      </c>
      <c r="AX160" s="12" t="s">
        <v>71</v>
      </c>
      <c r="AY160" s="143" t="s">
        <v>125</v>
      </c>
    </row>
    <row r="161" spans="2:65" s="15" customFormat="1">
      <c r="B161" s="159"/>
      <c r="D161" s="140" t="s">
        <v>141</v>
      </c>
      <c r="E161" s="160" t="s">
        <v>551</v>
      </c>
      <c r="F161" s="161" t="s">
        <v>202</v>
      </c>
      <c r="H161" s="162">
        <v>1.5</v>
      </c>
      <c r="J161" s="286"/>
      <c r="L161" s="159"/>
      <c r="M161" s="163"/>
      <c r="T161" s="164"/>
      <c r="AT161" s="160" t="s">
        <v>141</v>
      </c>
      <c r="AU161" s="160" t="s">
        <v>81</v>
      </c>
      <c r="AV161" s="15" t="s">
        <v>134</v>
      </c>
      <c r="AW161" s="15" t="s">
        <v>32</v>
      </c>
      <c r="AX161" s="15" t="s">
        <v>71</v>
      </c>
      <c r="AY161" s="160" t="s">
        <v>125</v>
      </c>
    </row>
    <row r="162" spans="2:65" s="13" customFormat="1">
      <c r="B162" s="148"/>
      <c r="D162" s="140" t="s">
        <v>141</v>
      </c>
      <c r="E162" s="149" t="s">
        <v>3</v>
      </c>
      <c r="F162" s="150" t="s">
        <v>161</v>
      </c>
      <c r="H162" s="151">
        <v>1.5</v>
      </c>
      <c r="J162" s="283"/>
      <c r="L162" s="148"/>
      <c r="M162" s="152"/>
      <c r="T162" s="153"/>
      <c r="AT162" s="149" t="s">
        <v>141</v>
      </c>
      <c r="AU162" s="149" t="s">
        <v>81</v>
      </c>
      <c r="AV162" s="13" t="s">
        <v>130</v>
      </c>
      <c r="AW162" s="13" t="s">
        <v>32</v>
      </c>
      <c r="AX162" s="13" t="s">
        <v>79</v>
      </c>
      <c r="AY162" s="149" t="s">
        <v>125</v>
      </c>
    </row>
    <row r="163" spans="2:65" s="11" customFormat="1" ht="22.9" customHeight="1">
      <c r="B163" s="113"/>
      <c r="D163" s="114" t="s">
        <v>70</v>
      </c>
      <c r="E163" s="122">
        <v>9</v>
      </c>
      <c r="F163" s="122" t="s">
        <v>427</v>
      </c>
      <c r="J163" s="287">
        <f>J164+J167+J168+J169+J172+J176</f>
        <v>0</v>
      </c>
      <c r="L163" s="113"/>
      <c r="M163" s="117"/>
      <c r="P163" s="118">
        <f>SUM(P164:P182)</f>
        <v>180.94792899999999</v>
      </c>
      <c r="R163" s="118">
        <f>SUM(R164:R182)</f>
        <v>7.6332377699999991</v>
      </c>
      <c r="T163" s="119">
        <f>SUM(T164:T182)</f>
        <v>0</v>
      </c>
      <c r="AR163" s="114" t="s">
        <v>79</v>
      </c>
      <c r="AT163" s="120" t="s">
        <v>70</v>
      </c>
      <c r="AU163" s="120" t="s">
        <v>79</v>
      </c>
      <c r="AY163" s="114" t="s">
        <v>125</v>
      </c>
      <c r="BK163" s="121">
        <f>SUM(BK164:BK182)</f>
        <v>0</v>
      </c>
    </row>
    <row r="164" spans="2:65" s="1" customFormat="1" ht="33" customHeight="1">
      <c r="B164" s="124"/>
      <c r="C164" s="125">
        <v>14</v>
      </c>
      <c r="D164" s="125" t="s">
        <v>127</v>
      </c>
      <c r="E164" s="126" t="s">
        <v>1292</v>
      </c>
      <c r="F164" s="127" t="s">
        <v>1293</v>
      </c>
      <c r="G164" s="128" t="s">
        <v>138</v>
      </c>
      <c r="H164" s="129">
        <v>260</v>
      </c>
      <c r="I164" s="130">
        <v>0</v>
      </c>
      <c r="J164" s="276">
        <f>ROUND(I164*H164,2)</f>
        <v>0</v>
      </c>
      <c r="K164" s="127" t="s">
        <v>129</v>
      </c>
      <c r="L164" s="30"/>
      <c r="M164" s="131" t="s">
        <v>3</v>
      </c>
      <c r="N164" s="132" t="s">
        <v>42</v>
      </c>
      <c r="O164" s="133">
        <v>0.41199999999999998</v>
      </c>
      <c r="P164" s="133">
        <f>O164*H164</f>
        <v>107.11999999999999</v>
      </c>
      <c r="Q164" s="133">
        <v>0</v>
      </c>
      <c r="R164" s="133">
        <f>Q164*H164</f>
        <v>0</v>
      </c>
      <c r="S164" s="133">
        <v>0</v>
      </c>
      <c r="T164" s="134">
        <f>S164*H164</f>
        <v>0</v>
      </c>
      <c r="AR164" s="135" t="s">
        <v>130</v>
      </c>
      <c r="AT164" s="135" t="s">
        <v>127</v>
      </c>
      <c r="AU164" s="135" t="s">
        <v>81</v>
      </c>
      <c r="AY164" s="18" t="s">
        <v>125</v>
      </c>
      <c r="BE164" s="136">
        <f>IF(N164="základní",J164,0)</f>
        <v>0</v>
      </c>
      <c r="BF164" s="136">
        <f>IF(N164="snížená",J164,0)</f>
        <v>0</v>
      </c>
      <c r="BG164" s="136">
        <f>IF(N164="zákl. přenesená",J164,0)</f>
        <v>0</v>
      </c>
      <c r="BH164" s="136">
        <f>IF(N164="sníž. přenesená",J164,0)</f>
        <v>0</v>
      </c>
      <c r="BI164" s="136">
        <f>IF(N164="nulová",J164,0)</f>
        <v>0</v>
      </c>
      <c r="BJ164" s="18" t="s">
        <v>79</v>
      </c>
      <c r="BK164" s="136">
        <f>ROUND(I164*H164,2)</f>
        <v>0</v>
      </c>
      <c r="BL164" s="18" t="s">
        <v>130</v>
      </c>
      <c r="BM164" s="135" t="s">
        <v>604</v>
      </c>
    </row>
    <row r="165" spans="2:65" s="1" customFormat="1">
      <c r="B165" s="30"/>
      <c r="D165" s="137" t="s">
        <v>131</v>
      </c>
      <c r="F165" s="138" t="s">
        <v>1294</v>
      </c>
      <c r="J165" s="281"/>
      <c r="L165" s="30"/>
      <c r="M165" s="139"/>
      <c r="T165" s="51"/>
      <c r="AT165" s="18" t="s">
        <v>131</v>
      </c>
      <c r="AU165" s="18" t="s">
        <v>81</v>
      </c>
    </row>
    <row r="166" spans="2:65" s="12" customFormat="1">
      <c r="B166" s="142"/>
      <c r="D166" s="140" t="s">
        <v>141</v>
      </c>
      <c r="E166" s="143" t="s">
        <v>3</v>
      </c>
      <c r="F166" s="144" t="s">
        <v>1295</v>
      </c>
      <c r="H166" s="145">
        <v>260</v>
      </c>
      <c r="J166" s="282"/>
      <c r="L166" s="142"/>
      <c r="M166" s="146"/>
      <c r="T166" s="147"/>
      <c r="AT166" s="143" t="s">
        <v>141</v>
      </c>
      <c r="AU166" s="143" t="s">
        <v>81</v>
      </c>
      <c r="AV166" s="12" t="s">
        <v>81</v>
      </c>
      <c r="AW166" s="12" t="s">
        <v>32</v>
      </c>
      <c r="AX166" s="12" t="s">
        <v>71</v>
      </c>
      <c r="AY166" s="143" t="s">
        <v>125</v>
      </c>
    </row>
    <row r="167" spans="2:65" s="13" customFormat="1" ht="24">
      <c r="B167" s="148"/>
      <c r="D167" s="140" t="s">
        <v>141</v>
      </c>
      <c r="E167" s="126" t="s">
        <v>1296</v>
      </c>
      <c r="F167" s="127" t="s">
        <v>1297</v>
      </c>
      <c r="G167" s="128" t="s">
        <v>138</v>
      </c>
      <c r="H167" s="129">
        <v>260</v>
      </c>
      <c r="I167" s="130">
        <v>0</v>
      </c>
      <c r="J167" s="276">
        <f>ROUND(I167*H167,2)</f>
        <v>0</v>
      </c>
      <c r="K167" s="127" t="s">
        <v>3</v>
      </c>
      <c r="L167" s="148"/>
      <c r="M167" s="152"/>
      <c r="T167" s="153"/>
      <c r="AT167" s="149" t="s">
        <v>141</v>
      </c>
      <c r="AU167" s="149" t="s">
        <v>81</v>
      </c>
      <c r="AV167" s="13" t="s">
        <v>130</v>
      </c>
      <c r="AW167" s="13" t="s">
        <v>32</v>
      </c>
      <c r="AX167" s="13" t="s">
        <v>79</v>
      </c>
      <c r="AY167" s="149" t="s">
        <v>125</v>
      </c>
    </row>
    <row r="168" spans="2:65" s="1" customFormat="1" ht="16.5" customHeight="1">
      <c r="B168" s="124"/>
      <c r="C168" s="165">
        <v>15</v>
      </c>
      <c r="D168" s="165" t="s">
        <v>433</v>
      </c>
      <c r="E168" s="126" t="s">
        <v>1298</v>
      </c>
      <c r="F168" s="127" t="s">
        <v>1299</v>
      </c>
      <c r="G168" s="128" t="s">
        <v>138</v>
      </c>
      <c r="H168" s="129">
        <v>260</v>
      </c>
      <c r="I168" s="130">
        <v>0</v>
      </c>
      <c r="J168" s="276">
        <f>ROUND(I168*H168,2)</f>
        <v>0</v>
      </c>
      <c r="K168" s="127" t="s">
        <v>129</v>
      </c>
      <c r="L168" s="171"/>
      <c r="M168" s="172" t="s">
        <v>3</v>
      </c>
      <c r="N168" s="173" t="s">
        <v>42</v>
      </c>
      <c r="O168" s="133">
        <v>0</v>
      </c>
      <c r="P168" s="133">
        <f>O168*H168</f>
        <v>0</v>
      </c>
      <c r="Q168" s="133">
        <v>6.7299999999999999E-3</v>
      </c>
      <c r="R168" s="133">
        <f>Q168*H168</f>
        <v>1.7498</v>
      </c>
      <c r="S168" s="133">
        <v>0</v>
      </c>
      <c r="T168" s="134">
        <f>S168*H168</f>
        <v>0</v>
      </c>
      <c r="AR168" s="135" t="s">
        <v>162</v>
      </c>
      <c r="AT168" s="135" t="s">
        <v>433</v>
      </c>
      <c r="AU168" s="135" t="s">
        <v>81</v>
      </c>
      <c r="AY168" s="18" t="s">
        <v>125</v>
      </c>
      <c r="BE168" s="136">
        <f>IF(N168="základní",J168,0)</f>
        <v>0</v>
      </c>
      <c r="BF168" s="136">
        <f>IF(N168="snížená",J168,0)</f>
        <v>0</v>
      </c>
      <c r="BG168" s="136">
        <f>IF(N168="zákl. přenesená",J168,0)</f>
        <v>0</v>
      </c>
      <c r="BH168" s="136">
        <f>IF(N168="sníž. přenesená",J168,0)</f>
        <v>0</v>
      </c>
      <c r="BI168" s="136">
        <f>IF(N168="nulová",J168,0)</f>
        <v>0</v>
      </c>
      <c r="BJ168" s="18" t="s">
        <v>79</v>
      </c>
      <c r="BK168" s="136">
        <f>ROUND(I168*H168,2)</f>
        <v>0</v>
      </c>
      <c r="BL168" s="18" t="s">
        <v>130</v>
      </c>
      <c r="BM168" s="135" t="s">
        <v>605</v>
      </c>
    </row>
    <row r="169" spans="2:65" s="1" customFormat="1" ht="24.2" customHeight="1">
      <c r="B169" s="124"/>
      <c r="C169" s="125">
        <v>16</v>
      </c>
      <c r="D169" s="125" t="s">
        <v>127</v>
      </c>
      <c r="E169" s="126" t="s">
        <v>1300</v>
      </c>
      <c r="F169" s="127" t="s">
        <v>1301</v>
      </c>
      <c r="G169" s="128" t="s">
        <v>138</v>
      </c>
      <c r="H169" s="129">
        <v>2.1960000000000002</v>
      </c>
      <c r="I169" s="130">
        <v>0</v>
      </c>
      <c r="J169" s="276">
        <f>ROUND(I169*H169,2)</f>
        <v>0</v>
      </c>
      <c r="K169" s="127" t="s">
        <v>129</v>
      </c>
      <c r="L169" s="30"/>
      <c r="M169" s="131" t="s">
        <v>3</v>
      </c>
      <c r="N169" s="132" t="s">
        <v>42</v>
      </c>
      <c r="O169" s="133">
        <v>1.4490000000000001</v>
      </c>
      <c r="P169" s="133">
        <f>O169*H169</f>
        <v>3.1820040000000005</v>
      </c>
      <c r="Q169" s="133">
        <v>2.5018699999999998</v>
      </c>
      <c r="R169" s="133">
        <f>Q169*H169</f>
        <v>5.4941065199999999</v>
      </c>
      <c r="S169" s="133">
        <v>0</v>
      </c>
      <c r="T169" s="134">
        <f>S169*H169</f>
        <v>0</v>
      </c>
      <c r="AR169" s="135" t="s">
        <v>130</v>
      </c>
      <c r="AT169" s="135" t="s">
        <v>127</v>
      </c>
      <c r="AU169" s="135" t="s">
        <v>81</v>
      </c>
      <c r="AY169" s="18" t="s">
        <v>125</v>
      </c>
      <c r="BE169" s="136">
        <f>IF(N169="základní",J169,0)</f>
        <v>0</v>
      </c>
      <c r="BF169" s="136">
        <f>IF(N169="snížená",J169,0)</f>
        <v>0</v>
      </c>
      <c r="BG169" s="136">
        <f>IF(N169="zákl. přenesená",J169,0)</f>
        <v>0</v>
      </c>
      <c r="BH169" s="136">
        <f>IF(N169="sníž. přenesená",J169,0)</f>
        <v>0</v>
      </c>
      <c r="BI169" s="136">
        <f>IF(N169="nulová",J169,0)</f>
        <v>0</v>
      </c>
      <c r="BJ169" s="18" t="s">
        <v>79</v>
      </c>
      <c r="BK169" s="136">
        <f>ROUND(I169*H169,2)</f>
        <v>0</v>
      </c>
      <c r="BL169" s="18" t="s">
        <v>130</v>
      </c>
      <c r="BM169" s="135" t="s">
        <v>606</v>
      </c>
    </row>
    <row r="170" spans="2:65" s="1" customFormat="1">
      <c r="B170" s="30"/>
      <c r="D170" s="137" t="s">
        <v>131</v>
      </c>
      <c r="F170" s="138" t="s">
        <v>1302</v>
      </c>
      <c r="J170" s="281"/>
      <c r="L170" s="30"/>
      <c r="M170" s="139"/>
      <c r="T170" s="51"/>
      <c r="AT170" s="18" t="s">
        <v>131</v>
      </c>
      <c r="AU170" s="18" t="s">
        <v>81</v>
      </c>
    </row>
    <row r="171" spans="2:65" s="14" customFormat="1">
      <c r="B171" s="154"/>
      <c r="D171" s="140" t="s">
        <v>141</v>
      </c>
      <c r="E171" s="143" t="s">
        <v>3</v>
      </c>
      <c r="F171" s="144" t="s">
        <v>1303</v>
      </c>
      <c r="G171" s="12"/>
      <c r="H171" s="145">
        <v>2.1960000000000002</v>
      </c>
      <c r="I171" s="12"/>
      <c r="J171" s="282"/>
      <c r="K171" s="12"/>
      <c r="L171" s="154"/>
      <c r="M171" s="157"/>
      <c r="T171" s="158"/>
      <c r="AT171" s="155" t="s">
        <v>141</v>
      </c>
      <c r="AU171" s="155" t="s">
        <v>81</v>
      </c>
      <c r="AV171" s="14" t="s">
        <v>79</v>
      </c>
      <c r="AW171" s="14" t="s">
        <v>32</v>
      </c>
      <c r="AX171" s="14" t="s">
        <v>71</v>
      </c>
      <c r="AY171" s="155" t="s">
        <v>125</v>
      </c>
    </row>
    <row r="172" spans="2:65" s="12" customFormat="1" ht="24">
      <c r="B172" s="142"/>
      <c r="C172" s="12">
        <v>17</v>
      </c>
      <c r="D172" s="140" t="s">
        <v>141</v>
      </c>
      <c r="E172" s="126" t="s">
        <v>1304</v>
      </c>
      <c r="F172" s="127" t="s">
        <v>1305</v>
      </c>
      <c r="G172" s="128" t="s">
        <v>138</v>
      </c>
      <c r="H172" s="129">
        <v>2.375</v>
      </c>
      <c r="I172" s="130">
        <v>0</v>
      </c>
      <c r="J172" s="276">
        <f>ROUND(I172*H172,2)</f>
        <v>0</v>
      </c>
      <c r="K172" s="127" t="s">
        <v>129</v>
      </c>
      <c r="L172" s="142"/>
      <c r="M172" s="146"/>
      <c r="T172" s="147"/>
      <c r="AT172" s="143" t="s">
        <v>141</v>
      </c>
      <c r="AU172" s="143" t="s">
        <v>81</v>
      </c>
      <c r="AV172" s="12" t="s">
        <v>81</v>
      </c>
      <c r="AW172" s="12" t="s">
        <v>32</v>
      </c>
      <c r="AX172" s="12" t="s">
        <v>71</v>
      </c>
      <c r="AY172" s="143" t="s">
        <v>125</v>
      </c>
    </row>
    <row r="173" spans="2:65" s="12" customFormat="1">
      <c r="B173" s="142"/>
      <c r="D173" s="140" t="s">
        <v>141</v>
      </c>
      <c r="E173" s="1"/>
      <c r="F173" s="138" t="s">
        <v>1306</v>
      </c>
      <c r="G173" s="1"/>
      <c r="H173" s="1"/>
      <c r="I173" s="1"/>
      <c r="J173" s="281"/>
      <c r="K173" s="1"/>
      <c r="L173" s="142"/>
      <c r="M173" s="146"/>
      <c r="T173" s="147"/>
      <c r="AT173" s="143" t="s">
        <v>141</v>
      </c>
      <c r="AU173" s="143" t="s">
        <v>81</v>
      </c>
      <c r="AV173" s="12" t="s">
        <v>81</v>
      </c>
      <c r="AW173" s="12" t="s">
        <v>32</v>
      </c>
      <c r="AX173" s="12" t="s">
        <v>71</v>
      </c>
      <c r="AY173" s="143" t="s">
        <v>125</v>
      </c>
    </row>
    <row r="174" spans="2:65" s="12" customFormat="1">
      <c r="B174" s="142"/>
      <c r="D174" s="140" t="s">
        <v>141</v>
      </c>
      <c r="E174" s="143" t="s">
        <v>3</v>
      </c>
      <c r="F174" s="144" t="s">
        <v>1307</v>
      </c>
      <c r="H174" s="145">
        <v>2.375</v>
      </c>
      <c r="J174" s="282"/>
      <c r="L174" s="142"/>
      <c r="M174" s="146"/>
      <c r="T174" s="147"/>
      <c r="AT174" s="143" t="s">
        <v>141</v>
      </c>
      <c r="AU174" s="143" t="s">
        <v>81</v>
      </c>
      <c r="AV174" s="12" t="s">
        <v>81</v>
      </c>
      <c r="AW174" s="12" t="s">
        <v>32</v>
      </c>
      <c r="AX174" s="12" t="s">
        <v>71</v>
      </c>
      <c r="AY174" s="143" t="s">
        <v>125</v>
      </c>
    </row>
    <row r="175" spans="2:65" s="13" customFormat="1">
      <c r="B175" s="148"/>
      <c r="D175" s="140" t="s">
        <v>141</v>
      </c>
      <c r="E175" s="149" t="s">
        <v>3</v>
      </c>
      <c r="F175" s="150" t="s">
        <v>161</v>
      </c>
      <c r="H175" s="151">
        <v>2.375</v>
      </c>
      <c r="J175" s="283"/>
      <c r="L175" s="148"/>
      <c r="M175" s="152"/>
      <c r="T175" s="153"/>
      <c r="AT175" s="149" t="s">
        <v>141</v>
      </c>
      <c r="AU175" s="149" t="s">
        <v>81</v>
      </c>
      <c r="AV175" s="13" t="s">
        <v>130</v>
      </c>
      <c r="AW175" s="13" t="s">
        <v>32</v>
      </c>
      <c r="AX175" s="13" t="s">
        <v>79</v>
      </c>
      <c r="AY175" s="149" t="s">
        <v>125</v>
      </c>
    </row>
    <row r="176" spans="2:65" s="1" customFormat="1" ht="23.25" customHeight="1">
      <c r="B176" s="124"/>
      <c r="C176" s="125">
        <v>18</v>
      </c>
      <c r="D176" s="125" t="s">
        <v>127</v>
      </c>
      <c r="E176" s="126" t="s">
        <v>1308</v>
      </c>
      <c r="F176" s="127" t="s">
        <v>1309</v>
      </c>
      <c r="G176" s="128" t="s">
        <v>138</v>
      </c>
      <c r="H176" s="129">
        <v>141.57499999999999</v>
      </c>
      <c r="I176" s="130">
        <v>0</v>
      </c>
      <c r="J176" s="276">
        <f>ROUND(I176*H176,2)</f>
        <v>0</v>
      </c>
      <c r="K176" s="127" t="s">
        <v>129</v>
      </c>
      <c r="L176" s="30"/>
      <c r="M176" s="131" t="s">
        <v>3</v>
      </c>
      <c r="N176" s="132" t="s">
        <v>42</v>
      </c>
      <c r="O176" s="133">
        <v>0.499</v>
      </c>
      <c r="P176" s="133">
        <f>O176*H176</f>
        <v>70.645924999999991</v>
      </c>
      <c r="Q176" s="133">
        <v>2.7499999999999998E-3</v>
      </c>
      <c r="R176" s="133">
        <f>Q176*H176</f>
        <v>0.38933124999999996</v>
      </c>
      <c r="S176" s="133">
        <v>0</v>
      </c>
      <c r="T176" s="134">
        <f>S176*H176</f>
        <v>0</v>
      </c>
      <c r="AR176" s="135" t="s">
        <v>130</v>
      </c>
      <c r="AT176" s="135" t="s">
        <v>127</v>
      </c>
      <c r="AU176" s="135" t="s">
        <v>81</v>
      </c>
      <c r="AY176" s="18" t="s">
        <v>125</v>
      </c>
      <c r="BE176" s="136">
        <f>IF(N176="základní",J176,0)</f>
        <v>0</v>
      </c>
      <c r="BF176" s="136">
        <f>IF(N176="snížená",J176,0)</f>
        <v>0</v>
      </c>
      <c r="BG176" s="136">
        <f>IF(N176="zákl. přenesená",J176,0)</f>
        <v>0</v>
      </c>
      <c r="BH176" s="136">
        <f>IF(N176="sníž. přenesená",J176,0)</f>
        <v>0</v>
      </c>
      <c r="BI176" s="136">
        <f>IF(N176="nulová",J176,0)</f>
        <v>0</v>
      </c>
      <c r="BJ176" s="18" t="s">
        <v>79</v>
      </c>
      <c r="BK176" s="136">
        <f>ROUND(I176*H176,2)</f>
        <v>0</v>
      </c>
      <c r="BL176" s="18" t="s">
        <v>130</v>
      </c>
      <c r="BM176" s="135" t="s">
        <v>607</v>
      </c>
    </row>
    <row r="177" spans="2:65" s="1" customFormat="1">
      <c r="B177" s="30"/>
      <c r="D177" s="137" t="s">
        <v>131</v>
      </c>
      <c r="F177" s="279" t="s">
        <v>1310</v>
      </c>
      <c r="J177" s="281"/>
      <c r="L177" s="30"/>
      <c r="M177" s="139"/>
      <c r="T177" s="51"/>
      <c r="AT177" s="18" t="s">
        <v>131</v>
      </c>
      <c r="AU177" s="18" t="s">
        <v>81</v>
      </c>
    </row>
    <row r="178" spans="2:65" s="14" customFormat="1">
      <c r="B178" s="154"/>
      <c r="D178" s="140" t="s">
        <v>141</v>
      </c>
      <c r="E178" s="143" t="s">
        <v>3</v>
      </c>
      <c r="F178" s="144" t="s">
        <v>1248</v>
      </c>
      <c r="G178" s="12"/>
      <c r="H178" s="145">
        <v>27.38</v>
      </c>
      <c r="I178" s="12"/>
      <c r="J178" s="282"/>
      <c r="K178" s="12"/>
      <c r="L178" s="154"/>
      <c r="M178" s="157"/>
      <c r="T178" s="158"/>
      <c r="AT178" s="155" t="s">
        <v>141</v>
      </c>
      <c r="AU178" s="155" t="s">
        <v>81</v>
      </c>
      <c r="AV178" s="14" t="s">
        <v>79</v>
      </c>
      <c r="AW178" s="14" t="s">
        <v>32</v>
      </c>
      <c r="AX178" s="14" t="s">
        <v>71</v>
      </c>
      <c r="AY178" s="155" t="s">
        <v>125</v>
      </c>
    </row>
    <row r="179" spans="2:65" s="12" customFormat="1">
      <c r="B179" s="142"/>
      <c r="D179" s="140" t="s">
        <v>141</v>
      </c>
      <c r="E179" s="143" t="s">
        <v>3</v>
      </c>
      <c r="F179" s="144" t="s">
        <v>1249</v>
      </c>
      <c r="H179" s="145">
        <v>27.38</v>
      </c>
      <c r="J179" s="282"/>
      <c r="L179" s="142"/>
      <c r="M179" s="146"/>
      <c r="T179" s="147"/>
      <c r="AT179" s="143" t="s">
        <v>141</v>
      </c>
      <c r="AU179" s="143" t="s">
        <v>81</v>
      </c>
      <c r="AV179" s="12" t="s">
        <v>81</v>
      </c>
      <c r="AW179" s="12" t="s">
        <v>32</v>
      </c>
      <c r="AX179" s="12" t="s">
        <v>71</v>
      </c>
      <c r="AY179" s="143" t="s">
        <v>125</v>
      </c>
    </row>
    <row r="180" spans="2:65" s="12" customFormat="1">
      <c r="B180" s="142"/>
      <c r="D180" s="140" t="s">
        <v>141</v>
      </c>
      <c r="E180" s="143" t="s">
        <v>3</v>
      </c>
      <c r="F180" s="144" t="s">
        <v>1250</v>
      </c>
      <c r="H180" s="145">
        <v>54.805</v>
      </c>
      <c r="J180" s="282"/>
      <c r="L180" s="142"/>
      <c r="M180" s="146"/>
      <c r="T180" s="147"/>
      <c r="AT180" s="143" t="s">
        <v>141</v>
      </c>
      <c r="AU180" s="143" t="s">
        <v>81</v>
      </c>
      <c r="AV180" s="12" t="s">
        <v>81</v>
      </c>
      <c r="AW180" s="12" t="s">
        <v>32</v>
      </c>
      <c r="AX180" s="12" t="s">
        <v>71</v>
      </c>
      <c r="AY180" s="143" t="s">
        <v>125</v>
      </c>
    </row>
    <row r="181" spans="2:65" s="12" customFormat="1">
      <c r="B181" s="142"/>
      <c r="D181" s="140" t="s">
        <v>141</v>
      </c>
      <c r="E181" s="143" t="s">
        <v>3</v>
      </c>
      <c r="F181" s="144" t="s">
        <v>1251</v>
      </c>
      <c r="H181" s="145">
        <v>32.01</v>
      </c>
      <c r="J181" s="282"/>
      <c r="L181" s="142"/>
      <c r="M181" s="146"/>
      <c r="T181" s="147"/>
      <c r="AT181" s="143" t="s">
        <v>141</v>
      </c>
      <c r="AU181" s="143" t="s">
        <v>81</v>
      </c>
      <c r="AV181" s="12" t="s">
        <v>81</v>
      </c>
      <c r="AW181" s="12" t="s">
        <v>32</v>
      </c>
      <c r="AX181" s="12" t="s">
        <v>71</v>
      </c>
      <c r="AY181" s="143" t="s">
        <v>125</v>
      </c>
    </row>
    <row r="182" spans="2:65" s="12" customFormat="1">
      <c r="B182" s="142"/>
      <c r="D182" s="140" t="s">
        <v>141</v>
      </c>
      <c r="E182" s="149" t="s">
        <v>3</v>
      </c>
      <c r="F182" s="150" t="s">
        <v>161</v>
      </c>
      <c r="G182" s="13"/>
      <c r="H182" s="151">
        <v>141.57499999999999</v>
      </c>
      <c r="I182" s="13"/>
      <c r="J182" s="283"/>
      <c r="K182" s="13"/>
      <c r="L182" s="142"/>
      <c r="M182" s="146"/>
      <c r="T182" s="147"/>
      <c r="AT182" s="143" t="s">
        <v>141</v>
      </c>
      <c r="AU182" s="143" t="s">
        <v>81</v>
      </c>
      <c r="AV182" s="12" t="s">
        <v>81</v>
      </c>
      <c r="AW182" s="12" t="s">
        <v>32</v>
      </c>
      <c r="AX182" s="12" t="s">
        <v>71</v>
      </c>
      <c r="AY182" s="143" t="s">
        <v>125</v>
      </c>
    </row>
    <row r="183" spans="2:65" s="11" customFormat="1" ht="22.9" customHeight="1">
      <c r="B183" s="113"/>
      <c r="D183" s="114" t="s">
        <v>70</v>
      </c>
      <c r="E183" s="122">
        <v>997</v>
      </c>
      <c r="F183" s="122" t="s">
        <v>477</v>
      </c>
      <c r="J183" s="287">
        <f>J184+J186+J188+J189+J192</f>
        <v>0</v>
      </c>
      <c r="L183" s="113"/>
      <c r="M183" s="117"/>
      <c r="P183" s="118">
        <f>SUM(P184:P195)</f>
        <v>24.833475</v>
      </c>
      <c r="R183" s="118">
        <f>SUM(R184:R195)</f>
        <v>37.317479149999997</v>
      </c>
      <c r="T183" s="119">
        <f>SUM(T184:T195)</f>
        <v>0</v>
      </c>
      <c r="AR183" s="114" t="s">
        <v>79</v>
      </c>
      <c r="AT183" s="120" t="s">
        <v>70</v>
      </c>
      <c r="AU183" s="120" t="s">
        <v>79</v>
      </c>
      <c r="AY183" s="114" t="s">
        <v>125</v>
      </c>
      <c r="BK183" s="121">
        <f>SUM(BK184:BK195)</f>
        <v>0</v>
      </c>
    </row>
    <row r="184" spans="2:65" s="1" customFormat="1" ht="24.2" customHeight="1">
      <c r="B184" s="124"/>
      <c r="C184" s="125">
        <v>19</v>
      </c>
      <c r="D184" s="125" t="s">
        <v>127</v>
      </c>
      <c r="E184" s="126" t="s">
        <v>1311</v>
      </c>
      <c r="F184" s="127" t="s">
        <v>1312</v>
      </c>
      <c r="G184" s="128" t="s">
        <v>293</v>
      </c>
      <c r="H184" s="129">
        <v>14.914999999999999</v>
      </c>
      <c r="I184" s="130">
        <v>0</v>
      </c>
      <c r="J184" s="276">
        <f>ROUND(I184*H184,2)</f>
        <v>0</v>
      </c>
      <c r="K184" s="127" t="s">
        <v>129</v>
      </c>
      <c r="L184" s="30"/>
      <c r="M184" s="131" t="s">
        <v>3</v>
      </c>
      <c r="N184" s="132" t="s">
        <v>42</v>
      </c>
      <c r="O184" s="133">
        <v>1.665</v>
      </c>
      <c r="P184" s="133">
        <f>O184*H184</f>
        <v>24.833475</v>
      </c>
      <c r="Q184" s="133">
        <v>2.5020099999999998</v>
      </c>
      <c r="R184" s="133">
        <f>Q184*H184</f>
        <v>37.317479149999997</v>
      </c>
      <c r="S184" s="133">
        <v>0</v>
      </c>
      <c r="T184" s="134">
        <f>S184*H184</f>
        <v>0</v>
      </c>
      <c r="AR184" s="135" t="s">
        <v>130</v>
      </c>
      <c r="AT184" s="135" t="s">
        <v>127</v>
      </c>
      <c r="AU184" s="135" t="s">
        <v>81</v>
      </c>
      <c r="AY184" s="18" t="s">
        <v>125</v>
      </c>
      <c r="BE184" s="136">
        <f>IF(N184="základní",J184,0)</f>
        <v>0</v>
      </c>
      <c r="BF184" s="136">
        <f>IF(N184="snížená",J184,0)</f>
        <v>0</v>
      </c>
      <c r="BG184" s="136">
        <f>IF(N184="zákl. přenesená",J184,0)</f>
        <v>0</v>
      </c>
      <c r="BH184" s="136">
        <f>IF(N184="sníž. přenesená",J184,0)</f>
        <v>0</v>
      </c>
      <c r="BI184" s="136">
        <f>IF(N184="nulová",J184,0)</f>
        <v>0</v>
      </c>
      <c r="BJ184" s="18" t="s">
        <v>79</v>
      </c>
      <c r="BK184" s="136">
        <f>ROUND(I184*H184,2)</f>
        <v>0</v>
      </c>
      <c r="BL184" s="18" t="s">
        <v>130</v>
      </c>
      <c r="BM184" s="135" t="s">
        <v>608</v>
      </c>
    </row>
    <row r="185" spans="2:65" s="1" customFormat="1">
      <c r="B185" s="30"/>
      <c r="D185" s="137" t="s">
        <v>131</v>
      </c>
      <c r="F185" s="279" t="s">
        <v>1313</v>
      </c>
      <c r="J185" s="281"/>
      <c r="L185" s="30"/>
      <c r="M185" s="139"/>
      <c r="T185" s="51"/>
      <c r="AT185" s="18" t="s">
        <v>131</v>
      </c>
      <c r="AU185" s="18" t="s">
        <v>81</v>
      </c>
    </row>
    <row r="186" spans="2:65" s="14" customFormat="1" ht="24">
      <c r="B186" s="154"/>
      <c r="C186" s="14">
        <v>20</v>
      </c>
      <c r="D186" s="140" t="s">
        <v>141</v>
      </c>
      <c r="E186" s="126" t="s">
        <v>478</v>
      </c>
      <c r="F186" s="127" t="s">
        <v>479</v>
      </c>
      <c r="G186" s="128" t="s">
        <v>293</v>
      </c>
      <c r="H186" s="129">
        <v>14.914999999999999</v>
      </c>
      <c r="I186" s="130">
        <v>0</v>
      </c>
      <c r="J186" s="276">
        <f>ROUND(I186*H186,2)</f>
        <v>0</v>
      </c>
      <c r="K186" s="127" t="s">
        <v>129</v>
      </c>
      <c r="L186" s="154"/>
      <c r="M186" s="157"/>
      <c r="T186" s="158"/>
      <c r="AT186" s="155" t="s">
        <v>141</v>
      </c>
      <c r="AU186" s="155" t="s">
        <v>81</v>
      </c>
      <c r="AV186" s="14" t="s">
        <v>79</v>
      </c>
      <c r="AW186" s="14" t="s">
        <v>32</v>
      </c>
      <c r="AX186" s="14" t="s">
        <v>71</v>
      </c>
      <c r="AY186" s="155" t="s">
        <v>125</v>
      </c>
    </row>
    <row r="187" spans="2:65" s="14" customFormat="1">
      <c r="B187" s="154"/>
      <c r="D187" s="140" t="s">
        <v>141</v>
      </c>
      <c r="E187" s="1"/>
      <c r="F187" s="279" t="s">
        <v>480</v>
      </c>
      <c r="G187" s="1"/>
      <c r="H187" s="1"/>
      <c r="I187" s="1"/>
      <c r="J187" s="281"/>
      <c r="K187" s="1"/>
      <c r="L187" s="154"/>
      <c r="M187" s="157"/>
      <c r="T187" s="158"/>
      <c r="AT187" s="155" t="s">
        <v>141</v>
      </c>
      <c r="AU187" s="155" t="s">
        <v>81</v>
      </c>
      <c r="AV187" s="14" t="s">
        <v>79</v>
      </c>
      <c r="AW187" s="14" t="s">
        <v>32</v>
      </c>
      <c r="AX187" s="14" t="s">
        <v>71</v>
      </c>
      <c r="AY187" s="155" t="s">
        <v>125</v>
      </c>
    </row>
    <row r="188" spans="2:65" s="12" customFormat="1" ht="24">
      <c r="B188" s="142"/>
      <c r="C188" s="12">
        <v>21</v>
      </c>
      <c r="D188" s="140" t="s">
        <v>141</v>
      </c>
      <c r="E188" s="126" t="s">
        <v>481</v>
      </c>
      <c r="F188" s="127" t="s">
        <v>1314</v>
      </c>
      <c r="G188" s="128" t="s">
        <v>293</v>
      </c>
      <c r="H188" s="129">
        <v>14.914999999999999</v>
      </c>
      <c r="I188" s="130">
        <v>0</v>
      </c>
      <c r="J188" s="276">
        <f>ROUND(I188*H188,2)</f>
        <v>0</v>
      </c>
      <c r="K188" s="127" t="s">
        <v>3</v>
      </c>
      <c r="L188" s="142"/>
      <c r="M188" s="146"/>
      <c r="T188" s="147"/>
      <c r="AT188" s="143" t="s">
        <v>141</v>
      </c>
      <c r="AU188" s="143" t="s">
        <v>81</v>
      </c>
      <c r="AV188" s="12" t="s">
        <v>81</v>
      </c>
      <c r="AW188" s="12" t="s">
        <v>32</v>
      </c>
      <c r="AX188" s="12" t="s">
        <v>71</v>
      </c>
      <c r="AY188" s="143" t="s">
        <v>125</v>
      </c>
    </row>
    <row r="189" spans="2:65" s="13" customFormat="1" ht="24">
      <c r="B189" s="148"/>
      <c r="C189" s="296">
        <v>22</v>
      </c>
      <c r="D189" s="140" t="s">
        <v>141</v>
      </c>
      <c r="E189" s="126" t="s">
        <v>482</v>
      </c>
      <c r="F189" s="127" t="s">
        <v>483</v>
      </c>
      <c r="G189" s="128" t="s">
        <v>293</v>
      </c>
      <c r="H189" s="129">
        <v>9.7899999999999991</v>
      </c>
      <c r="I189" s="130">
        <v>0</v>
      </c>
      <c r="J189" s="276">
        <f>ROUND(I189*H189,2)</f>
        <v>0</v>
      </c>
      <c r="K189" s="127" t="s">
        <v>129</v>
      </c>
      <c r="L189" s="148"/>
      <c r="M189" s="152"/>
      <c r="T189" s="153"/>
      <c r="AT189" s="149" t="s">
        <v>141</v>
      </c>
      <c r="AU189" s="149" t="s">
        <v>81</v>
      </c>
      <c r="AV189" s="13" t="s">
        <v>130</v>
      </c>
      <c r="AW189" s="13" t="s">
        <v>32</v>
      </c>
      <c r="AX189" s="13" t="s">
        <v>79</v>
      </c>
      <c r="AY189" s="149" t="s">
        <v>125</v>
      </c>
    </row>
    <row r="190" spans="2:65" s="1" customFormat="1" ht="21.75" customHeight="1">
      <c r="B190" s="124"/>
      <c r="C190" s="291"/>
      <c r="D190" s="291"/>
      <c r="F190" s="279" t="s">
        <v>485</v>
      </c>
      <c r="J190" s="281"/>
      <c r="L190" s="30"/>
      <c r="M190" s="131" t="s">
        <v>3</v>
      </c>
      <c r="N190" s="132" t="s">
        <v>42</v>
      </c>
      <c r="O190" s="133">
        <v>0.377</v>
      </c>
      <c r="P190" s="133">
        <f>O190*H190</f>
        <v>0</v>
      </c>
      <c r="Q190" s="133">
        <v>5.3299999999999997E-3</v>
      </c>
      <c r="R190" s="133">
        <f>Q190*H190</f>
        <v>0</v>
      </c>
      <c r="S190" s="133">
        <v>0</v>
      </c>
      <c r="T190" s="134">
        <f>S190*H190</f>
        <v>0</v>
      </c>
      <c r="AR190" s="135" t="s">
        <v>130</v>
      </c>
      <c r="AT190" s="135" t="s">
        <v>127</v>
      </c>
      <c r="AU190" s="135" t="s">
        <v>81</v>
      </c>
      <c r="AY190" s="18" t="s">
        <v>125</v>
      </c>
      <c r="BE190" s="136">
        <f>IF(N190="základní",J190,0)</f>
        <v>0</v>
      </c>
      <c r="BF190" s="136">
        <f>IF(N190="snížená",J190,0)</f>
        <v>0</v>
      </c>
      <c r="BG190" s="136">
        <f>IF(N190="zákl. přenesená",J190,0)</f>
        <v>0</v>
      </c>
      <c r="BH190" s="136">
        <f>IF(N190="sníž. přenesená",J190,0)</f>
        <v>0</v>
      </c>
      <c r="BI190" s="136">
        <f>IF(N190="nulová",J190,0)</f>
        <v>0</v>
      </c>
      <c r="BJ190" s="18" t="s">
        <v>79</v>
      </c>
      <c r="BK190" s="136">
        <f>ROUND(I190*H190,2)</f>
        <v>0</v>
      </c>
      <c r="BL190" s="18" t="s">
        <v>130</v>
      </c>
      <c r="BM190" s="135" t="s">
        <v>610</v>
      </c>
    </row>
    <row r="191" spans="2:65" s="1" customFormat="1">
      <c r="B191" s="30"/>
      <c r="D191" s="137"/>
      <c r="E191" s="143" t="s">
        <v>3</v>
      </c>
      <c r="F191" s="144" t="s">
        <v>1315</v>
      </c>
      <c r="G191" s="12"/>
      <c r="H191" s="145">
        <v>9.7899999999999991</v>
      </c>
      <c r="I191" s="12"/>
      <c r="J191" s="282"/>
      <c r="K191" s="12"/>
      <c r="L191" s="30"/>
      <c r="M191" s="139"/>
      <c r="T191" s="51"/>
      <c r="AT191" s="18" t="s">
        <v>131</v>
      </c>
      <c r="AU191" s="18" t="s">
        <v>81</v>
      </c>
    </row>
    <row r="192" spans="2:65" s="14" customFormat="1" ht="24">
      <c r="B192" s="154"/>
      <c r="C192" s="14">
        <v>23</v>
      </c>
      <c r="D192" s="140" t="s">
        <v>141</v>
      </c>
      <c r="E192" s="126" t="s">
        <v>487</v>
      </c>
      <c r="F192" s="127" t="s">
        <v>488</v>
      </c>
      <c r="G192" s="128" t="s">
        <v>293</v>
      </c>
      <c r="H192" s="129">
        <v>5.125</v>
      </c>
      <c r="I192" s="130">
        <v>0</v>
      </c>
      <c r="J192" s="276">
        <f>ROUND(I192*H192,2)</f>
        <v>0</v>
      </c>
      <c r="K192" s="127" t="s">
        <v>129</v>
      </c>
      <c r="L192" s="154"/>
      <c r="M192" s="157"/>
      <c r="T192" s="158"/>
      <c r="AT192" s="155" t="s">
        <v>141</v>
      </c>
      <c r="AU192" s="155" t="s">
        <v>81</v>
      </c>
      <c r="AV192" s="14" t="s">
        <v>79</v>
      </c>
      <c r="AW192" s="14" t="s">
        <v>32</v>
      </c>
      <c r="AX192" s="14" t="s">
        <v>71</v>
      </c>
      <c r="AY192" s="155" t="s">
        <v>125</v>
      </c>
    </row>
    <row r="193" spans="2:65" s="14" customFormat="1">
      <c r="B193" s="154"/>
      <c r="D193" s="140" t="s">
        <v>141</v>
      </c>
      <c r="E193" s="1"/>
      <c r="F193" s="279" t="s">
        <v>490</v>
      </c>
      <c r="G193" s="1"/>
      <c r="H193" s="1"/>
      <c r="I193" s="1"/>
      <c r="J193" s="281"/>
      <c r="K193" s="1"/>
      <c r="L193" s="154"/>
      <c r="M193" s="157"/>
      <c r="T193" s="158"/>
      <c r="AT193" s="155" t="s">
        <v>141</v>
      </c>
      <c r="AU193" s="155" t="s">
        <v>81</v>
      </c>
      <c r="AV193" s="14" t="s">
        <v>79</v>
      </c>
      <c r="AW193" s="14" t="s">
        <v>32</v>
      </c>
      <c r="AX193" s="14" t="s">
        <v>71</v>
      </c>
      <c r="AY193" s="155" t="s">
        <v>125</v>
      </c>
    </row>
    <row r="194" spans="2:65" s="12" customFormat="1">
      <c r="B194" s="142"/>
      <c r="D194" s="140" t="s">
        <v>141</v>
      </c>
      <c r="E194" s="143" t="s">
        <v>3</v>
      </c>
      <c r="F194" s="144" t="s">
        <v>1316</v>
      </c>
      <c r="H194" s="145">
        <v>5.125</v>
      </c>
      <c r="J194" s="282"/>
      <c r="L194" s="142"/>
      <c r="M194" s="146"/>
      <c r="T194" s="147"/>
      <c r="AT194" s="143" t="s">
        <v>141</v>
      </c>
      <c r="AU194" s="143" t="s">
        <v>81</v>
      </c>
      <c r="AV194" s="12" t="s">
        <v>81</v>
      </c>
      <c r="AW194" s="12" t="s">
        <v>32</v>
      </c>
      <c r="AX194" s="12" t="s">
        <v>71</v>
      </c>
      <c r="AY194" s="143" t="s">
        <v>125</v>
      </c>
    </row>
    <row r="195" spans="2:65" s="13" customFormat="1">
      <c r="B195" s="148"/>
      <c r="D195" s="140" t="s">
        <v>141</v>
      </c>
      <c r="E195" s="149" t="s">
        <v>3</v>
      </c>
      <c r="F195" s="150" t="s">
        <v>161</v>
      </c>
      <c r="H195" s="151">
        <v>5.125</v>
      </c>
      <c r="J195" s="283"/>
      <c r="L195" s="148"/>
      <c r="M195" s="152"/>
      <c r="T195" s="153"/>
      <c r="AT195" s="149" t="s">
        <v>141</v>
      </c>
      <c r="AU195" s="149" t="s">
        <v>81</v>
      </c>
      <c r="AV195" s="13" t="s">
        <v>130</v>
      </c>
      <c r="AW195" s="13" t="s">
        <v>32</v>
      </c>
      <c r="AX195" s="13" t="s">
        <v>79</v>
      </c>
      <c r="AY195" s="149" t="s">
        <v>125</v>
      </c>
    </row>
    <row r="196" spans="2:65" s="11" customFormat="1" ht="22.9" customHeight="1">
      <c r="B196" s="113"/>
      <c r="D196" s="114" t="s">
        <v>70</v>
      </c>
      <c r="E196" s="122">
        <v>998</v>
      </c>
      <c r="F196" s="122" t="s">
        <v>502</v>
      </c>
      <c r="J196" s="287">
        <f>BK196</f>
        <v>0</v>
      </c>
      <c r="L196" s="113"/>
      <c r="M196" s="117"/>
      <c r="P196" s="118">
        <f>SUM(P197:P198)</f>
        <v>39.409500000000001</v>
      </c>
      <c r="R196" s="118">
        <f>SUM(R197:R198)</f>
        <v>38.216064249999995</v>
      </c>
      <c r="T196" s="119">
        <f>SUM(T197:T198)</f>
        <v>0</v>
      </c>
      <c r="AR196" s="114" t="s">
        <v>79</v>
      </c>
      <c r="AT196" s="120" t="s">
        <v>70</v>
      </c>
      <c r="AU196" s="120" t="s">
        <v>79</v>
      </c>
      <c r="AY196" s="114" t="s">
        <v>125</v>
      </c>
      <c r="BK196" s="121">
        <f>SUM(BK197:BK198)</f>
        <v>0</v>
      </c>
    </row>
    <row r="197" spans="2:65" s="1" customFormat="1" ht="21.75" customHeight="1">
      <c r="B197" s="124"/>
      <c r="C197" s="125">
        <v>24</v>
      </c>
      <c r="D197" s="125" t="s">
        <v>127</v>
      </c>
      <c r="E197" s="126" t="s">
        <v>1317</v>
      </c>
      <c r="F197" s="127" t="s">
        <v>1318</v>
      </c>
      <c r="G197" s="128" t="s">
        <v>293</v>
      </c>
      <c r="H197" s="129">
        <v>15.275</v>
      </c>
      <c r="I197" s="130">
        <v>0</v>
      </c>
      <c r="J197" s="276">
        <f>ROUND(I197*H197,2)</f>
        <v>0</v>
      </c>
      <c r="K197" s="127" t="s">
        <v>129</v>
      </c>
      <c r="L197" s="30"/>
      <c r="M197" s="131" t="s">
        <v>3</v>
      </c>
      <c r="N197" s="132" t="s">
        <v>42</v>
      </c>
      <c r="O197" s="133">
        <v>2.58</v>
      </c>
      <c r="P197" s="133">
        <f>O197*H197</f>
        <v>39.409500000000001</v>
      </c>
      <c r="Q197" s="133">
        <v>2.5018699999999998</v>
      </c>
      <c r="R197" s="133">
        <f>Q197*H197</f>
        <v>38.216064249999995</v>
      </c>
      <c r="S197" s="133">
        <v>0</v>
      </c>
      <c r="T197" s="134">
        <f>S197*H197</f>
        <v>0</v>
      </c>
      <c r="AR197" s="135" t="s">
        <v>130</v>
      </c>
      <c r="AT197" s="135" t="s">
        <v>127</v>
      </c>
      <c r="AU197" s="135" t="s">
        <v>81</v>
      </c>
      <c r="AY197" s="18" t="s">
        <v>125</v>
      </c>
      <c r="BE197" s="136">
        <f>IF(N197="základní",J197,0)</f>
        <v>0</v>
      </c>
      <c r="BF197" s="136">
        <f>IF(N197="snížená",J197,0)</f>
        <v>0</v>
      </c>
      <c r="BG197" s="136">
        <f>IF(N197="zákl. přenesená",J197,0)</f>
        <v>0</v>
      </c>
      <c r="BH197" s="136">
        <f>IF(N197="sníž. přenesená",J197,0)</f>
        <v>0</v>
      </c>
      <c r="BI197" s="136">
        <f>IF(N197="nulová",J197,0)</f>
        <v>0</v>
      </c>
      <c r="BJ197" s="18" t="s">
        <v>79</v>
      </c>
      <c r="BK197" s="136">
        <f>ROUND(I197*H197,2)</f>
        <v>0</v>
      </c>
      <c r="BL197" s="18" t="s">
        <v>130</v>
      </c>
      <c r="BM197" s="135" t="s">
        <v>612</v>
      </c>
    </row>
    <row r="198" spans="2:65" s="1" customFormat="1">
      <c r="B198" s="30"/>
      <c r="D198" s="137" t="s">
        <v>131</v>
      </c>
      <c r="F198" s="138" t="s">
        <v>613</v>
      </c>
      <c r="J198" s="281"/>
      <c r="L198" s="30"/>
      <c r="M198" s="139"/>
      <c r="T198" s="51"/>
      <c r="AT198" s="18" t="s">
        <v>131</v>
      </c>
      <c r="AU198" s="18" t="s">
        <v>81</v>
      </c>
    </row>
    <row r="199" spans="2:65" s="1" customFormat="1" ht="15">
      <c r="B199" s="30"/>
      <c r="D199" s="137"/>
      <c r="E199" s="115" t="s">
        <v>507</v>
      </c>
      <c r="F199" s="301" t="s">
        <v>508</v>
      </c>
      <c r="G199" s="281"/>
      <c r="H199" s="281"/>
      <c r="I199" s="281"/>
      <c r="J199" s="288">
        <f>J200+J258+J282+J308+J313+J321</f>
        <v>0</v>
      </c>
      <c r="L199" s="30"/>
      <c r="M199" s="139"/>
      <c r="T199" s="51"/>
      <c r="AT199" s="18"/>
      <c r="AU199" s="18"/>
    </row>
    <row r="200" spans="2:65" s="11" customFormat="1" ht="22.9" customHeight="1">
      <c r="B200" s="113"/>
      <c r="D200" s="114" t="s">
        <v>70</v>
      </c>
      <c r="E200" s="122" t="s">
        <v>1396</v>
      </c>
      <c r="F200" s="122" t="s">
        <v>1397</v>
      </c>
      <c r="J200" s="287">
        <f>J201+J204+J207+J210+J212+J215+J221+J224+J231+J233+J236+J241+J246+J251+J256</f>
        <v>0</v>
      </c>
      <c r="L200" s="113"/>
      <c r="M200" s="117"/>
      <c r="P200" s="118">
        <f>SUM(P201:P212)</f>
        <v>1.336965</v>
      </c>
      <c r="R200" s="118">
        <f>SUM(R201:R212)</f>
        <v>0</v>
      </c>
      <c r="T200" s="119">
        <f>SUM(T201:T212)</f>
        <v>0</v>
      </c>
      <c r="AR200" s="114" t="s">
        <v>79</v>
      </c>
      <c r="AT200" s="120" t="s">
        <v>70</v>
      </c>
      <c r="AU200" s="120" t="s">
        <v>79</v>
      </c>
      <c r="AY200" s="114" t="s">
        <v>125</v>
      </c>
      <c r="BK200" s="121">
        <f>SUM(BK201:BK212)</f>
        <v>0</v>
      </c>
    </row>
    <row r="201" spans="2:65" s="1" customFormat="1" ht="24.2" customHeight="1">
      <c r="B201" s="124"/>
      <c r="C201" s="125">
        <v>25</v>
      </c>
      <c r="D201" s="125" t="s">
        <v>127</v>
      </c>
      <c r="E201" s="126" t="s">
        <v>1435</v>
      </c>
      <c r="F201" s="127" t="s">
        <v>1436</v>
      </c>
      <c r="G201" s="128" t="s">
        <v>138</v>
      </c>
      <c r="H201" s="129">
        <v>12.733000000000001</v>
      </c>
      <c r="I201" s="130">
        <v>0</v>
      </c>
      <c r="J201" s="276">
        <f>ROUND(I201*H201,2)</f>
        <v>0</v>
      </c>
      <c r="K201" s="127" t="s">
        <v>129</v>
      </c>
      <c r="L201" s="30"/>
      <c r="M201" s="131" t="s">
        <v>3</v>
      </c>
      <c r="N201" s="132" t="s">
        <v>42</v>
      </c>
      <c r="O201" s="133">
        <v>0.105</v>
      </c>
      <c r="P201" s="133">
        <f>O201*H201</f>
        <v>1.336965</v>
      </c>
      <c r="Q201" s="133">
        <v>0</v>
      </c>
      <c r="R201" s="133">
        <f>Q201*H201</f>
        <v>0</v>
      </c>
      <c r="S201" s="133">
        <v>0</v>
      </c>
      <c r="T201" s="134">
        <f>S201*H201</f>
        <v>0</v>
      </c>
      <c r="AR201" s="135" t="s">
        <v>130</v>
      </c>
      <c r="AT201" s="135" t="s">
        <v>127</v>
      </c>
      <c r="AU201" s="135" t="s">
        <v>81</v>
      </c>
      <c r="AY201" s="18" t="s">
        <v>125</v>
      </c>
      <c r="BE201" s="136">
        <f>IF(N201="základní",J201,0)</f>
        <v>0</v>
      </c>
      <c r="BF201" s="136">
        <f>IF(N201="snížená",J201,0)</f>
        <v>0</v>
      </c>
      <c r="BG201" s="136">
        <f>IF(N201="zákl. přenesená",J201,0)</f>
        <v>0</v>
      </c>
      <c r="BH201" s="136">
        <f>IF(N201="sníž. přenesená",J201,0)</f>
        <v>0</v>
      </c>
      <c r="BI201" s="136">
        <f>IF(N201="nulová",J201,0)</f>
        <v>0</v>
      </c>
      <c r="BJ201" s="18" t="s">
        <v>79</v>
      </c>
      <c r="BK201" s="136">
        <f>ROUND(I201*H201,2)</f>
        <v>0</v>
      </c>
      <c r="BL201" s="18" t="s">
        <v>130</v>
      </c>
      <c r="BM201" s="135" t="s">
        <v>620</v>
      </c>
    </row>
    <row r="202" spans="2:65" s="1" customFormat="1">
      <c r="B202" s="30"/>
      <c r="D202" s="137" t="s">
        <v>131</v>
      </c>
      <c r="F202" s="279" t="s">
        <v>1437</v>
      </c>
      <c r="J202" s="281"/>
      <c r="L202" s="30"/>
      <c r="M202" s="139"/>
      <c r="T202" s="51"/>
      <c r="AT202" s="18" t="s">
        <v>131</v>
      </c>
      <c r="AU202" s="18" t="s">
        <v>81</v>
      </c>
    </row>
    <row r="203" spans="2:65" s="14" customFormat="1">
      <c r="B203" s="154"/>
      <c r="D203" s="140" t="s">
        <v>141</v>
      </c>
      <c r="E203" s="143" t="s">
        <v>3</v>
      </c>
      <c r="F203" s="144" t="s">
        <v>1438</v>
      </c>
      <c r="G203" s="12"/>
      <c r="H203" s="145">
        <v>12.733000000000001</v>
      </c>
      <c r="I203" s="12"/>
      <c r="J203" s="282"/>
      <c r="K203" s="12"/>
      <c r="L203" s="154"/>
      <c r="M203" s="157"/>
      <c r="T203" s="158"/>
      <c r="AT203" s="155" t="s">
        <v>141</v>
      </c>
      <c r="AU203" s="155" t="s">
        <v>81</v>
      </c>
      <c r="AV203" s="14" t="s">
        <v>79</v>
      </c>
      <c r="AW203" s="14" t="s">
        <v>32</v>
      </c>
      <c r="AX203" s="14" t="s">
        <v>71</v>
      </c>
      <c r="AY203" s="155" t="s">
        <v>125</v>
      </c>
    </row>
    <row r="204" spans="2:65" s="12" customFormat="1" ht="12">
      <c r="B204" s="142"/>
      <c r="C204" s="12">
        <v>26</v>
      </c>
      <c r="D204" s="125" t="s">
        <v>127</v>
      </c>
      <c r="E204" s="126" t="s">
        <v>1439</v>
      </c>
      <c r="F204" s="127" t="s">
        <v>1440</v>
      </c>
      <c r="G204" s="128" t="s">
        <v>138</v>
      </c>
      <c r="H204" s="129">
        <v>25.465</v>
      </c>
      <c r="I204" s="130">
        <v>0</v>
      </c>
      <c r="J204" s="276">
        <f>ROUND(I204*H204,2)</f>
        <v>0</v>
      </c>
      <c r="K204" s="127" t="s">
        <v>129</v>
      </c>
      <c r="L204" s="142"/>
      <c r="M204" s="146"/>
      <c r="T204" s="147"/>
      <c r="AT204" s="143" t="s">
        <v>141</v>
      </c>
      <c r="AU204" s="143" t="s">
        <v>81</v>
      </c>
      <c r="AV204" s="12" t="s">
        <v>81</v>
      </c>
      <c r="AW204" s="12" t="s">
        <v>32</v>
      </c>
      <c r="AX204" s="12" t="s">
        <v>71</v>
      </c>
      <c r="AY204" s="143" t="s">
        <v>125</v>
      </c>
    </row>
    <row r="205" spans="2:65" s="14" customFormat="1">
      <c r="B205" s="154"/>
      <c r="D205" s="137" t="s">
        <v>131</v>
      </c>
      <c r="E205" s="1"/>
      <c r="F205" s="279" t="s">
        <v>1441</v>
      </c>
      <c r="G205" s="1"/>
      <c r="H205" s="1"/>
      <c r="I205" s="1"/>
      <c r="J205" s="281"/>
      <c r="K205" s="1"/>
      <c r="L205" s="154"/>
      <c r="M205" s="157"/>
      <c r="T205" s="158"/>
      <c r="AT205" s="155" t="s">
        <v>141</v>
      </c>
      <c r="AU205" s="155" t="s">
        <v>81</v>
      </c>
      <c r="AV205" s="14" t="s">
        <v>79</v>
      </c>
      <c r="AW205" s="14" t="s">
        <v>32</v>
      </c>
      <c r="AX205" s="14" t="s">
        <v>71</v>
      </c>
      <c r="AY205" s="155" t="s">
        <v>125</v>
      </c>
    </row>
    <row r="206" spans="2:65" s="12" customFormat="1">
      <c r="B206" s="142"/>
      <c r="D206" s="140" t="s">
        <v>141</v>
      </c>
      <c r="E206" s="143" t="s">
        <v>3</v>
      </c>
      <c r="F206" s="144" t="s">
        <v>1442</v>
      </c>
      <c r="H206" s="145">
        <v>25.465</v>
      </c>
      <c r="J206" s="282"/>
      <c r="L206" s="142"/>
      <c r="M206" s="146"/>
      <c r="T206" s="147"/>
      <c r="AT206" s="143" t="s">
        <v>141</v>
      </c>
      <c r="AU206" s="143" t="s">
        <v>81</v>
      </c>
      <c r="AV206" s="12" t="s">
        <v>81</v>
      </c>
      <c r="AW206" s="12" t="s">
        <v>32</v>
      </c>
      <c r="AX206" s="12" t="s">
        <v>71</v>
      </c>
      <c r="AY206" s="143" t="s">
        <v>125</v>
      </c>
    </row>
    <row r="207" spans="2:65" s="13" customFormat="1" ht="12">
      <c r="B207" s="148"/>
      <c r="C207" s="296">
        <v>27</v>
      </c>
      <c r="D207" s="125" t="s">
        <v>127</v>
      </c>
      <c r="E207" s="126" t="s">
        <v>1443</v>
      </c>
      <c r="F207" s="127" t="s">
        <v>1444</v>
      </c>
      <c r="G207" s="128" t="s">
        <v>138</v>
      </c>
      <c r="H207" s="129">
        <v>86.311999999999998</v>
      </c>
      <c r="I207" s="130">
        <v>0</v>
      </c>
      <c r="J207" s="276">
        <f>ROUND(I207*H207,2)</f>
        <v>0</v>
      </c>
      <c r="K207" s="127" t="s">
        <v>129</v>
      </c>
      <c r="L207" s="148"/>
      <c r="M207" s="152"/>
      <c r="T207" s="153"/>
      <c r="AT207" s="149" t="s">
        <v>141</v>
      </c>
      <c r="AU207" s="149" t="s">
        <v>81</v>
      </c>
      <c r="AV207" s="13" t="s">
        <v>130</v>
      </c>
      <c r="AW207" s="13" t="s">
        <v>32</v>
      </c>
      <c r="AX207" s="13" t="s">
        <v>79</v>
      </c>
      <c r="AY207" s="149" t="s">
        <v>125</v>
      </c>
    </row>
    <row r="208" spans="2:65" s="1" customFormat="1" ht="24.2" customHeight="1">
      <c r="B208" s="124"/>
      <c r="C208" s="291"/>
      <c r="D208" s="137" t="s">
        <v>131</v>
      </c>
      <c r="F208" s="279" t="s">
        <v>1445</v>
      </c>
      <c r="J208" s="281"/>
      <c r="L208" s="30"/>
      <c r="M208" s="131" t="s">
        <v>3</v>
      </c>
      <c r="N208" s="132" t="s">
        <v>42</v>
      </c>
      <c r="O208" s="133">
        <v>0.26300000000000001</v>
      </c>
      <c r="P208" s="133">
        <f>O208*H208</f>
        <v>0</v>
      </c>
      <c r="Q208" s="133">
        <v>3.0000000000000001E-5</v>
      </c>
      <c r="R208" s="133">
        <f>Q208*H208</f>
        <v>0</v>
      </c>
      <c r="S208" s="133">
        <v>0</v>
      </c>
      <c r="T208" s="134">
        <f>S208*H208</f>
        <v>0</v>
      </c>
      <c r="AR208" s="135" t="s">
        <v>130</v>
      </c>
      <c r="AT208" s="135" t="s">
        <v>127</v>
      </c>
      <c r="AU208" s="135" t="s">
        <v>81</v>
      </c>
      <c r="AY208" s="18" t="s">
        <v>125</v>
      </c>
      <c r="BE208" s="136">
        <f>IF(N208="základní",J208,0)</f>
        <v>0</v>
      </c>
      <c r="BF208" s="136">
        <f>IF(N208="snížená",J208,0)</f>
        <v>0</v>
      </c>
      <c r="BG208" s="136">
        <f>IF(N208="zákl. přenesená",J208,0)</f>
        <v>0</v>
      </c>
      <c r="BH208" s="136">
        <f>IF(N208="sníž. přenesená",J208,0)</f>
        <v>0</v>
      </c>
      <c r="BI208" s="136">
        <f>IF(N208="nulová",J208,0)</f>
        <v>0</v>
      </c>
      <c r="BJ208" s="18" t="s">
        <v>79</v>
      </c>
      <c r="BK208" s="136">
        <f>ROUND(I208*H208,2)</f>
        <v>0</v>
      </c>
      <c r="BL208" s="18" t="s">
        <v>130</v>
      </c>
      <c r="BM208" s="135" t="s">
        <v>621</v>
      </c>
    </row>
    <row r="209" spans="2:65" s="1" customFormat="1">
      <c r="B209" s="30"/>
      <c r="D209" s="140" t="s">
        <v>141</v>
      </c>
      <c r="E209" s="143" t="s">
        <v>3</v>
      </c>
      <c r="F209" s="144" t="s">
        <v>1385</v>
      </c>
      <c r="G209" s="12"/>
      <c r="H209" s="145">
        <v>86.311999999999998</v>
      </c>
      <c r="I209" s="12"/>
      <c r="J209" s="282"/>
      <c r="K209" s="12"/>
      <c r="L209" s="30"/>
      <c r="M209" s="139"/>
      <c r="T209" s="51"/>
      <c r="AT209" s="18" t="s">
        <v>131</v>
      </c>
      <c r="AU209" s="18" t="s">
        <v>81</v>
      </c>
    </row>
    <row r="210" spans="2:65" s="14" customFormat="1" ht="12">
      <c r="B210" s="154"/>
      <c r="C210" s="14">
        <v>28</v>
      </c>
      <c r="D210" s="165" t="s">
        <v>433</v>
      </c>
      <c r="E210" s="166" t="s">
        <v>1402</v>
      </c>
      <c r="F210" s="167" t="s">
        <v>1403</v>
      </c>
      <c r="G210" s="168" t="s">
        <v>185</v>
      </c>
      <c r="H210" s="169">
        <v>0.69</v>
      </c>
      <c r="I210" s="170">
        <v>0</v>
      </c>
      <c r="J210" s="284">
        <f>ROUND(I210*H210,2)</f>
        <v>0</v>
      </c>
      <c r="K210" s="167" t="s">
        <v>129</v>
      </c>
      <c r="L210" s="154"/>
      <c r="M210" s="157"/>
      <c r="T210" s="158"/>
      <c r="AT210" s="155" t="s">
        <v>141</v>
      </c>
      <c r="AU210" s="155" t="s">
        <v>81</v>
      </c>
      <c r="AV210" s="14" t="s">
        <v>79</v>
      </c>
      <c r="AW210" s="14" t="s">
        <v>32</v>
      </c>
      <c r="AX210" s="14" t="s">
        <v>71</v>
      </c>
      <c r="AY210" s="155" t="s">
        <v>125</v>
      </c>
    </row>
    <row r="211" spans="2:65" s="12" customFormat="1">
      <c r="B211" s="142"/>
      <c r="D211" s="140" t="s">
        <v>141</v>
      </c>
      <c r="F211" s="144" t="s">
        <v>1446</v>
      </c>
      <c r="H211" s="145">
        <v>0.69</v>
      </c>
      <c r="J211" s="282"/>
      <c r="L211" s="142"/>
      <c r="M211" s="146"/>
      <c r="T211" s="147"/>
      <c r="AT211" s="143" t="s">
        <v>141</v>
      </c>
      <c r="AU211" s="143" t="s">
        <v>81</v>
      </c>
      <c r="AV211" s="12" t="s">
        <v>81</v>
      </c>
      <c r="AW211" s="12" t="s">
        <v>32</v>
      </c>
      <c r="AX211" s="12" t="s">
        <v>71</v>
      </c>
      <c r="AY211" s="143" t="s">
        <v>125</v>
      </c>
    </row>
    <row r="212" spans="2:65" s="13" customFormat="1" ht="24">
      <c r="B212" s="148"/>
      <c r="C212" s="296">
        <v>29</v>
      </c>
      <c r="D212" s="125" t="s">
        <v>127</v>
      </c>
      <c r="E212" s="126" t="s">
        <v>1447</v>
      </c>
      <c r="F212" s="127" t="s">
        <v>1448</v>
      </c>
      <c r="G212" s="128" t="s">
        <v>185</v>
      </c>
      <c r="H212" s="129">
        <v>1.056</v>
      </c>
      <c r="I212" s="130">
        <v>0</v>
      </c>
      <c r="J212" s="276">
        <f>ROUND(I212*H212,2)</f>
        <v>0</v>
      </c>
      <c r="K212" s="127" t="s">
        <v>129</v>
      </c>
      <c r="L212" s="148"/>
      <c r="M212" s="152"/>
      <c r="T212" s="153"/>
      <c r="AT212" s="149" t="s">
        <v>141</v>
      </c>
      <c r="AU212" s="149" t="s">
        <v>81</v>
      </c>
      <c r="AV212" s="13" t="s">
        <v>130</v>
      </c>
      <c r="AW212" s="13" t="s">
        <v>32</v>
      </c>
      <c r="AX212" s="13" t="s">
        <v>79</v>
      </c>
      <c r="AY212" s="149" t="s">
        <v>125</v>
      </c>
    </row>
    <row r="213" spans="2:65" s="11" customFormat="1" ht="22.9" customHeight="1">
      <c r="B213" s="113"/>
      <c r="D213" s="137" t="s">
        <v>131</v>
      </c>
      <c r="E213" s="1"/>
      <c r="F213" s="279" t="s">
        <v>1449</v>
      </c>
      <c r="G213" s="1"/>
      <c r="H213" s="1"/>
      <c r="I213" s="1"/>
      <c r="J213" s="281"/>
      <c r="K213" s="1"/>
      <c r="L213" s="113"/>
      <c r="M213" s="117"/>
      <c r="P213" s="118">
        <f>SUM(P214:P215)</f>
        <v>0.74448000000000003</v>
      </c>
      <c r="R213" s="118">
        <f>SUM(R214:R215)</f>
        <v>0</v>
      </c>
      <c r="T213" s="119">
        <f>SUM(T214:T215)</f>
        <v>0</v>
      </c>
      <c r="AR213" s="114" t="s">
        <v>79</v>
      </c>
      <c r="AT213" s="120" t="s">
        <v>70</v>
      </c>
      <c r="AU213" s="120" t="s">
        <v>79</v>
      </c>
      <c r="AY213" s="114" t="s">
        <v>125</v>
      </c>
      <c r="BK213" s="121">
        <f>SUM(BK214:BK215)</f>
        <v>0</v>
      </c>
    </row>
    <row r="214" spans="2:65" s="1" customFormat="1" ht="37.9" customHeight="1">
      <c r="B214" s="124"/>
      <c r="C214" s="291"/>
      <c r="D214" s="140" t="s">
        <v>141</v>
      </c>
      <c r="E214" s="143" t="s">
        <v>3</v>
      </c>
      <c r="F214" s="144" t="s">
        <v>1450</v>
      </c>
      <c r="G214" s="12"/>
      <c r="H214" s="145">
        <v>1.056</v>
      </c>
      <c r="I214" s="12"/>
      <c r="J214" s="282"/>
      <c r="K214" s="12"/>
      <c r="L214" s="30"/>
      <c r="M214" s="131" t="s">
        <v>3</v>
      </c>
      <c r="N214" s="132" t="s">
        <v>42</v>
      </c>
      <c r="O214" s="133">
        <v>0.70499999999999996</v>
      </c>
      <c r="P214" s="133">
        <f>O214*H214</f>
        <v>0.74448000000000003</v>
      </c>
      <c r="Q214" s="133">
        <v>0</v>
      </c>
      <c r="R214" s="133">
        <f>Q214*H214</f>
        <v>0</v>
      </c>
      <c r="S214" s="133">
        <v>0</v>
      </c>
      <c r="T214" s="134">
        <f>S214*H214</f>
        <v>0</v>
      </c>
      <c r="AR214" s="135" t="s">
        <v>130</v>
      </c>
      <c r="AT214" s="135" t="s">
        <v>127</v>
      </c>
      <c r="AU214" s="135" t="s">
        <v>81</v>
      </c>
      <c r="AY214" s="18" t="s">
        <v>125</v>
      </c>
      <c r="BE214" s="136">
        <f>IF(N214="základní",J214,0)</f>
        <v>0</v>
      </c>
      <c r="BF214" s="136">
        <f>IF(N214="snížená",J214,0)</f>
        <v>0</v>
      </c>
      <c r="BG214" s="136">
        <f>IF(N214="zákl. přenesená",J214,0)</f>
        <v>0</v>
      </c>
      <c r="BH214" s="136">
        <f>IF(N214="sníž. přenesená",J214,0)</f>
        <v>0</v>
      </c>
      <c r="BI214" s="136">
        <f>IF(N214="nulová",J214,0)</f>
        <v>0</v>
      </c>
      <c r="BJ214" s="18" t="s">
        <v>79</v>
      </c>
      <c r="BK214" s="136">
        <f>ROUND(I214*H214,2)</f>
        <v>0</v>
      </c>
      <c r="BL214" s="18" t="s">
        <v>130</v>
      </c>
      <c r="BM214" s="135" t="s">
        <v>622</v>
      </c>
    </row>
    <row r="215" spans="2:65" s="1" customFormat="1" ht="12">
      <c r="B215" s="30"/>
      <c r="C215" s="1">
        <v>30</v>
      </c>
      <c r="D215" s="125" t="s">
        <v>127</v>
      </c>
      <c r="E215" s="126" t="s">
        <v>1451</v>
      </c>
      <c r="F215" s="127" t="s">
        <v>1452</v>
      </c>
      <c r="G215" s="128" t="s">
        <v>170</v>
      </c>
      <c r="H215" s="129">
        <v>181.5</v>
      </c>
      <c r="I215" s="130">
        <v>0</v>
      </c>
      <c r="J215" s="276">
        <f>ROUND(I215*H215,2)</f>
        <v>0</v>
      </c>
      <c r="K215" s="127" t="s">
        <v>129</v>
      </c>
      <c r="L215" s="30"/>
      <c r="M215" s="139"/>
      <c r="T215" s="51"/>
      <c r="AT215" s="18" t="s">
        <v>131</v>
      </c>
      <c r="AU215" s="18" t="s">
        <v>81</v>
      </c>
    </row>
    <row r="216" spans="2:65" s="11" customFormat="1" ht="25.9" customHeight="1">
      <c r="B216" s="113"/>
      <c r="D216" s="137" t="s">
        <v>131</v>
      </c>
      <c r="E216" s="1"/>
      <c r="F216" s="279" t="s">
        <v>1453</v>
      </c>
      <c r="G216" s="1"/>
      <c r="H216" s="1"/>
      <c r="I216" s="1"/>
      <c r="J216" s="281"/>
      <c r="K216" s="1"/>
      <c r="L216" s="113"/>
      <c r="M216" s="117"/>
      <c r="P216" s="118" t="e">
        <f>P217+P234+P253+P258+P266+#REF!+#REF!</f>
        <v>#REF!</v>
      </c>
      <c r="R216" s="118" t="e">
        <f>R217+R234+R253+R258+R266+#REF!+#REF!</f>
        <v>#REF!</v>
      </c>
      <c r="T216" s="119" t="e">
        <f>T217+T234+T253+T258+T266+#REF!+#REF!</f>
        <v>#REF!</v>
      </c>
      <c r="AR216" s="114" t="s">
        <v>81</v>
      </c>
      <c r="AT216" s="120" t="s">
        <v>70</v>
      </c>
      <c r="AU216" s="120" t="s">
        <v>71</v>
      </c>
      <c r="AY216" s="114" t="s">
        <v>125</v>
      </c>
      <c r="BK216" s="121" t="e">
        <f>BK217+BK234+BK253+BK258+BK266+#REF!+#REF!</f>
        <v>#REF!</v>
      </c>
    </row>
    <row r="217" spans="2:65" s="11" customFormat="1" ht="22.9" customHeight="1">
      <c r="B217" s="113"/>
      <c r="D217" s="140" t="s">
        <v>141</v>
      </c>
      <c r="E217" s="143" t="s">
        <v>3</v>
      </c>
      <c r="F217" s="144" t="s">
        <v>1404</v>
      </c>
      <c r="G217" s="12"/>
      <c r="H217" s="145">
        <v>58.05</v>
      </c>
      <c r="I217" s="12"/>
      <c r="J217" s="282"/>
      <c r="K217" s="12"/>
      <c r="L217" s="113"/>
      <c r="M217" s="117"/>
      <c r="P217" s="118">
        <f>SUM(P218:P233)</f>
        <v>15.018299999999998</v>
      </c>
      <c r="R217" s="118">
        <f>SUM(R218:R233)</f>
        <v>0.39041999999999999</v>
      </c>
      <c r="T217" s="119">
        <f>SUM(T218:T233)</f>
        <v>0</v>
      </c>
      <c r="AR217" s="114" t="s">
        <v>81</v>
      </c>
      <c r="AT217" s="120" t="s">
        <v>70</v>
      </c>
      <c r="AU217" s="120" t="s">
        <v>79</v>
      </c>
      <c r="AY217" s="114" t="s">
        <v>125</v>
      </c>
      <c r="BK217" s="121">
        <f>SUM(BK218:BK233)</f>
        <v>0</v>
      </c>
    </row>
    <row r="218" spans="2:65" s="1" customFormat="1" ht="24.2" customHeight="1">
      <c r="B218" s="124"/>
      <c r="C218" s="291"/>
      <c r="D218" s="140" t="s">
        <v>141</v>
      </c>
      <c r="E218" s="143" t="s">
        <v>3</v>
      </c>
      <c r="F218" s="144" t="s">
        <v>1405</v>
      </c>
      <c r="G218" s="12"/>
      <c r="H218" s="145">
        <v>61.05</v>
      </c>
      <c r="I218" s="12"/>
      <c r="J218" s="282"/>
      <c r="K218" s="12"/>
      <c r="L218" s="30"/>
      <c r="M218" s="131" t="s">
        <v>3</v>
      </c>
      <c r="N218" s="132" t="s">
        <v>42</v>
      </c>
      <c r="O218" s="133">
        <v>2.4E-2</v>
      </c>
      <c r="P218" s="133">
        <f>O218*H218</f>
        <v>1.4652000000000001</v>
      </c>
      <c r="Q218" s="133">
        <v>0</v>
      </c>
      <c r="R218" s="133">
        <f>Q218*H218</f>
        <v>0</v>
      </c>
      <c r="S218" s="133">
        <v>0</v>
      </c>
      <c r="T218" s="134">
        <f>S218*H218</f>
        <v>0</v>
      </c>
      <c r="AR218" s="135" t="s">
        <v>215</v>
      </c>
      <c r="AT218" s="135" t="s">
        <v>127</v>
      </c>
      <c r="AU218" s="135" t="s">
        <v>81</v>
      </c>
      <c r="AY218" s="18" t="s">
        <v>125</v>
      </c>
      <c r="BE218" s="136">
        <f>IF(N218="základní",J218,0)</f>
        <v>0</v>
      </c>
      <c r="BF218" s="136">
        <f>IF(N218="snížená",J218,0)</f>
        <v>0</v>
      </c>
      <c r="BG218" s="136">
        <f>IF(N218="zákl. přenesená",J218,0)</f>
        <v>0</v>
      </c>
      <c r="BH218" s="136">
        <f>IF(N218="sníž. přenesená",J218,0)</f>
        <v>0</v>
      </c>
      <c r="BI218" s="136">
        <f>IF(N218="nulová",J218,0)</f>
        <v>0</v>
      </c>
      <c r="BJ218" s="18" t="s">
        <v>79</v>
      </c>
      <c r="BK218" s="136">
        <f>ROUND(I218*H218,2)</f>
        <v>0</v>
      </c>
      <c r="BL218" s="18" t="s">
        <v>215</v>
      </c>
      <c r="BM218" s="135" t="s">
        <v>623</v>
      </c>
    </row>
    <row r="219" spans="2:65" s="1" customFormat="1">
      <c r="B219" s="30"/>
      <c r="D219" s="140" t="s">
        <v>141</v>
      </c>
      <c r="E219" s="143" t="s">
        <v>3</v>
      </c>
      <c r="F219" s="144" t="s">
        <v>1406</v>
      </c>
      <c r="G219" s="12"/>
      <c r="H219" s="145">
        <v>62.4</v>
      </c>
      <c r="I219" s="12"/>
      <c r="J219" s="282"/>
      <c r="K219" s="12"/>
      <c r="L219" s="30"/>
      <c r="M219" s="139"/>
      <c r="T219" s="51"/>
      <c r="AT219" s="18" t="s">
        <v>131</v>
      </c>
      <c r="AU219" s="18" t="s">
        <v>81</v>
      </c>
    </row>
    <row r="220" spans="2:65" s="14" customFormat="1">
      <c r="B220" s="154"/>
      <c r="D220" s="140" t="s">
        <v>141</v>
      </c>
      <c r="E220" s="149" t="s">
        <v>3</v>
      </c>
      <c r="F220" s="150" t="s">
        <v>161</v>
      </c>
      <c r="G220" s="13"/>
      <c r="H220" s="151">
        <v>181.5</v>
      </c>
      <c r="I220" s="13"/>
      <c r="J220" s="283"/>
      <c r="K220" s="13"/>
      <c r="L220" s="154"/>
      <c r="M220" s="157"/>
      <c r="T220" s="158"/>
      <c r="AT220" s="155" t="s">
        <v>141</v>
      </c>
      <c r="AU220" s="155" t="s">
        <v>81</v>
      </c>
      <c r="AV220" s="14" t="s">
        <v>79</v>
      </c>
      <c r="AW220" s="14" t="s">
        <v>32</v>
      </c>
      <c r="AX220" s="14" t="s">
        <v>71</v>
      </c>
      <c r="AY220" s="155" t="s">
        <v>125</v>
      </c>
    </row>
    <row r="221" spans="2:65" s="14" customFormat="1" ht="12">
      <c r="B221" s="154"/>
      <c r="C221" s="14">
        <v>31</v>
      </c>
      <c r="D221" s="125" t="s">
        <v>127</v>
      </c>
      <c r="E221" s="126" t="s">
        <v>1398</v>
      </c>
      <c r="F221" s="127" t="s">
        <v>1399</v>
      </c>
      <c r="G221" s="128" t="s">
        <v>170</v>
      </c>
      <c r="H221" s="129">
        <v>100.28</v>
      </c>
      <c r="I221" s="130">
        <v>0</v>
      </c>
      <c r="J221" s="276">
        <f>ROUND(I221*H221,2)</f>
        <v>0</v>
      </c>
      <c r="K221" s="127" t="s">
        <v>129</v>
      </c>
      <c r="L221" s="154"/>
      <c r="M221" s="157"/>
      <c r="T221" s="158"/>
      <c r="AT221" s="155" t="s">
        <v>141</v>
      </c>
      <c r="AU221" s="155" t="s">
        <v>81</v>
      </c>
      <c r="AV221" s="14" t="s">
        <v>79</v>
      </c>
      <c r="AW221" s="14" t="s">
        <v>32</v>
      </c>
      <c r="AX221" s="14" t="s">
        <v>71</v>
      </c>
      <c r="AY221" s="155" t="s">
        <v>125</v>
      </c>
    </row>
    <row r="222" spans="2:65" s="12" customFormat="1">
      <c r="B222" s="142"/>
      <c r="D222" s="137" t="s">
        <v>131</v>
      </c>
      <c r="E222" s="1"/>
      <c r="F222" s="279" t="s">
        <v>1400</v>
      </c>
      <c r="G222" s="1"/>
      <c r="H222" s="1"/>
      <c r="I222" s="1"/>
      <c r="J222" s="281"/>
      <c r="K222" s="1"/>
      <c r="L222" s="142"/>
      <c r="M222" s="146"/>
      <c r="T222" s="147"/>
      <c r="AT222" s="143" t="s">
        <v>141</v>
      </c>
      <c r="AU222" s="143" t="s">
        <v>81</v>
      </c>
      <c r="AV222" s="12" t="s">
        <v>81</v>
      </c>
      <c r="AW222" s="12" t="s">
        <v>32</v>
      </c>
      <c r="AX222" s="12" t="s">
        <v>71</v>
      </c>
      <c r="AY222" s="143" t="s">
        <v>125</v>
      </c>
    </row>
    <row r="223" spans="2:65" s="13" customFormat="1">
      <c r="B223" s="148"/>
      <c r="D223" s="140" t="s">
        <v>141</v>
      </c>
      <c r="E223" s="143" t="s">
        <v>3</v>
      </c>
      <c r="F223" s="144" t="s">
        <v>1401</v>
      </c>
      <c r="G223" s="12"/>
      <c r="H223" s="145">
        <v>100.28</v>
      </c>
      <c r="I223" s="12"/>
      <c r="J223" s="282"/>
      <c r="K223" s="12"/>
      <c r="L223" s="148"/>
      <c r="M223" s="152"/>
      <c r="T223" s="153"/>
      <c r="AT223" s="149" t="s">
        <v>141</v>
      </c>
      <c r="AU223" s="149" t="s">
        <v>81</v>
      </c>
      <c r="AV223" s="13" t="s">
        <v>130</v>
      </c>
      <c r="AW223" s="13" t="s">
        <v>32</v>
      </c>
      <c r="AX223" s="13" t="s">
        <v>79</v>
      </c>
      <c r="AY223" s="149" t="s">
        <v>125</v>
      </c>
    </row>
    <row r="224" spans="2:65" s="1" customFormat="1" ht="16.5" customHeight="1">
      <c r="B224" s="124"/>
      <c r="C224" s="165">
        <v>32</v>
      </c>
      <c r="D224" s="165" t="s">
        <v>433</v>
      </c>
      <c r="E224" s="166" t="s">
        <v>1402</v>
      </c>
      <c r="F224" s="167" t="s">
        <v>1403</v>
      </c>
      <c r="G224" s="168" t="s">
        <v>185</v>
      </c>
      <c r="H224" s="169">
        <v>0.36599999999999999</v>
      </c>
      <c r="I224" s="170">
        <v>0</v>
      </c>
      <c r="J224" s="284">
        <f>ROUND(I224*H224,2)</f>
        <v>0</v>
      </c>
      <c r="K224" s="167" t="s">
        <v>129</v>
      </c>
      <c r="L224" s="171"/>
      <c r="M224" s="172" t="s">
        <v>3</v>
      </c>
      <c r="N224" s="173" t="s">
        <v>42</v>
      </c>
      <c r="O224" s="133">
        <v>0</v>
      </c>
      <c r="P224" s="133">
        <f>O224*H224</f>
        <v>0</v>
      </c>
      <c r="Q224" s="133">
        <v>1</v>
      </c>
      <c r="R224" s="133">
        <f>Q224*H224</f>
        <v>0.36599999999999999</v>
      </c>
      <c r="S224" s="133">
        <v>0</v>
      </c>
      <c r="T224" s="134">
        <f>S224*H224</f>
        <v>0</v>
      </c>
      <c r="AR224" s="135" t="s">
        <v>303</v>
      </c>
      <c r="AT224" s="135" t="s">
        <v>433</v>
      </c>
      <c r="AU224" s="135" t="s">
        <v>81</v>
      </c>
      <c r="AY224" s="18" t="s">
        <v>125</v>
      </c>
      <c r="BE224" s="136">
        <f>IF(N224="základní",J224,0)</f>
        <v>0</v>
      </c>
      <c r="BF224" s="136">
        <f>IF(N224="snížená",J224,0)</f>
        <v>0</v>
      </c>
      <c r="BG224" s="136">
        <f>IF(N224="zákl. přenesená",J224,0)</f>
        <v>0</v>
      </c>
      <c r="BH224" s="136">
        <f>IF(N224="sníž. přenesená",J224,0)</f>
        <v>0</v>
      </c>
      <c r="BI224" s="136">
        <f>IF(N224="nulová",J224,0)</f>
        <v>0</v>
      </c>
      <c r="BJ224" s="18" t="s">
        <v>79</v>
      </c>
      <c r="BK224" s="136">
        <f>ROUND(I224*H224,2)</f>
        <v>0</v>
      </c>
      <c r="BL224" s="18" t="s">
        <v>215</v>
      </c>
      <c r="BM224" s="135" t="s">
        <v>624</v>
      </c>
    </row>
    <row r="225" spans="2:65" s="12" customFormat="1">
      <c r="B225" s="142"/>
      <c r="D225" s="140" t="s">
        <v>141</v>
      </c>
      <c r="E225" s="143" t="s">
        <v>3</v>
      </c>
      <c r="F225" s="144" t="s">
        <v>1404</v>
      </c>
      <c r="H225" s="145">
        <v>58.05</v>
      </c>
      <c r="J225" s="282"/>
      <c r="L225" s="142"/>
      <c r="M225" s="146"/>
      <c r="T225" s="147"/>
      <c r="AT225" s="143" t="s">
        <v>141</v>
      </c>
      <c r="AU225" s="143" t="s">
        <v>81</v>
      </c>
      <c r="AV225" s="12" t="s">
        <v>81</v>
      </c>
      <c r="AW225" s="12" t="s">
        <v>4</v>
      </c>
      <c r="AX225" s="12" t="s">
        <v>79</v>
      </c>
      <c r="AY225" s="143" t="s">
        <v>125</v>
      </c>
    </row>
    <row r="226" spans="2:65" s="1" customFormat="1" ht="16.5" customHeight="1">
      <c r="B226" s="124"/>
      <c r="C226" s="291"/>
      <c r="D226" s="140" t="s">
        <v>141</v>
      </c>
      <c r="E226" s="143" t="s">
        <v>3</v>
      </c>
      <c r="F226" s="144" t="s">
        <v>1405</v>
      </c>
      <c r="G226" s="12"/>
      <c r="H226" s="145">
        <v>61.05</v>
      </c>
      <c r="I226" s="12"/>
      <c r="J226" s="282"/>
      <c r="K226" s="12"/>
      <c r="L226" s="30"/>
      <c r="M226" s="131" t="s">
        <v>3</v>
      </c>
      <c r="N226" s="132" t="s">
        <v>42</v>
      </c>
      <c r="O226" s="133">
        <v>0.222</v>
      </c>
      <c r="P226" s="133">
        <f>O226*H226</f>
        <v>13.553099999999999</v>
      </c>
      <c r="Q226" s="133">
        <v>4.0000000000000002E-4</v>
      </c>
      <c r="R226" s="133">
        <f>Q226*H226</f>
        <v>2.4420000000000001E-2</v>
      </c>
      <c r="S226" s="133">
        <v>0</v>
      </c>
      <c r="T226" s="134">
        <f>S226*H226</f>
        <v>0</v>
      </c>
      <c r="AR226" s="135" t="s">
        <v>215</v>
      </c>
      <c r="AT226" s="135" t="s">
        <v>127</v>
      </c>
      <c r="AU226" s="135" t="s">
        <v>81</v>
      </c>
      <c r="AY226" s="18" t="s">
        <v>125</v>
      </c>
      <c r="BE226" s="136">
        <f>IF(N226="základní",J226,0)</f>
        <v>0</v>
      </c>
      <c r="BF226" s="136">
        <f>IF(N226="snížená",J226,0)</f>
        <v>0</v>
      </c>
      <c r="BG226" s="136">
        <f>IF(N226="zákl. přenesená",J226,0)</f>
        <v>0</v>
      </c>
      <c r="BH226" s="136">
        <f>IF(N226="sníž. přenesená",J226,0)</f>
        <v>0</v>
      </c>
      <c r="BI226" s="136">
        <f>IF(N226="nulová",J226,0)</f>
        <v>0</v>
      </c>
      <c r="BJ226" s="18" t="s">
        <v>79</v>
      </c>
      <c r="BK226" s="136">
        <f>ROUND(I226*H226,2)</f>
        <v>0</v>
      </c>
      <c r="BL226" s="18" t="s">
        <v>215</v>
      </c>
      <c r="BM226" s="135" t="s">
        <v>626</v>
      </c>
    </row>
    <row r="227" spans="2:65" s="1" customFormat="1">
      <c r="B227" s="30"/>
      <c r="D227" s="140" t="s">
        <v>141</v>
      </c>
      <c r="E227" s="143" t="s">
        <v>3</v>
      </c>
      <c r="F227" s="144" t="s">
        <v>1401</v>
      </c>
      <c r="G227" s="12"/>
      <c r="H227" s="145">
        <v>100.28</v>
      </c>
      <c r="I227" s="12"/>
      <c r="J227" s="282"/>
      <c r="K227" s="12"/>
      <c r="L227" s="30"/>
      <c r="M227" s="139"/>
      <c r="T227" s="51"/>
      <c r="AT227" s="18" t="s">
        <v>131</v>
      </c>
      <c r="AU227" s="18" t="s">
        <v>81</v>
      </c>
    </row>
    <row r="228" spans="2:65" s="14" customFormat="1">
      <c r="B228" s="154"/>
      <c r="D228" s="140" t="s">
        <v>141</v>
      </c>
      <c r="E228" s="143" t="s">
        <v>3</v>
      </c>
      <c r="F228" s="144" t="s">
        <v>1406</v>
      </c>
      <c r="G228" s="12"/>
      <c r="H228" s="145">
        <v>62.4</v>
      </c>
      <c r="I228" s="12"/>
      <c r="J228" s="282"/>
      <c r="K228" s="12"/>
      <c r="L228" s="154"/>
      <c r="M228" s="157"/>
      <c r="T228" s="158"/>
      <c r="AT228" s="155" t="s">
        <v>141</v>
      </c>
      <c r="AU228" s="155" t="s">
        <v>81</v>
      </c>
      <c r="AV228" s="14" t="s">
        <v>79</v>
      </c>
      <c r="AW228" s="14" t="s">
        <v>32</v>
      </c>
      <c r="AX228" s="14" t="s">
        <v>71</v>
      </c>
      <c r="AY228" s="155" t="s">
        <v>125</v>
      </c>
    </row>
    <row r="229" spans="2:65" s="14" customFormat="1">
      <c r="B229" s="154"/>
      <c r="D229" s="140" t="s">
        <v>141</v>
      </c>
      <c r="E229" s="149" t="s">
        <v>3</v>
      </c>
      <c r="F229" s="150" t="s">
        <v>161</v>
      </c>
      <c r="G229" s="13"/>
      <c r="H229" s="151">
        <v>281.77999999999997</v>
      </c>
      <c r="I229" s="13"/>
      <c r="J229" s="283"/>
      <c r="K229" s="13"/>
      <c r="L229" s="154"/>
      <c r="M229" s="157"/>
      <c r="T229" s="158"/>
      <c r="AT229" s="155" t="s">
        <v>141</v>
      </c>
      <c r="AU229" s="155" t="s">
        <v>81</v>
      </c>
      <c r="AV229" s="14" t="s">
        <v>79</v>
      </c>
      <c r="AW229" s="14" t="s">
        <v>32</v>
      </c>
      <c r="AX229" s="14" t="s">
        <v>71</v>
      </c>
      <c r="AY229" s="155" t="s">
        <v>125</v>
      </c>
    </row>
    <row r="230" spans="2:65" s="12" customFormat="1">
      <c r="B230" s="142"/>
      <c r="D230" s="140" t="s">
        <v>141</v>
      </c>
      <c r="F230" s="144" t="s">
        <v>1407</v>
      </c>
      <c r="H230" s="145">
        <v>0.36599999999999999</v>
      </c>
      <c r="J230" s="282"/>
      <c r="L230" s="142"/>
      <c r="M230" s="146"/>
      <c r="T230" s="147"/>
      <c r="AT230" s="143" t="s">
        <v>141</v>
      </c>
      <c r="AU230" s="143" t="s">
        <v>81</v>
      </c>
      <c r="AV230" s="12" t="s">
        <v>81</v>
      </c>
      <c r="AW230" s="12" t="s">
        <v>32</v>
      </c>
      <c r="AX230" s="12" t="s">
        <v>71</v>
      </c>
      <c r="AY230" s="143" t="s">
        <v>125</v>
      </c>
    </row>
    <row r="231" spans="2:65" s="12" customFormat="1" ht="12">
      <c r="B231" s="142"/>
      <c r="C231" s="12">
        <v>33</v>
      </c>
      <c r="D231" s="125" t="s">
        <v>127</v>
      </c>
      <c r="E231" s="126" t="s">
        <v>1408</v>
      </c>
      <c r="F231" s="127" t="s">
        <v>1409</v>
      </c>
      <c r="G231" s="128" t="s">
        <v>128</v>
      </c>
      <c r="H231" s="129">
        <v>14</v>
      </c>
      <c r="I231" s="130">
        <v>0</v>
      </c>
      <c r="J231" s="276">
        <f>ROUND(I231*H231,2)</f>
        <v>0</v>
      </c>
      <c r="K231" s="127" t="s">
        <v>3</v>
      </c>
      <c r="L231" s="142"/>
      <c r="M231" s="146"/>
      <c r="T231" s="147"/>
      <c r="AT231" s="143" t="s">
        <v>141</v>
      </c>
      <c r="AU231" s="143" t="s">
        <v>81</v>
      </c>
      <c r="AV231" s="12" t="s">
        <v>81</v>
      </c>
      <c r="AW231" s="12" t="s">
        <v>32</v>
      </c>
      <c r="AX231" s="12" t="s">
        <v>71</v>
      </c>
      <c r="AY231" s="143" t="s">
        <v>125</v>
      </c>
    </row>
    <row r="232" spans="2:65" s="15" customFormat="1">
      <c r="B232" s="159"/>
      <c r="D232" s="140" t="s">
        <v>141</v>
      </c>
      <c r="E232" s="143" t="s">
        <v>3</v>
      </c>
      <c r="F232" s="144" t="s">
        <v>1410</v>
      </c>
      <c r="G232" s="12"/>
      <c r="H232" s="145">
        <v>14</v>
      </c>
      <c r="I232" s="12"/>
      <c r="J232" s="282"/>
      <c r="K232" s="12"/>
      <c r="L232" s="159"/>
      <c r="M232" s="163"/>
      <c r="T232" s="164"/>
      <c r="AT232" s="160" t="s">
        <v>141</v>
      </c>
      <c r="AU232" s="160" t="s">
        <v>81</v>
      </c>
      <c r="AV232" s="15" t="s">
        <v>134</v>
      </c>
      <c r="AW232" s="15" t="s">
        <v>32</v>
      </c>
      <c r="AX232" s="15" t="s">
        <v>71</v>
      </c>
      <c r="AY232" s="160" t="s">
        <v>125</v>
      </c>
    </row>
    <row r="233" spans="2:65" s="13" customFormat="1" ht="24">
      <c r="B233" s="148"/>
      <c r="C233" s="296">
        <v>34</v>
      </c>
      <c r="D233" s="125" t="s">
        <v>127</v>
      </c>
      <c r="E233" s="126" t="s">
        <v>1411</v>
      </c>
      <c r="F233" s="127" t="s">
        <v>1412</v>
      </c>
      <c r="G233" s="128" t="s">
        <v>138</v>
      </c>
      <c r="H233" s="129">
        <v>31.49</v>
      </c>
      <c r="I233" s="130">
        <v>0</v>
      </c>
      <c r="J233" s="276">
        <f>ROUND(I233*H233,2)</f>
        <v>0</v>
      </c>
      <c r="K233" s="127" t="s">
        <v>129</v>
      </c>
      <c r="L233" s="148"/>
      <c r="M233" s="152"/>
      <c r="T233" s="153"/>
      <c r="AT233" s="149" t="s">
        <v>141</v>
      </c>
      <c r="AU233" s="149" t="s">
        <v>81</v>
      </c>
      <c r="AV233" s="13" t="s">
        <v>130</v>
      </c>
      <c r="AW233" s="13" t="s">
        <v>32</v>
      </c>
      <c r="AX233" s="13" t="s">
        <v>79</v>
      </c>
      <c r="AY233" s="149" t="s">
        <v>125</v>
      </c>
    </row>
    <row r="234" spans="2:65" s="11" customFormat="1" ht="22.9" customHeight="1">
      <c r="B234" s="113"/>
      <c r="D234" s="137" t="s">
        <v>131</v>
      </c>
      <c r="E234" s="1"/>
      <c r="F234" s="279" t="s">
        <v>1413</v>
      </c>
      <c r="G234" s="1"/>
      <c r="H234" s="1"/>
      <c r="I234" s="1"/>
      <c r="J234" s="281"/>
      <c r="K234" s="1"/>
      <c r="L234" s="113"/>
      <c r="M234" s="117"/>
      <c r="P234" s="118">
        <f>SUM(P235:P252)</f>
        <v>4.1513200000000001</v>
      </c>
      <c r="R234" s="118">
        <f>SUM(R235:R252)</f>
        <v>11.008499200000001</v>
      </c>
      <c r="T234" s="119">
        <f>SUM(T235:T252)</f>
        <v>0</v>
      </c>
      <c r="AR234" s="114" t="s">
        <v>81</v>
      </c>
      <c r="AT234" s="120" t="s">
        <v>70</v>
      </c>
      <c r="AU234" s="120" t="s">
        <v>79</v>
      </c>
      <c r="AY234" s="114" t="s">
        <v>125</v>
      </c>
      <c r="BK234" s="121">
        <f>SUM(BK235:BK252)</f>
        <v>0</v>
      </c>
    </row>
    <row r="235" spans="2:65" s="1" customFormat="1" ht="24.2" customHeight="1">
      <c r="B235" s="124"/>
      <c r="C235" s="291"/>
      <c r="D235" s="140" t="s">
        <v>141</v>
      </c>
      <c r="E235" s="143" t="s">
        <v>3</v>
      </c>
      <c r="F235" s="144" t="s">
        <v>1414</v>
      </c>
      <c r="G235" s="12"/>
      <c r="H235" s="145">
        <v>31.49</v>
      </c>
      <c r="I235" s="12"/>
      <c r="J235" s="282"/>
      <c r="K235" s="12"/>
      <c r="L235" s="30"/>
      <c r="M235" s="131" t="s">
        <v>3</v>
      </c>
      <c r="N235" s="132" t="s">
        <v>42</v>
      </c>
      <c r="O235" s="133">
        <v>2.9000000000000001E-2</v>
      </c>
      <c r="P235" s="133">
        <f>O235*H235</f>
        <v>0.91320999999999997</v>
      </c>
      <c r="Q235" s="133">
        <v>0</v>
      </c>
      <c r="R235" s="133">
        <f>Q235*H235</f>
        <v>0</v>
      </c>
      <c r="S235" s="133">
        <v>0</v>
      </c>
      <c r="T235" s="134">
        <f>S235*H235</f>
        <v>0</v>
      </c>
      <c r="AR235" s="135" t="s">
        <v>215</v>
      </c>
      <c r="AT235" s="135" t="s">
        <v>127</v>
      </c>
      <c r="AU235" s="135" t="s">
        <v>81</v>
      </c>
      <c r="AY235" s="18" t="s">
        <v>125</v>
      </c>
      <c r="BE235" s="136">
        <f>IF(N235="základní",J235,0)</f>
        <v>0</v>
      </c>
      <c r="BF235" s="136">
        <f>IF(N235="snížená",J235,0)</f>
        <v>0</v>
      </c>
      <c r="BG235" s="136">
        <f>IF(N235="zákl. přenesená",J235,0)</f>
        <v>0</v>
      </c>
      <c r="BH235" s="136">
        <f>IF(N235="sníž. přenesená",J235,0)</f>
        <v>0</v>
      </c>
      <c r="BI235" s="136">
        <f>IF(N235="nulová",J235,0)</f>
        <v>0</v>
      </c>
      <c r="BJ235" s="18" t="s">
        <v>79</v>
      </c>
      <c r="BK235" s="136">
        <f>ROUND(I235*H235,2)</f>
        <v>0</v>
      </c>
      <c r="BL235" s="18" t="s">
        <v>215</v>
      </c>
      <c r="BM235" s="135" t="s">
        <v>631</v>
      </c>
    </row>
    <row r="236" spans="2:65" s="1" customFormat="1" ht="24">
      <c r="B236" s="30"/>
      <c r="C236" s="1">
        <v>35</v>
      </c>
      <c r="D236" s="125" t="s">
        <v>127</v>
      </c>
      <c r="E236" s="126" t="s">
        <v>1415</v>
      </c>
      <c r="F236" s="127" t="s">
        <v>1416</v>
      </c>
      <c r="G236" s="128" t="s">
        <v>138</v>
      </c>
      <c r="H236" s="129">
        <v>7.7690000000000001</v>
      </c>
      <c r="I236" s="130">
        <v>0</v>
      </c>
      <c r="J236" s="276">
        <f>ROUND(I236*H236,2)</f>
        <v>0</v>
      </c>
      <c r="K236" s="127" t="s">
        <v>129</v>
      </c>
      <c r="L236" s="30"/>
      <c r="M236" s="139"/>
      <c r="T236" s="51"/>
      <c r="AT236" s="18" t="s">
        <v>131</v>
      </c>
      <c r="AU236" s="18" t="s">
        <v>81</v>
      </c>
    </row>
    <row r="237" spans="2:65" s="14" customFormat="1">
      <c r="B237" s="154"/>
      <c r="D237" s="137" t="s">
        <v>131</v>
      </c>
      <c r="E237" s="1"/>
      <c r="F237" s="279" t="s">
        <v>1417</v>
      </c>
      <c r="G237" s="1"/>
      <c r="H237" s="1"/>
      <c r="I237" s="1"/>
      <c r="J237" s="281"/>
      <c r="K237" s="1"/>
      <c r="L237" s="154"/>
      <c r="M237" s="157"/>
      <c r="T237" s="158"/>
      <c r="AT237" s="155" t="s">
        <v>141</v>
      </c>
      <c r="AU237" s="155" t="s">
        <v>81</v>
      </c>
      <c r="AV237" s="14" t="s">
        <v>79</v>
      </c>
      <c r="AW237" s="14" t="s">
        <v>32</v>
      </c>
      <c r="AX237" s="14" t="s">
        <v>71</v>
      </c>
      <c r="AY237" s="155" t="s">
        <v>125</v>
      </c>
    </row>
    <row r="238" spans="2:65" s="14" customFormat="1">
      <c r="B238" s="154"/>
      <c r="D238" s="140" t="s">
        <v>141</v>
      </c>
      <c r="E238" s="143" t="s">
        <v>3</v>
      </c>
      <c r="F238" s="144" t="s">
        <v>1418</v>
      </c>
      <c r="G238" s="12"/>
      <c r="H238" s="145">
        <v>5.0949999999999998</v>
      </c>
      <c r="I238" s="12"/>
      <c r="J238" s="282"/>
      <c r="K238" s="12"/>
      <c r="L238" s="154"/>
      <c r="M238" s="157"/>
      <c r="T238" s="158"/>
      <c r="AT238" s="155" t="s">
        <v>141</v>
      </c>
      <c r="AU238" s="155" t="s">
        <v>81</v>
      </c>
      <c r="AV238" s="14" t="s">
        <v>79</v>
      </c>
      <c r="AW238" s="14" t="s">
        <v>32</v>
      </c>
      <c r="AX238" s="14" t="s">
        <v>71</v>
      </c>
      <c r="AY238" s="155" t="s">
        <v>125</v>
      </c>
    </row>
    <row r="239" spans="2:65" s="12" customFormat="1">
      <c r="B239" s="142"/>
      <c r="D239" s="140" t="s">
        <v>141</v>
      </c>
      <c r="E239" s="143" t="s">
        <v>3</v>
      </c>
      <c r="F239" s="144" t="s">
        <v>1419</v>
      </c>
      <c r="H239" s="145">
        <v>2.6739999999999999</v>
      </c>
      <c r="J239" s="282"/>
      <c r="L239" s="142"/>
      <c r="M239" s="146"/>
      <c r="T239" s="147"/>
      <c r="AT239" s="143" t="s">
        <v>141</v>
      </c>
      <c r="AU239" s="143" t="s">
        <v>81</v>
      </c>
      <c r="AV239" s="12" t="s">
        <v>81</v>
      </c>
      <c r="AW239" s="12" t="s">
        <v>32</v>
      </c>
      <c r="AX239" s="12" t="s">
        <v>71</v>
      </c>
      <c r="AY239" s="143" t="s">
        <v>125</v>
      </c>
    </row>
    <row r="240" spans="2:65" s="12" customFormat="1">
      <c r="B240" s="142"/>
      <c r="D240" s="140" t="s">
        <v>141</v>
      </c>
      <c r="E240" s="149" t="s">
        <v>3</v>
      </c>
      <c r="F240" s="150" t="s">
        <v>161</v>
      </c>
      <c r="G240" s="13"/>
      <c r="H240" s="151">
        <v>7.7690000000000001</v>
      </c>
      <c r="I240" s="13"/>
      <c r="J240" s="283"/>
      <c r="K240" s="13"/>
      <c r="L240" s="142"/>
      <c r="M240" s="146"/>
      <c r="T240" s="147"/>
      <c r="AT240" s="143" t="s">
        <v>141</v>
      </c>
      <c r="AU240" s="143" t="s">
        <v>81</v>
      </c>
      <c r="AV240" s="12" t="s">
        <v>81</v>
      </c>
      <c r="AW240" s="12" t="s">
        <v>32</v>
      </c>
      <c r="AX240" s="12" t="s">
        <v>71</v>
      </c>
      <c r="AY240" s="143" t="s">
        <v>125</v>
      </c>
    </row>
    <row r="241" spans="2:65" s="15" customFormat="1" ht="12">
      <c r="B241" s="159"/>
      <c r="C241" s="15">
        <v>36</v>
      </c>
      <c r="D241" s="125" t="s">
        <v>127</v>
      </c>
      <c r="E241" s="126" t="s">
        <v>1420</v>
      </c>
      <c r="F241" s="127" t="s">
        <v>1421</v>
      </c>
      <c r="G241" s="128" t="s">
        <v>170</v>
      </c>
      <c r="H241" s="129">
        <v>18.09</v>
      </c>
      <c r="I241" s="130">
        <v>0</v>
      </c>
      <c r="J241" s="276">
        <f>ROUND(I241*H241,2)</f>
        <v>0</v>
      </c>
      <c r="K241" s="127" t="s">
        <v>129</v>
      </c>
      <c r="L241" s="159"/>
      <c r="M241" s="163"/>
      <c r="T241" s="164"/>
      <c r="AT241" s="160" t="s">
        <v>141</v>
      </c>
      <c r="AU241" s="160" t="s">
        <v>81</v>
      </c>
      <c r="AV241" s="15" t="s">
        <v>134</v>
      </c>
      <c r="AW241" s="15" t="s">
        <v>32</v>
      </c>
      <c r="AX241" s="15" t="s">
        <v>71</v>
      </c>
      <c r="AY241" s="160" t="s">
        <v>125</v>
      </c>
    </row>
    <row r="242" spans="2:65" s="13" customFormat="1">
      <c r="B242" s="148"/>
      <c r="D242" s="137" t="s">
        <v>131</v>
      </c>
      <c r="E242" s="1"/>
      <c r="F242" s="279" t="s">
        <v>1422</v>
      </c>
      <c r="G242" s="1"/>
      <c r="H242" s="1"/>
      <c r="I242" s="1"/>
      <c r="J242" s="281"/>
      <c r="K242" s="1"/>
      <c r="L242" s="148"/>
      <c r="M242" s="152"/>
      <c r="T242" s="153"/>
      <c r="AT242" s="149" t="s">
        <v>141</v>
      </c>
      <c r="AU242" s="149" t="s">
        <v>81</v>
      </c>
      <c r="AV242" s="13" t="s">
        <v>130</v>
      </c>
      <c r="AW242" s="13" t="s">
        <v>32</v>
      </c>
      <c r="AX242" s="13" t="s">
        <v>79</v>
      </c>
      <c r="AY242" s="149" t="s">
        <v>125</v>
      </c>
    </row>
    <row r="243" spans="2:65" s="1" customFormat="1" ht="16.5" customHeight="1">
      <c r="B243" s="124"/>
      <c r="C243" s="295"/>
      <c r="D243" s="140" t="s">
        <v>141</v>
      </c>
      <c r="E243" s="143" t="s">
        <v>3</v>
      </c>
      <c r="F243" s="144" t="s">
        <v>1423</v>
      </c>
      <c r="G243" s="12"/>
      <c r="H243" s="145">
        <v>10.83</v>
      </c>
      <c r="I243" s="12"/>
      <c r="J243" s="282"/>
      <c r="K243" s="12"/>
      <c r="L243" s="171"/>
      <c r="M243" s="172" t="s">
        <v>3</v>
      </c>
      <c r="N243" s="173" t="s">
        <v>42</v>
      </c>
      <c r="O243" s="133">
        <v>0</v>
      </c>
      <c r="P243" s="133">
        <f>O243*H243</f>
        <v>0</v>
      </c>
      <c r="Q243" s="133">
        <v>1</v>
      </c>
      <c r="R243" s="133">
        <f>Q243*H243</f>
        <v>10.83</v>
      </c>
      <c r="S243" s="133">
        <v>0</v>
      </c>
      <c r="T243" s="134">
        <f>S243*H243</f>
        <v>0</v>
      </c>
      <c r="AR243" s="135" t="s">
        <v>303</v>
      </c>
      <c r="AT243" s="135" t="s">
        <v>433</v>
      </c>
      <c r="AU243" s="135" t="s">
        <v>81</v>
      </c>
      <c r="AY243" s="18" t="s">
        <v>125</v>
      </c>
      <c r="BE243" s="136">
        <f>IF(N243="základní",J243,0)</f>
        <v>0</v>
      </c>
      <c r="BF243" s="136">
        <f>IF(N243="snížená",J243,0)</f>
        <v>0</v>
      </c>
      <c r="BG243" s="136">
        <f>IF(N243="zákl. přenesená",J243,0)</f>
        <v>0</v>
      </c>
      <c r="BH243" s="136">
        <f>IF(N243="sníž. přenesená",J243,0)</f>
        <v>0</v>
      </c>
      <c r="BI243" s="136">
        <f>IF(N243="nulová",J243,0)</f>
        <v>0</v>
      </c>
      <c r="BJ243" s="18" t="s">
        <v>79</v>
      </c>
      <c r="BK243" s="136">
        <f>ROUND(I243*H243,2)</f>
        <v>0</v>
      </c>
      <c r="BL243" s="18" t="s">
        <v>215</v>
      </c>
      <c r="BM243" s="135" t="s">
        <v>634</v>
      </c>
    </row>
    <row r="244" spans="2:65" s="12" customFormat="1">
      <c r="B244" s="142"/>
      <c r="C244" s="297"/>
      <c r="D244" s="140" t="s">
        <v>141</v>
      </c>
      <c r="E244" s="143" t="s">
        <v>3</v>
      </c>
      <c r="F244" s="144" t="s">
        <v>1424</v>
      </c>
      <c r="H244" s="145">
        <v>7.26</v>
      </c>
      <c r="J244" s="282"/>
      <c r="L244" s="142"/>
      <c r="M244" s="146"/>
      <c r="T244" s="147"/>
      <c r="AT244" s="143" t="s">
        <v>141</v>
      </c>
      <c r="AU244" s="143" t="s">
        <v>81</v>
      </c>
      <c r="AV244" s="12" t="s">
        <v>81</v>
      </c>
      <c r="AW244" s="12" t="s">
        <v>4</v>
      </c>
      <c r="AX244" s="12" t="s">
        <v>79</v>
      </c>
      <c r="AY244" s="143" t="s">
        <v>125</v>
      </c>
    </row>
    <row r="245" spans="2:65" s="1" customFormat="1" ht="16.5" customHeight="1">
      <c r="B245" s="124"/>
      <c r="C245" s="291"/>
      <c r="D245" s="140" t="s">
        <v>141</v>
      </c>
      <c r="E245" s="149" t="s">
        <v>3</v>
      </c>
      <c r="F245" s="150" t="s">
        <v>161</v>
      </c>
      <c r="G245" s="13"/>
      <c r="H245" s="151">
        <v>18.09</v>
      </c>
      <c r="I245" s="13"/>
      <c r="J245" s="283"/>
      <c r="K245" s="13"/>
      <c r="L245" s="30"/>
      <c r="M245" s="131" t="s">
        <v>3</v>
      </c>
      <c r="N245" s="132" t="s">
        <v>42</v>
      </c>
      <c r="O245" s="133">
        <v>0.17899999999999999</v>
      </c>
      <c r="P245" s="133">
        <f>O245*H245</f>
        <v>3.2381099999999998</v>
      </c>
      <c r="Q245" s="133">
        <v>8.8000000000000003E-4</v>
      </c>
      <c r="R245" s="133">
        <f>Q245*H245</f>
        <v>1.5919200000000001E-2</v>
      </c>
      <c r="S245" s="133">
        <v>0</v>
      </c>
      <c r="T245" s="134">
        <f>S245*H245</f>
        <v>0</v>
      </c>
      <c r="AR245" s="135" t="s">
        <v>215</v>
      </c>
      <c r="AT245" s="135" t="s">
        <v>127</v>
      </c>
      <c r="AU245" s="135" t="s">
        <v>81</v>
      </c>
      <c r="AY245" s="18" t="s">
        <v>125</v>
      </c>
      <c r="BE245" s="136">
        <f>IF(N245="základní",J245,0)</f>
        <v>0</v>
      </c>
      <c r="BF245" s="136">
        <f>IF(N245="snížená",J245,0)</f>
        <v>0</v>
      </c>
      <c r="BG245" s="136">
        <f>IF(N245="zákl. přenesená",J245,0)</f>
        <v>0</v>
      </c>
      <c r="BH245" s="136">
        <f>IF(N245="sníž. přenesená",J245,0)</f>
        <v>0</v>
      </c>
      <c r="BI245" s="136">
        <f>IF(N245="nulová",J245,0)</f>
        <v>0</v>
      </c>
      <c r="BJ245" s="18" t="s">
        <v>79</v>
      </c>
      <c r="BK245" s="136">
        <f>ROUND(I245*H245,2)</f>
        <v>0</v>
      </c>
      <c r="BL245" s="18" t="s">
        <v>215</v>
      </c>
      <c r="BM245" s="135" t="s">
        <v>636</v>
      </c>
    </row>
    <row r="246" spans="2:65" s="1" customFormat="1" ht="12">
      <c r="B246" s="30"/>
      <c r="C246" s="1">
        <v>37</v>
      </c>
      <c r="D246" s="125" t="s">
        <v>127</v>
      </c>
      <c r="E246" s="126" t="s">
        <v>1425</v>
      </c>
      <c r="F246" s="127" t="s">
        <v>1426</v>
      </c>
      <c r="G246" s="128" t="s">
        <v>138</v>
      </c>
      <c r="H246" s="129">
        <v>7.7690000000000001</v>
      </c>
      <c r="I246" s="130">
        <v>0</v>
      </c>
      <c r="J246" s="276">
        <f>ROUND(I246*H246,2)</f>
        <v>0</v>
      </c>
      <c r="K246" s="127" t="s">
        <v>129</v>
      </c>
      <c r="L246" s="30"/>
      <c r="M246" s="139"/>
      <c r="T246" s="51"/>
      <c r="AT246" s="18" t="s">
        <v>131</v>
      </c>
      <c r="AU246" s="18" t="s">
        <v>81</v>
      </c>
    </row>
    <row r="247" spans="2:65" s="14" customFormat="1">
      <c r="B247" s="154"/>
      <c r="D247" s="137" t="s">
        <v>131</v>
      </c>
      <c r="E247" s="1"/>
      <c r="F247" s="279" t="s">
        <v>1427</v>
      </c>
      <c r="G247" s="1"/>
      <c r="H247" s="1"/>
      <c r="I247" s="1"/>
      <c r="J247" s="281"/>
      <c r="K247" s="1"/>
      <c r="L247" s="154"/>
      <c r="M247" s="157"/>
      <c r="T247" s="158"/>
      <c r="AT247" s="155" t="s">
        <v>141</v>
      </c>
      <c r="AU247" s="155" t="s">
        <v>81</v>
      </c>
      <c r="AV247" s="14" t="s">
        <v>79</v>
      </c>
      <c r="AW247" s="14" t="s">
        <v>32</v>
      </c>
      <c r="AX247" s="14" t="s">
        <v>71</v>
      </c>
      <c r="AY247" s="155" t="s">
        <v>125</v>
      </c>
    </row>
    <row r="248" spans="2:65" s="14" customFormat="1">
      <c r="B248" s="154"/>
      <c r="D248" s="140" t="s">
        <v>141</v>
      </c>
      <c r="E248" s="143" t="s">
        <v>3</v>
      </c>
      <c r="F248" s="144" t="s">
        <v>1418</v>
      </c>
      <c r="G248" s="12"/>
      <c r="H248" s="145">
        <v>5.0949999999999998</v>
      </c>
      <c r="I248" s="12"/>
      <c r="J248" s="282"/>
      <c r="K248" s="12"/>
      <c r="L248" s="154"/>
      <c r="M248" s="157"/>
      <c r="T248" s="158"/>
      <c r="AT248" s="155" t="s">
        <v>141</v>
      </c>
      <c r="AU248" s="155" t="s">
        <v>81</v>
      </c>
      <c r="AV248" s="14" t="s">
        <v>79</v>
      </c>
      <c r="AW248" s="14" t="s">
        <v>32</v>
      </c>
      <c r="AX248" s="14" t="s">
        <v>71</v>
      </c>
      <c r="AY248" s="155" t="s">
        <v>125</v>
      </c>
    </row>
    <row r="249" spans="2:65" s="12" customFormat="1">
      <c r="B249" s="142"/>
      <c r="D249" s="140" t="s">
        <v>141</v>
      </c>
      <c r="E249" s="143" t="s">
        <v>3</v>
      </c>
      <c r="F249" s="144" t="s">
        <v>1419</v>
      </c>
      <c r="H249" s="145">
        <v>2.6739999999999999</v>
      </c>
      <c r="J249" s="282"/>
      <c r="L249" s="142"/>
      <c r="M249" s="146"/>
      <c r="T249" s="147"/>
      <c r="AT249" s="143" t="s">
        <v>141</v>
      </c>
      <c r="AU249" s="143" t="s">
        <v>81</v>
      </c>
      <c r="AV249" s="12" t="s">
        <v>81</v>
      </c>
      <c r="AW249" s="12" t="s">
        <v>32</v>
      </c>
      <c r="AX249" s="12" t="s">
        <v>71</v>
      </c>
      <c r="AY249" s="143" t="s">
        <v>125</v>
      </c>
    </row>
    <row r="250" spans="2:65" s="13" customFormat="1">
      <c r="B250" s="148"/>
      <c r="D250" s="140" t="s">
        <v>141</v>
      </c>
      <c r="E250" s="149" t="s">
        <v>3</v>
      </c>
      <c r="F250" s="150" t="s">
        <v>161</v>
      </c>
      <c r="H250" s="151">
        <v>7.7690000000000001</v>
      </c>
      <c r="J250" s="283"/>
      <c r="L250" s="148"/>
      <c r="M250" s="152"/>
      <c r="T250" s="153"/>
      <c r="AT250" s="149" t="s">
        <v>141</v>
      </c>
      <c r="AU250" s="149" t="s">
        <v>81</v>
      </c>
      <c r="AV250" s="13" t="s">
        <v>130</v>
      </c>
      <c r="AW250" s="13" t="s">
        <v>32</v>
      </c>
      <c r="AX250" s="13" t="s">
        <v>79</v>
      </c>
      <c r="AY250" s="149" t="s">
        <v>125</v>
      </c>
    </row>
    <row r="251" spans="2:65" s="1" customFormat="1" ht="12" customHeight="1">
      <c r="B251" s="124"/>
      <c r="C251" s="298">
        <v>38</v>
      </c>
      <c r="D251" s="125" t="s">
        <v>127</v>
      </c>
      <c r="E251" s="126" t="s">
        <v>1428</v>
      </c>
      <c r="F251" s="127" t="s">
        <v>1429</v>
      </c>
      <c r="G251" s="128" t="s">
        <v>138</v>
      </c>
      <c r="H251" s="129">
        <v>36.950000000000003</v>
      </c>
      <c r="I251" s="130">
        <v>0</v>
      </c>
      <c r="J251" s="276">
        <f>ROUND(I251*H251,2)</f>
        <v>0</v>
      </c>
      <c r="K251" s="127" t="s">
        <v>129</v>
      </c>
      <c r="L251" s="171"/>
      <c r="M251" s="172" t="s">
        <v>3</v>
      </c>
      <c r="N251" s="173" t="s">
        <v>42</v>
      </c>
      <c r="O251" s="133">
        <v>0</v>
      </c>
      <c r="P251" s="133">
        <f>O251*H251</f>
        <v>0</v>
      </c>
      <c r="Q251" s="133">
        <v>4.4000000000000003E-3</v>
      </c>
      <c r="R251" s="133">
        <f>Q251*H251</f>
        <v>0.16258000000000003</v>
      </c>
      <c r="S251" s="133">
        <v>0</v>
      </c>
      <c r="T251" s="134">
        <f>S251*H251</f>
        <v>0</v>
      </c>
      <c r="AR251" s="135" t="s">
        <v>303</v>
      </c>
      <c r="AT251" s="135" t="s">
        <v>433</v>
      </c>
      <c r="AU251" s="135" t="s">
        <v>81</v>
      </c>
      <c r="AY251" s="18" t="s">
        <v>125</v>
      </c>
      <c r="BE251" s="136">
        <f>IF(N251="základní",J251,0)</f>
        <v>0</v>
      </c>
      <c r="BF251" s="136">
        <f>IF(N251="snížená",J251,0)</f>
        <v>0</v>
      </c>
      <c r="BG251" s="136">
        <f>IF(N251="zákl. přenesená",J251,0)</f>
        <v>0</v>
      </c>
      <c r="BH251" s="136">
        <f>IF(N251="sníž. přenesená",J251,0)</f>
        <v>0</v>
      </c>
      <c r="BI251" s="136">
        <f>IF(N251="nulová",J251,0)</f>
        <v>0</v>
      </c>
      <c r="BJ251" s="18" t="s">
        <v>79</v>
      </c>
      <c r="BK251" s="136">
        <f>ROUND(I251*H251,2)</f>
        <v>0</v>
      </c>
      <c r="BL251" s="18" t="s">
        <v>215</v>
      </c>
      <c r="BM251" s="135" t="s">
        <v>639</v>
      </c>
    </row>
    <row r="252" spans="2:65" s="13" customFormat="1">
      <c r="B252" s="148"/>
      <c r="D252" s="137" t="s">
        <v>131</v>
      </c>
      <c r="E252" s="1"/>
      <c r="F252" s="279" t="s">
        <v>1430</v>
      </c>
      <c r="G252" s="1"/>
      <c r="H252" s="1"/>
      <c r="I252" s="1"/>
      <c r="J252" s="281"/>
      <c r="K252" s="1"/>
      <c r="L252" s="148"/>
      <c r="M252" s="152"/>
      <c r="T252" s="153"/>
      <c r="AT252" s="149" t="s">
        <v>141</v>
      </c>
      <c r="AU252" s="149" t="s">
        <v>81</v>
      </c>
      <c r="AV252" s="13" t="s">
        <v>130</v>
      </c>
      <c r="AW252" s="13" t="s">
        <v>32</v>
      </c>
      <c r="AX252" s="13" t="s">
        <v>79</v>
      </c>
      <c r="AY252" s="149" t="s">
        <v>125</v>
      </c>
    </row>
    <row r="253" spans="2:65" s="11" customFormat="1" ht="22.9" customHeight="1">
      <c r="B253" s="113"/>
      <c r="D253" s="140" t="s">
        <v>141</v>
      </c>
      <c r="E253" s="143" t="s">
        <v>3</v>
      </c>
      <c r="F253" s="144" t="s">
        <v>1431</v>
      </c>
      <c r="G253" s="12"/>
      <c r="H253" s="145">
        <v>32.64</v>
      </c>
      <c r="I253" s="12"/>
      <c r="J253" s="282"/>
      <c r="K253" s="12"/>
      <c r="L253" s="113"/>
      <c r="M253" s="117"/>
      <c r="P253" s="118">
        <f>SUM(P254:P257)</f>
        <v>0.15085000000000001</v>
      </c>
      <c r="R253" s="118">
        <f>SUM(R254:R257)</f>
        <v>1.4170300000000002E-2</v>
      </c>
      <c r="T253" s="119">
        <f>SUM(T254:T257)</f>
        <v>0</v>
      </c>
      <c r="AR253" s="114" t="s">
        <v>81</v>
      </c>
      <c r="AT253" s="120" t="s">
        <v>70</v>
      </c>
      <c r="AU253" s="120" t="s">
        <v>79</v>
      </c>
      <c r="AY253" s="114" t="s">
        <v>125</v>
      </c>
      <c r="BK253" s="121">
        <f>SUM(BK254:BK257)</f>
        <v>0</v>
      </c>
    </row>
    <row r="254" spans="2:65" s="1" customFormat="1" ht="13.5" customHeight="1">
      <c r="B254" s="124"/>
      <c r="C254" s="291"/>
      <c r="D254" s="140" t="s">
        <v>141</v>
      </c>
      <c r="E254" s="143" t="s">
        <v>3</v>
      </c>
      <c r="F254" s="144" t="s">
        <v>1432</v>
      </c>
      <c r="G254" s="12"/>
      <c r="H254" s="145">
        <v>4.3099999999999996</v>
      </c>
      <c r="I254" s="12"/>
      <c r="J254" s="282"/>
      <c r="K254" s="12"/>
      <c r="L254" s="30"/>
      <c r="M254" s="131" t="s">
        <v>3</v>
      </c>
      <c r="N254" s="132" t="s">
        <v>42</v>
      </c>
      <c r="O254" s="133">
        <v>3.5000000000000003E-2</v>
      </c>
      <c r="P254" s="133">
        <f>O254*H254</f>
        <v>0.15085000000000001</v>
      </c>
      <c r="Q254" s="133">
        <v>3.0000000000000001E-5</v>
      </c>
      <c r="R254" s="133">
        <f>Q254*H254</f>
        <v>1.293E-4</v>
      </c>
      <c r="S254" s="133">
        <v>0</v>
      </c>
      <c r="T254" s="134">
        <f>S254*H254</f>
        <v>0</v>
      </c>
      <c r="AR254" s="135" t="s">
        <v>215</v>
      </c>
      <c r="AT254" s="135" t="s">
        <v>127</v>
      </c>
      <c r="AU254" s="135" t="s">
        <v>81</v>
      </c>
      <c r="AY254" s="18" t="s">
        <v>125</v>
      </c>
      <c r="BE254" s="136">
        <f>IF(N254="základní",J254,0)</f>
        <v>0</v>
      </c>
      <c r="BF254" s="136">
        <f>IF(N254="snížená",J254,0)</f>
        <v>0</v>
      </c>
      <c r="BG254" s="136">
        <f>IF(N254="zákl. přenesená",J254,0)</f>
        <v>0</v>
      </c>
      <c r="BH254" s="136">
        <f>IF(N254="sníž. přenesená",J254,0)</f>
        <v>0</v>
      </c>
      <c r="BI254" s="136">
        <f>IF(N254="nulová",J254,0)</f>
        <v>0</v>
      </c>
      <c r="BJ254" s="18" t="s">
        <v>79</v>
      </c>
      <c r="BK254" s="136">
        <f>ROUND(I254*H254,2)</f>
        <v>0</v>
      </c>
      <c r="BL254" s="18" t="s">
        <v>215</v>
      </c>
      <c r="BM254" s="135" t="s">
        <v>643</v>
      </c>
    </row>
    <row r="255" spans="2:65" s="1" customFormat="1" ht="12" customHeight="1">
      <c r="B255" s="124"/>
      <c r="C255" s="295"/>
      <c r="D255" s="140" t="s">
        <v>141</v>
      </c>
      <c r="E255" s="149" t="s">
        <v>3</v>
      </c>
      <c r="F255" s="150" t="s">
        <v>161</v>
      </c>
      <c r="G255" s="13"/>
      <c r="H255" s="151">
        <v>36.950000000000003</v>
      </c>
      <c r="I255" s="13"/>
      <c r="J255" s="283"/>
      <c r="K255" s="13"/>
      <c r="L255" s="171"/>
      <c r="M255" s="172" t="s">
        <v>3</v>
      </c>
      <c r="N255" s="173" t="s">
        <v>42</v>
      </c>
      <c r="O255" s="133">
        <v>0</v>
      </c>
      <c r="P255" s="133">
        <f>O255*H255</f>
        <v>0</v>
      </c>
      <c r="Q255" s="133">
        <v>3.8000000000000002E-4</v>
      </c>
      <c r="R255" s="133">
        <f>Q255*H255</f>
        <v>1.4041000000000001E-2</v>
      </c>
      <c r="S255" s="133">
        <v>0</v>
      </c>
      <c r="T255" s="134">
        <f>S255*H255</f>
        <v>0</v>
      </c>
      <c r="AR255" s="135" t="s">
        <v>303</v>
      </c>
      <c r="AT255" s="135" t="s">
        <v>433</v>
      </c>
      <c r="AU255" s="135" t="s">
        <v>81</v>
      </c>
      <c r="AY255" s="18" t="s">
        <v>125</v>
      </c>
      <c r="BE255" s="136">
        <f>IF(N255="základní",J255,0)</f>
        <v>0</v>
      </c>
      <c r="BF255" s="136">
        <f>IF(N255="snížená",J255,0)</f>
        <v>0</v>
      </c>
      <c r="BG255" s="136">
        <f>IF(N255="zákl. přenesená",J255,0)</f>
        <v>0</v>
      </c>
      <c r="BH255" s="136">
        <f>IF(N255="sníž. přenesená",J255,0)</f>
        <v>0</v>
      </c>
      <c r="BI255" s="136">
        <f>IF(N255="nulová",J255,0)</f>
        <v>0</v>
      </c>
      <c r="BJ255" s="18" t="s">
        <v>79</v>
      </c>
      <c r="BK255" s="136">
        <f>ROUND(I255*H255,2)</f>
        <v>0</v>
      </c>
      <c r="BL255" s="18" t="s">
        <v>215</v>
      </c>
      <c r="BM255" s="135" t="s">
        <v>647</v>
      </c>
    </row>
    <row r="256" spans="2:65" s="12" customFormat="1" ht="24">
      <c r="B256" s="142"/>
      <c r="C256" s="299">
        <v>39</v>
      </c>
      <c r="D256" s="125" t="s">
        <v>127</v>
      </c>
      <c r="E256" s="126" t="s">
        <v>1433</v>
      </c>
      <c r="F256" s="127" t="s">
        <v>1434</v>
      </c>
      <c r="G256" s="128" t="s">
        <v>293</v>
      </c>
      <c r="H256" s="129">
        <v>0.97</v>
      </c>
      <c r="I256" s="130">
        <v>0</v>
      </c>
      <c r="J256" s="276">
        <f>ROUND(I256*H256,2)</f>
        <v>0</v>
      </c>
      <c r="K256" s="127" t="s">
        <v>129</v>
      </c>
      <c r="L256" s="142"/>
      <c r="M256" s="146"/>
      <c r="T256" s="147"/>
      <c r="AT256" s="143" t="s">
        <v>141</v>
      </c>
      <c r="AU256" s="143" t="s">
        <v>81</v>
      </c>
      <c r="AV256" s="12" t="s">
        <v>81</v>
      </c>
      <c r="AW256" s="12" t="s">
        <v>32</v>
      </c>
      <c r="AX256" s="12" t="s">
        <v>71</v>
      </c>
      <c r="AY256" s="143" t="s">
        <v>125</v>
      </c>
    </row>
    <row r="257" spans="2:65" s="13" customFormat="1" ht="12">
      <c r="B257" s="148"/>
      <c r="C257" s="295"/>
      <c r="D257" s="137" t="s">
        <v>131</v>
      </c>
      <c r="E257" s="1"/>
      <c r="F257" s="279" t="s">
        <v>1454</v>
      </c>
      <c r="G257" s="1"/>
      <c r="H257" s="1"/>
      <c r="I257" s="1"/>
      <c r="J257" s="281"/>
      <c r="K257" s="1"/>
      <c r="L257" s="148"/>
      <c r="M257" s="152"/>
      <c r="T257" s="153"/>
      <c r="AT257" s="149" t="s">
        <v>141</v>
      </c>
      <c r="AU257" s="149" t="s">
        <v>81</v>
      </c>
      <c r="AV257" s="13" t="s">
        <v>130</v>
      </c>
      <c r="AW257" s="13" t="s">
        <v>32</v>
      </c>
      <c r="AX257" s="13" t="s">
        <v>79</v>
      </c>
      <c r="AY257" s="149" t="s">
        <v>125</v>
      </c>
    </row>
    <row r="258" spans="2:65" s="11" customFormat="1" ht="22.9" customHeight="1">
      <c r="B258" s="113"/>
      <c r="D258" s="114" t="s">
        <v>70</v>
      </c>
      <c r="E258" s="122" t="s">
        <v>648</v>
      </c>
      <c r="F258" s="122" t="s">
        <v>649</v>
      </c>
      <c r="J258" s="287">
        <f>J259+J262+J265+J267+J269+J270+J271+J272+J273+J274+J275+J276+J277+J278+J280</f>
        <v>0</v>
      </c>
      <c r="L258" s="113"/>
      <c r="M258" s="117"/>
      <c r="P258" s="118">
        <f>SUM(P259:P265)</f>
        <v>16.140343999999999</v>
      </c>
      <c r="R258" s="118">
        <f>SUM(R259:R265)</f>
        <v>7.8543920000000003E-2</v>
      </c>
      <c r="T258" s="119">
        <f>SUM(T259:T265)</f>
        <v>0</v>
      </c>
      <c r="AR258" s="114" t="s">
        <v>81</v>
      </c>
      <c r="AT258" s="120" t="s">
        <v>70</v>
      </c>
      <c r="AU258" s="120" t="s">
        <v>79</v>
      </c>
      <c r="AY258" s="114" t="s">
        <v>125</v>
      </c>
      <c r="BK258" s="121">
        <f>SUM(BK259:BK265)</f>
        <v>0</v>
      </c>
    </row>
    <row r="259" spans="2:65" s="1" customFormat="1" ht="16.5" customHeight="1">
      <c r="B259" s="124"/>
      <c r="C259" s="125">
        <v>40</v>
      </c>
      <c r="D259" s="125" t="s">
        <v>127</v>
      </c>
      <c r="E259" s="126" t="s">
        <v>1455</v>
      </c>
      <c r="F259" s="127" t="s">
        <v>1456</v>
      </c>
      <c r="G259" s="128" t="s">
        <v>138</v>
      </c>
      <c r="H259" s="129">
        <v>86.311999999999998</v>
      </c>
      <c r="I259" s="130">
        <v>0</v>
      </c>
      <c r="J259" s="276">
        <f>ROUND(I259*H259,2)</f>
        <v>0</v>
      </c>
      <c r="K259" s="127" t="s">
        <v>129</v>
      </c>
      <c r="L259" s="30"/>
      <c r="M259" s="131" t="s">
        <v>3</v>
      </c>
      <c r="N259" s="132" t="s">
        <v>42</v>
      </c>
      <c r="O259" s="133">
        <v>0.187</v>
      </c>
      <c r="P259" s="133">
        <f>O259*H259</f>
        <v>16.140343999999999</v>
      </c>
      <c r="Q259" s="133">
        <v>9.1E-4</v>
      </c>
      <c r="R259" s="133">
        <f>Q259*H259</f>
        <v>7.8543920000000003E-2</v>
      </c>
      <c r="S259" s="133">
        <v>0</v>
      </c>
      <c r="T259" s="134">
        <f>S259*H259</f>
        <v>0</v>
      </c>
      <c r="AR259" s="135" t="s">
        <v>215</v>
      </c>
      <c r="AT259" s="135" t="s">
        <v>127</v>
      </c>
      <c r="AU259" s="135" t="s">
        <v>81</v>
      </c>
      <c r="AY259" s="18" t="s">
        <v>125</v>
      </c>
      <c r="BE259" s="136">
        <f>IF(N259="základní",J259,0)</f>
        <v>0</v>
      </c>
      <c r="BF259" s="136">
        <f>IF(N259="snížená",J259,0)</f>
        <v>0</v>
      </c>
      <c r="BG259" s="136">
        <f>IF(N259="zákl. přenesená",J259,0)</f>
        <v>0</v>
      </c>
      <c r="BH259" s="136">
        <f>IF(N259="sníž. přenesená",J259,0)</f>
        <v>0</v>
      </c>
      <c r="BI259" s="136">
        <f>IF(N259="nulová",J259,0)</f>
        <v>0</v>
      </c>
      <c r="BJ259" s="18" t="s">
        <v>79</v>
      </c>
      <c r="BK259" s="136">
        <f>ROUND(I259*H259,2)</f>
        <v>0</v>
      </c>
      <c r="BL259" s="18" t="s">
        <v>215</v>
      </c>
      <c r="BM259" s="135" t="s">
        <v>650</v>
      </c>
    </row>
    <row r="260" spans="2:65" s="14" customFormat="1">
      <c r="B260" s="154"/>
      <c r="D260" s="140" t="s">
        <v>141</v>
      </c>
      <c r="E260" s="1"/>
      <c r="F260" s="279" t="s">
        <v>1457</v>
      </c>
      <c r="G260" s="1"/>
      <c r="H260" s="1"/>
      <c r="I260" s="1"/>
      <c r="J260" s="281"/>
      <c r="K260" s="1"/>
      <c r="L260" s="154"/>
      <c r="M260" s="157"/>
      <c r="T260" s="158"/>
      <c r="AT260" s="155" t="s">
        <v>141</v>
      </c>
      <c r="AU260" s="155" t="s">
        <v>81</v>
      </c>
      <c r="AV260" s="14" t="s">
        <v>79</v>
      </c>
      <c r="AW260" s="14" t="s">
        <v>32</v>
      </c>
      <c r="AX260" s="14" t="s">
        <v>71</v>
      </c>
      <c r="AY260" s="155" t="s">
        <v>125</v>
      </c>
    </row>
    <row r="261" spans="2:65" s="12" customFormat="1">
      <c r="B261" s="142"/>
      <c r="D261" s="140" t="s">
        <v>141</v>
      </c>
      <c r="E261" s="143" t="s">
        <v>3</v>
      </c>
      <c r="F261" s="144" t="s">
        <v>1385</v>
      </c>
      <c r="H261" s="145">
        <v>86.311999999999998</v>
      </c>
      <c r="J261" s="282"/>
      <c r="L261" s="142"/>
      <c r="M261" s="146"/>
      <c r="T261" s="147"/>
      <c r="AT261" s="143" t="s">
        <v>141</v>
      </c>
      <c r="AU261" s="143" t="s">
        <v>81</v>
      </c>
      <c r="AV261" s="12" t="s">
        <v>81</v>
      </c>
      <c r="AW261" s="12" t="s">
        <v>32</v>
      </c>
      <c r="AX261" s="12" t="s">
        <v>71</v>
      </c>
      <c r="AY261" s="143" t="s">
        <v>125</v>
      </c>
    </row>
    <row r="262" spans="2:65" s="13" customFormat="1" ht="12">
      <c r="B262" s="148"/>
      <c r="C262" s="296">
        <v>41</v>
      </c>
      <c r="D262" s="140" t="s">
        <v>141</v>
      </c>
      <c r="E262" s="126" t="s">
        <v>1458</v>
      </c>
      <c r="F262" s="127" t="s">
        <v>1459</v>
      </c>
      <c r="G262" s="128" t="s">
        <v>138</v>
      </c>
      <c r="H262" s="129">
        <v>86.311999999999998</v>
      </c>
      <c r="I262" s="130">
        <v>0</v>
      </c>
      <c r="J262" s="276">
        <f>ROUND(I262*H262,2)</f>
        <v>0</v>
      </c>
      <c r="K262" s="127" t="s">
        <v>129</v>
      </c>
      <c r="L262" s="148"/>
      <c r="M262" s="152"/>
      <c r="T262" s="153"/>
      <c r="AT262" s="149" t="s">
        <v>141</v>
      </c>
      <c r="AU262" s="149" t="s">
        <v>81</v>
      </c>
      <c r="AV262" s="13" t="s">
        <v>130</v>
      </c>
      <c r="AW262" s="13" t="s">
        <v>32</v>
      </c>
      <c r="AX262" s="13" t="s">
        <v>79</v>
      </c>
      <c r="AY262" s="149" t="s">
        <v>125</v>
      </c>
    </row>
    <row r="263" spans="2:65" s="1" customFormat="1" ht="21.75" customHeight="1">
      <c r="B263" s="124"/>
      <c r="C263" s="291"/>
      <c r="D263" s="290" t="s">
        <v>127</v>
      </c>
      <c r="F263" s="279" t="s">
        <v>1460</v>
      </c>
      <c r="J263" s="281"/>
      <c r="L263" s="30"/>
      <c r="M263" s="131" t="s">
        <v>3</v>
      </c>
      <c r="N263" s="132" t="s">
        <v>42</v>
      </c>
      <c r="O263" s="133">
        <v>0.56499999999999995</v>
      </c>
      <c r="P263" s="133">
        <f>O263*H263</f>
        <v>0</v>
      </c>
      <c r="Q263" s="133">
        <v>1.47E-3</v>
      </c>
      <c r="R263" s="133">
        <f>Q263*H263</f>
        <v>0</v>
      </c>
      <c r="S263" s="133">
        <v>0</v>
      </c>
      <c r="T263" s="134">
        <f>S263*H263</f>
        <v>0</v>
      </c>
      <c r="AR263" s="135" t="s">
        <v>215</v>
      </c>
      <c r="AT263" s="135" t="s">
        <v>127</v>
      </c>
      <c r="AU263" s="135" t="s">
        <v>81</v>
      </c>
      <c r="AY263" s="18" t="s">
        <v>125</v>
      </c>
      <c r="BE263" s="136">
        <f>IF(N263="základní",J263,0)</f>
        <v>0</v>
      </c>
      <c r="BF263" s="136">
        <f>IF(N263="snížená",J263,0)</f>
        <v>0</v>
      </c>
      <c r="BG263" s="136">
        <f>IF(N263="zákl. přenesená",J263,0)</f>
        <v>0</v>
      </c>
      <c r="BH263" s="136">
        <f>IF(N263="sníž. přenesená",J263,0)</f>
        <v>0</v>
      </c>
      <c r="BI263" s="136">
        <f>IF(N263="nulová",J263,0)</f>
        <v>0</v>
      </c>
      <c r="BJ263" s="18" t="s">
        <v>79</v>
      </c>
      <c r="BK263" s="136">
        <f>ROUND(I263*H263,2)</f>
        <v>0</v>
      </c>
      <c r="BL263" s="18" t="s">
        <v>215</v>
      </c>
      <c r="BM263" s="135" t="s">
        <v>651</v>
      </c>
    </row>
    <row r="264" spans="2:65" s="14" customFormat="1">
      <c r="B264" s="154"/>
      <c r="D264" s="140" t="s">
        <v>141</v>
      </c>
      <c r="E264" s="143" t="s">
        <v>3</v>
      </c>
      <c r="F264" s="144" t="s">
        <v>1385</v>
      </c>
      <c r="G264" s="12"/>
      <c r="H264" s="145">
        <v>86.311999999999998</v>
      </c>
      <c r="I264" s="12"/>
      <c r="J264" s="282"/>
      <c r="K264" s="12"/>
      <c r="L264" s="154"/>
      <c r="M264" s="157"/>
      <c r="T264" s="158"/>
      <c r="AT264" s="155" t="s">
        <v>141</v>
      </c>
      <c r="AU264" s="155" t="s">
        <v>81</v>
      </c>
      <c r="AV264" s="14" t="s">
        <v>79</v>
      </c>
      <c r="AW264" s="14" t="s">
        <v>32</v>
      </c>
      <c r="AX264" s="14" t="s">
        <v>71</v>
      </c>
      <c r="AY264" s="155" t="s">
        <v>125</v>
      </c>
    </row>
    <row r="265" spans="2:65" s="12" customFormat="1" ht="12">
      <c r="B265" s="142"/>
      <c r="C265" s="12">
        <v>42</v>
      </c>
      <c r="D265" s="140" t="s">
        <v>141</v>
      </c>
      <c r="E265" s="126" t="s">
        <v>1319</v>
      </c>
      <c r="F265" s="127" t="s">
        <v>1320</v>
      </c>
      <c r="G265" s="128" t="s">
        <v>170</v>
      </c>
      <c r="H265" s="129">
        <v>6.42</v>
      </c>
      <c r="I265" s="130">
        <v>0</v>
      </c>
      <c r="J265" s="276">
        <f>ROUND(I265*H265,2)</f>
        <v>0</v>
      </c>
      <c r="K265" s="127" t="s">
        <v>3</v>
      </c>
      <c r="L265" s="142"/>
      <c r="M265" s="146"/>
      <c r="T265" s="147"/>
      <c r="AT265" s="143" t="s">
        <v>141</v>
      </c>
      <c r="AU265" s="143" t="s">
        <v>81</v>
      </c>
      <c r="AV265" s="12" t="s">
        <v>81</v>
      </c>
      <c r="AW265" s="12" t="s">
        <v>32</v>
      </c>
      <c r="AX265" s="12" t="s">
        <v>71</v>
      </c>
      <c r="AY265" s="143" t="s">
        <v>125</v>
      </c>
    </row>
    <row r="266" spans="2:65" s="11" customFormat="1" ht="22.9" customHeight="1">
      <c r="B266" s="113"/>
      <c r="D266" s="114" t="s">
        <v>70</v>
      </c>
      <c r="E266" s="143" t="s">
        <v>3</v>
      </c>
      <c r="F266" s="144" t="s">
        <v>1321</v>
      </c>
      <c r="G266" s="12"/>
      <c r="H266" s="145">
        <v>6.42</v>
      </c>
      <c r="I266" s="12"/>
      <c r="J266" s="282"/>
      <c r="K266" s="12"/>
      <c r="L266" s="113"/>
      <c r="M266" s="117"/>
      <c r="P266" s="118">
        <f>SUM(P267:P271)</f>
        <v>0</v>
      </c>
      <c r="R266" s="118">
        <f>SUM(R267:R271)</f>
        <v>0</v>
      </c>
      <c r="T266" s="119">
        <f>SUM(T267:T271)</f>
        <v>0</v>
      </c>
      <c r="AR266" s="114" t="s">
        <v>81</v>
      </c>
      <c r="AT266" s="120" t="s">
        <v>70</v>
      </c>
      <c r="AU266" s="120" t="s">
        <v>79</v>
      </c>
      <c r="AY266" s="114" t="s">
        <v>125</v>
      </c>
      <c r="BK266" s="121">
        <f>SUM(BK267:BK271)</f>
        <v>0</v>
      </c>
    </row>
    <row r="267" spans="2:65" s="1" customFormat="1" ht="33" customHeight="1">
      <c r="B267" s="124"/>
      <c r="C267" s="125">
        <v>43</v>
      </c>
      <c r="D267" s="125" t="s">
        <v>127</v>
      </c>
      <c r="E267" s="126" t="s">
        <v>1322</v>
      </c>
      <c r="F267" s="127" t="s">
        <v>1320</v>
      </c>
      <c r="G267" s="128" t="s">
        <v>170</v>
      </c>
      <c r="H267" s="129">
        <v>4.5</v>
      </c>
      <c r="I267" s="130">
        <v>0</v>
      </c>
      <c r="J267" s="276">
        <f>ROUND(I267*H267,2)</f>
        <v>0</v>
      </c>
      <c r="K267" s="127" t="s">
        <v>3</v>
      </c>
      <c r="L267" s="30"/>
      <c r="M267" s="131" t="s">
        <v>3</v>
      </c>
      <c r="N267" s="132" t="s">
        <v>42</v>
      </c>
      <c r="O267" s="133">
        <v>0</v>
      </c>
      <c r="P267" s="133">
        <f>O267*H267</f>
        <v>0</v>
      </c>
      <c r="Q267" s="133">
        <v>0</v>
      </c>
      <c r="R267" s="133">
        <f>Q267*H267</f>
        <v>0</v>
      </c>
      <c r="S267" s="133">
        <v>0</v>
      </c>
      <c r="T267" s="134">
        <f>S267*H267</f>
        <v>0</v>
      </c>
      <c r="AR267" s="135" t="s">
        <v>215</v>
      </c>
      <c r="AT267" s="135" t="s">
        <v>127</v>
      </c>
      <c r="AU267" s="135" t="s">
        <v>81</v>
      </c>
      <c r="AY267" s="18" t="s">
        <v>125</v>
      </c>
      <c r="BE267" s="136">
        <f>IF(N267="základní",J267,0)</f>
        <v>0</v>
      </c>
      <c r="BF267" s="136">
        <f>IF(N267="snížená",J267,0)</f>
        <v>0</v>
      </c>
      <c r="BG267" s="136">
        <f>IF(N267="zákl. přenesená",J267,0)</f>
        <v>0</v>
      </c>
      <c r="BH267" s="136">
        <f>IF(N267="sníž. přenesená",J267,0)</f>
        <v>0</v>
      </c>
      <c r="BI267" s="136">
        <f>IF(N267="nulová",J267,0)</f>
        <v>0</v>
      </c>
      <c r="BJ267" s="18" t="s">
        <v>79</v>
      </c>
      <c r="BK267" s="136">
        <f>ROUND(I267*H267,2)</f>
        <v>0</v>
      </c>
      <c r="BL267" s="18" t="s">
        <v>215</v>
      </c>
      <c r="BM267" s="135" t="s">
        <v>652</v>
      </c>
    </row>
    <row r="268" spans="2:65" s="12" customFormat="1">
      <c r="B268" s="142"/>
      <c r="D268" s="140" t="s">
        <v>141</v>
      </c>
      <c r="E268" s="143" t="s">
        <v>3</v>
      </c>
      <c r="F268" s="144" t="s">
        <v>1323</v>
      </c>
      <c r="H268" s="145">
        <v>4.5</v>
      </c>
      <c r="J268" s="282"/>
      <c r="L268" s="142"/>
      <c r="M268" s="146"/>
      <c r="T268" s="147"/>
      <c r="AT268" s="143" t="s">
        <v>141</v>
      </c>
      <c r="AU268" s="143" t="s">
        <v>81</v>
      </c>
      <c r="AV268" s="12" t="s">
        <v>81</v>
      </c>
      <c r="AW268" s="12" t="s">
        <v>32</v>
      </c>
      <c r="AX268" s="12" t="s">
        <v>71</v>
      </c>
      <c r="AY268" s="143" t="s">
        <v>125</v>
      </c>
    </row>
    <row r="269" spans="2:65" s="13" customFormat="1" ht="24">
      <c r="B269" s="148"/>
      <c r="C269" s="296">
        <v>44</v>
      </c>
      <c r="D269" s="140" t="s">
        <v>141</v>
      </c>
      <c r="E269" s="126" t="s">
        <v>1324</v>
      </c>
      <c r="F269" s="127" t="s">
        <v>1325</v>
      </c>
      <c r="G269" s="128" t="s">
        <v>170</v>
      </c>
      <c r="H269" s="129">
        <v>6</v>
      </c>
      <c r="I269" s="130">
        <v>0</v>
      </c>
      <c r="J269" s="276">
        <f t="shared" ref="J269:J278" si="0">ROUND(I269*H269,2)</f>
        <v>0</v>
      </c>
      <c r="K269" s="127" t="s">
        <v>3</v>
      </c>
      <c r="L269" s="148"/>
      <c r="M269" s="152"/>
      <c r="T269" s="153"/>
      <c r="AT269" s="149" t="s">
        <v>141</v>
      </c>
      <c r="AU269" s="149" t="s">
        <v>81</v>
      </c>
      <c r="AV269" s="13" t="s">
        <v>130</v>
      </c>
      <c r="AW269" s="13" t="s">
        <v>32</v>
      </c>
      <c r="AX269" s="13" t="s">
        <v>79</v>
      </c>
      <c r="AY269" s="149" t="s">
        <v>125</v>
      </c>
    </row>
    <row r="270" spans="2:65" s="1" customFormat="1" ht="16.5" customHeight="1">
      <c r="B270" s="124"/>
      <c r="C270" s="125">
        <v>45</v>
      </c>
      <c r="D270" s="125"/>
      <c r="E270" s="126" t="s">
        <v>1326</v>
      </c>
      <c r="F270" s="127" t="s">
        <v>1327</v>
      </c>
      <c r="G270" s="128" t="s">
        <v>170</v>
      </c>
      <c r="H270" s="129">
        <v>6</v>
      </c>
      <c r="I270" s="130">
        <v>0</v>
      </c>
      <c r="J270" s="276">
        <f t="shared" si="0"/>
        <v>0</v>
      </c>
      <c r="K270" s="127" t="s">
        <v>3</v>
      </c>
      <c r="L270" s="30"/>
      <c r="M270" s="131" t="s">
        <v>3</v>
      </c>
      <c r="N270" s="132" t="s">
        <v>42</v>
      </c>
      <c r="O270" s="133">
        <v>0</v>
      </c>
      <c r="P270" s="133">
        <f>O270*H270</f>
        <v>0</v>
      </c>
      <c r="Q270" s="133">
        <v>0</v>
      </c>
      <c r="R270" s="133">
        <f>Q270*H270</f>
        <v>0</v>
      </c>
      <c r="S270" s="133">
        <v>0</v>
      </c>
      <c r="T270" s="134">
        <f>S270*H270</f>
        <v>0</v>
      </c>
      <c r="AR270" s="135" t="s">
        <v>215</v>
      </c>
      <c r="AT270" s="135" t="s">
        <v>127</v>
      </c>
      <c r="AU270" s="135" t="s">
        <v>81</v>
      </c>
      <c r="AY270" s="18" t="s">
        <v>125</v>
      </c>
      <c r="BE270" s="136">
        <f>IF(N270="základní",J270,0)</f>
        <v>0</v>
      </c>
      <c r="BF270" s="136">
        <f>IF(N270="snížená",J270,0)</f>
        <v>0</v>
      </c>
      <c r="BG270" s="136">
        <f>IF(N270="zákl. přenesená",J270,0)</f>
        <v>0</v>
      </c>
      <c r="BH270" s="136">
        <f>IF(N270="sníž. přenesená",J270,0)</f>
        <v>0</v>
      </c>
      <c r="BI270" s="136">
        <f>IF(N270="nulová",J270,0)</f>
        <v>0</v>
      </c>
      <c r="BJ270" s="18" t="s">
        <v>79</v>
      </c>
      <c r="BK270" s="136">
        <f>ROUND(I270*H270,2)</f>
        <v>0</v>
      </c>
      <c r="BL270" s="18" t="s">
        <v>215</v>
      </c>
      <c r="BM270" s="135" t="s">
        <v>653</v>
      </c>
    </row>
    <row r="271" spans="2:65" s="12" customFormat="1" ht="12">
      <c r="B271" s="142"/>
      <c r="C271" s="125">
        <v>46</v>
      </c>
      <c r="D271" s="140" t="s">
        <v>141</v>
      </c>
      <c r="E271" s="126" t="s">
        <v>1328</v>
      </c>
      <c r="F271" s="127" t="s">
        <v>1329</v>
      </c>
      <c r="G271" s="128" t="s">
        <v>170</v>
      </c>
      <c r="H271" s="129">
        <v>6</v>
      </c>
      <c r="I271" s="130">
        <v>0</v>
      </c>
      <c r="J271" s="276">
        <f t="shared" si="0"/>
        <v>0</v>
      </c>
      <c r="K271" s="127" t="s">
        <v>3</v>
      </c>
      <c r="L271" s="142"/>
      <c r="M271" s="146"/>
      <c r="T271" s="147"/>
      <c r="AT271" s="143" t="s">
        <v>141</v>
      </c>
      <c r="AU271" s="143" t="s">
        <v>81</v>
      </c>
      <c r="AV271" s="12" t="s">
        <v>81</v>
      </c>
      <c r="AW271" s="12" t="s">
        <v>32</v>
      </c>
      <c r="AX271" s="12" t="s">
        <v>71</v>
      </c>
      <c r="AY271" s="143" t="s">
        <v>125</v>
      </c>
    </row>
    <row r="272" spans="2:65" ht="12">
      <c r="C272" s="125">
        <v>47</v>
      </c>
      <c r="E272" s="126" t="s">
        <v>1330</v>
      </c>
      <c r="F272" s="127" t="s">
        <v>1331</v>
      </c>
      <c r="G272" s="128" t="s">
        <v>170</v>
      </c>
      <c r="H272" s="129">
        <v>22</v>
      </c>
      <c r="I272" s="130">
        <v>0</v>
      </c>
      <c r="J272" s="276">
        <f t="shared" si="0"/>
        <v>0</v>
      </c>
      <c r="K272" s="127" t="s">
        <v>3</v>
      </c>
    </row>
    <row r="273" spans="3:11" ht="12">
      <c r="C273" s="125">
        <v>48</v>
      </c>
      <c r="E273" s="126" t="s">
        <v>1332</v>
      </c>
      <c r="F273" s="127" t="s">
        <v>1333</v>
      </c>
      <c r="G273" s="128" t="s">
        <v>170</v>
      </c>
      <c r="H273" s="129">
        <v>22</v>
      </c>
      <c r="I273" s="130">
        <v>0</v>
      </c>
      <c r="J273" s="276">
        <f t="shared" si="0"/>
        <v>0</v>
      </c>
      <c r="K273" s="127" t="s">
        <v>3</v>
      </c>
    </row>
    <row r="274" spans="3:11" ht="12">
      <c r="C274" s="125">
        <v>49</v>
      </c>
      <c r="E274" s="126" t="s">
        <v>1334</v>
      </c>
      <c r="F274" s="127" t="s">
        <v>1335</v>
      </c>
      <c r="G274" s="128" t="s">
        <v>170</v>
      </c>
      <c r="H274" s="129">
        <v>22</v>
      </c>
      <c r="I274" s="130">
        <v>0</v>
      </c>
      <c r="J274" s="276">
        <f t="shared" si="0"/>
        <v>0</v>
      </c>
      <c r="K274" s="127" t="s">
        <v>3</v>
      </c>
    </row>
    <row r="275" spans="3:11" ht="12">
      <c r="C275" s="125">
        <v>50</v>
      </c>
      <c r="E275" s="126" t="s">
        <v>1336</v>
      </c>
      <c r="F275" s="127" t="s">
        <v>1337</v>
      </c>
      <c r="G275" s="128" t="s">
        <v>170</v>
      </c>
      <c r="H275" s="129">
        <v>30</v>
      </c>
      <c r="I275" s="130">
        <v>0</v>
      </c>
      <c r="J275" s="276">
        <f t="shared" si="0"/>
        <v>0</v>
      </c>
      <c r="K275" s="127" t="s">
        <v>3</v>
      </c>
    </row>
    <row r="276" spans="3:11" ht="12">
      <c r="C276" s="125">
        <v>51</v>
      </c>
      <c r="E276" s="126" t="s">
        <v>1338</v>
      </c>
      <c r="F276" s="127" t="s">
        <v>1339</v>
      </c>
      <c r="G276" s="128" t="s">
        <v>170</v>
      </c>
      <c r="H276" s="129">
        <v>13</v>
      </c>
      <c r="I276" s="130">
        <v>0</v>
      </c>
      <c r="J276" s="276">
        <f t="shared" si="0"/>
        <v>0</v>
      </c>
      <c r="K276" s="127" t="s">
        <v>3</v>
      </c>
    </row>
    <row r="277" spans="3:11" ht="12">
      <c r="C277" s="125">
        <v>52</v>
      </c>
      <c r="E277" s="126" t="s">
        <v>1340</v>
      </c>
      <c r="F277" s="127" t="s">
        <v>1341</v>
      </c>
      <c r="G277" s="128" t="s">
        <v>170</v>
      </c>
      <c r="H277" s="129">
        <v>22</v>
      </c>
      <c r="I277" s="130">
        <v>0</v>
      </c>
      <c r="J277" s="276">
        <f t="shared" si="0"/>
        <v>0</v>
      </c>
      <c r="K277" s="127" t="s">
        <v>3</v>
      </c>
    </row>
    <row r="278" spans="3:11" ht="12">
      <c r="C278" s="125">
        <v>53</v>
      </c>
      <c r="E278" s="126" t="s">
        <v>1342</v>
      </c>
      <c r="F278" s="127" t="s">
        <v>1343</v>
      </c>
      <c r="G278" s="128" t="s">
        <v>128</v>
      </c>
      <c r="H278" s="129">
        <v>2</v>
      </c>
      <c r="I278" s="130">
        <v>0</v>
      </c>
      <c r="J278" s="276">
        <f t="shared" si="0"/>
        <v>0</v>
      </c>
      <c r="K278" s="127" t="s">
        <v>129</v>
      </c>
    </row>
    <row r="279" spans="3:11" ht="12">
      <c r="C279" s="125"/>
      <c r="E279" s="1"/>
      <c r="F279" s="279" t="s">
        <v>1344</v>
      </c>
      <c r="G279" s="1"/>
      <c r="H279" s="1"/>
      <c r="I279" s="1"/>
      <c r="J279" s="281"/>
      <c r="K279" s="1"/>
    </row>
    <row r="280" spans="3:11" ht="24">
      <c r="C280" s="292">
        <v>54</v>
      </c>
      <c r="E280" s="126" t="s">
        <v>1345</v>
      </c>
      <c r="F280" s="127" t="s">
        <v>1346</v>
      </c>
      <c r="G280" s="128" t="s">
        <v>293</v>
      </c>
      <c r="H280" s="129">
        <v>0.29499999999999998</v>
      </c>
      <c r="I280" s="130">
        <v>0</v>
      </c>
      <c r="J280" s="276">
        <f>ROUND(I280*H280,2)</f>
        <v>0</v>
      </c>
      <c r="K280" s="127" t="s">
        <v>129</v>
      </c>
    </row>
    <row r="281" spans="3:11" ht="12">
      <c r="C281" s="291"/>
      <c r="E281" s="1"/>
      <c r="F281" s="279" t="s">
        <v>1461</v>
      </c>
      <c r="G281" s="1"/>
      <c r="H281" s="1"/>
      <c r="I281" s="1"/>
      <c r="J281" s="281"/>
      <c r="K281" s="1"/>
    </row>
    <row r="282" spans="3:11" ht="12.75">
      <c r="C282" s="291"/>
      <c r="D282" s="114" t="s">
        <v>70</v>
      </c>
      <c r="E282" s="122" t="s">
        <v>1347</v>
      </c>
      <c r="F282" s="122" t="s">
        <v>1348</v>
      </c>
      <c r="G282" s="11"/>
      <c r="H282" s="11"/>
      <c r="I282" s="11"/>
      <c r="J282" s="287">
        <f>J283+J286+J288+J289+J290+J293+J295+J298+J300+J307</f>
        <v>0</v>
      </c>
      <c r="K282" s="11"/>
    </row>
    <row r="283" spans="3:11" ht="24">
      <c r="C283" s="294">
        <v>55</v>
      </c>
      <c r="D283" s="125" t="s">
        <v>127</v>
      </c>
      <c r="E283" s="126" t="s">
        <v>1349</v>
      </c>
      <c r="F283" s="127" t="s">
        <v>1350</v>
      </c>
      <c r="G283" s="128" t="s">
        <v>138</v>
      </c>
      <c r="H283" s="129">
        <v>16.949000000000002</v>
      </c>
      <c r="I283" s="130">
        <v>0</v>
      </c>
      <c r="J283" s="276">
        <f>ROUND(I283*H283,2)</f>
        <v>0</v>
      </c>
      <c r="K283" s="127" t="s">
        <v>129</v>
      </c>
    </row>
    <row r="284" spans="3:11" ht="12">
      <c r="C284" s="291"/>
      <c r="D284" s="137" t="s">
        <v>131</v>
      </c>
      <c r="E284" s="1"/>
      <c r="F284" s="138" t="s">
        <v>1351</v>
      </c>
      <c r="G284" s="1"/>
      <c r="H284" s="1"/>
      <c r="I284" s="1"/>
      <c r="J284" s="281"/>
      <c r="K284" s="1"/>
    </row>
    <row r="285" spans="3:11" ht="12">
      <c r="C285" s="291"/>
      <c r="D285" s="140" t="s">
        <v>141</v>
      </c>
      <c r="E285" s="143" t="s">
        <v>3</v>
      </c>
      <c r="F285" s="144" t="s">
        <v>1352</v>
      </c>
      <c r="G285" s="12"/>
      <c r="H285" s="145">
        <v>16.949000000000002</v>
      </c>
      <c r="I285" s="12"/>
      <c r="J285" s="282"/>
      <c r="K285" s="12"/>
    </row>
    <row r="286" spans="3:11" ht="12">
      <c r="C286" s="294">
        <v>56</v>
      </c>
      <c r="D286" s="165" t="s">
        <v>433</v>
      </c>
      <c r="E286" s="166" t="s">
        <v>1353</v>
      </c>
      <c r="F286" s="167" t="s">
        <v>1354</v>
      </c>
      <c r="G286" s="168" t="s">
        <v>138</v>
      </c>
      <c r="H286" s="169">
        <v>18.643999999999998</v>
      </c>
      <c r="I286" s="170">
        <v>0</v>
      </c>
      <c r="J286" s="284">
        <f>ROUND(I286*H286,2)</f>
        <v>0</v>
      </c>
      <c r="K286" s="167" t="s">
        <v>3</v>
      </c>
    </row>
    <row r="287" spans="3:11" ht="12">
      <c r="C287" s="291"/>
      <c r="D287" s="140" t="s">
        <v>141</v>
      </c>
      <c r="E287" s="12"/>
      <c r="F287" s="144" t="s">
        <v>1355</v>
      </c>
      <c r="G287" s="12"/>
      <c r="H287" s="145">
        <v>18.643999999999998</v>
      </c>
      <c r="I287" s="12"/>
      <c r="J287" s="282"/>
      <c r="K287" s="12"/>
    </row>
    <row r="288" spans="3:11" ht="12">
      <c r="C288" s="293">
        <v>57</v>
      </c>
      <c r="D288" s="125" t="s">
        <v>127</v>
      </c>
      <c r="E288" s="126" t="s">
        <v>1356</v>
      </c>
      <c r="F288" s="127" t="s">
        <v>1357</v>
      </c>
      <c r="G288" s="128" t="s">
        <v>128</v>
      </c>
      <c r="H288" s="129">
        <v>1</v>
      </c>
      <c r="I288" s="130">
        <v>0</v>
      </c>
      <c r="J288" s="276">
        <f>ROUND(I288*H288,2)</f>
        <v>0</v>
      </c>
      <c r="K288" s="127" t="s">
        <v>3</v>
      </c>
    </row>
    <row r="289" spans="2:11" ht="12">
      <c r="C289" s="125">
        <v>58</v>
      </c>
      <c r="D289" s="125" t="s">
        <v>127</v>
      </c>
      <c r="E289" s="126" t="s">
        <v>1358</v>
      </c>
      <c r="F289" s="127" t="s">
        <v>1359</v>
      </c>
      <c r="G289" s="128" t="s">
        <v>128</v>
      </c>
      <c r="H289" s="129">
        <v>1</v>
      </c>
      <c r="I289" s="130">
        <v>0</v>
      </c>
      <c r="J289" s="276">
        <f>ROUND(I289*H289,2)</f>
        <v>0</v>
      </c>
      <c r="K289" s="127" t="s">
        <v>3</v>
      </c>
    </row>
    <row r="290" spans="2:11" ht="12">
      <c r="C290" s="292">
        <v>59</v>
      </c>
      <c r="D290" s="125" t="s">
        <v>127</v>
      </c>
      <c r="E290" s="126" t="s">
        <v>1360</v>
      </c>
      <c r="F290" s="127" t="s">
        <v>1361</v>
      </c>
      <c r="G290" s="128" t="s">
        <v>138</v>
      </c>
      <c r="H290" s="129">
        <v>16.949000000000002</v>
      </c>
      <c r="I290" s="130">
        <v>0</v>
      </c>
      <c r="J290" s="276">
        <f>ROUND(I290*H290,2)</f>
        <v>0</v>
      </c>
      <c r="K290" s="127" t="s">
        <v>129</v>
      </c>
    </row>
    <row r="291" spans="2:11" ht="12">
      <c r="C291" s="291"/>
      <c r="D291" s="137" t="s">
        <v>131</v>
      </c>
      <c r="E291" s="1"/>
      <c r="F291" s="138" t="s">
        <v>1362</v>
      </c>
      <c r="G291" s="1"/>
      <c r="H291" s="1"/>
      <c r="I291" s="1"/>
      <c r="J291" s="281"/>
      <c r="K291" s="1"/>
    </row>
    <row r="292" spans="2:11" ht="12">
      <c r="C292" s="291"/>
      <c r="D292" s="140" t="s">
        <v>141</v>
      </c>
      <c r="E292" s="143" t="s">
        <v>3</v>
      </c>
      <c r="F292" s="144" t="s">
        <v>1352</v>
      </c>
      <c r="G292" s="12"/>
      <c r="H292" s="145">
        <v>16.949000000000002</v>
      </c>
      <c r="I292" s="12"/>
      <c r="J292" s="282"/>
      <c r="K292" s="12"/>
    </row>
    <row r="293" spans="2:11" ht="12">
      <c r="C293" s="294">
        <v>60</v>
      </c>
      <c r="D293" s="165" t="s">
        <v>433</v>
      </c>
      <c r="E293" s="166" t="s">
        <v>1363</v>
      </c>
      <c r="F293" s="167" t="s">
        <v>1364</v>
      </c>
      <c r="G293" s="168" t="s">
        <v>138</v>
      </c>
      <c r="H293" s="169">
        <v>18.829999999999998</v>
      </c>
      <c r="I293" s="170">
        <v>0</v>
      </c>
      <c r="J293" s="284">
        <f>ROUND(I293*H293,2)</f>
        <v>0</v>
      </c>
      <c r="K293" s="167" t="s">
        <v>129</v>
      </c>
    </row>
    <row r="294" spans="2:11" ht="12">
      <c r="C294" s="291"/>
      <c r="D294" s="140" t="s">
        <v>141</v>
      </c>
      <c r="E294" s="12"/>
      <c r="F294" s="144" t="s">
        <v>1365</v>
      </c>
      <c r="G294" s="12"/>
      <c r="H294" s="145">
        <v>18.829999999999998</v>
      </c>
      <c r="I294" s="12"/>
      <c r="J294" s="282"/>
      <c r="K294" s="12"/>
    </row>
    <row r="295" spans="2:11" ht="24">
      <c r="C295" s="294">
        <v>61</v>
      </c>
      <c r="D295" s="125" t="s">
        <v>127</v>
      </c>
      <c r="E295" s="126" t="s">
        <v>1366</v>
      </c>
      <c r="F295" s="127" t="s">
        <v>1367</v>
      </c>
      <c r="G295" s="128" t="s">
        <v>138</v>
      </c>
      <c r="H295" s="129">
        <v>11.315</v>
      </c>
      <c r="I295" s="130">
        <v>0</v>
      </c>
      <c r="J295" s="276">
        <f>ROUND(I295*H295,2)</f>
        <v>0</v>
      </c>
      <c r="K295" s="127" t="s">
        <v>129</v>
      </c>
    </row>
    <row r="296" spans="2:11" ht="12">
      <c r="C296" s="291"/>
      <c r="D296" s="137" t="s">
        <v>131</v>
      </c>
      <c r="E296" s="1"/>
      <c r="F296" s="138" t="s">
        <v>1368</v>
      </c>
      <c r="G296" s="1"/>
      <c r="H296" s="1"/>
      <c r="I296" s="1"/>
      <c r="J296" s="281"/>
      <c r="K296" s="1"/>
    </row>
    <row r="297" spans="2:11" ht="12">
      <c r="C297" s="291"/>
      <c r="D297" s="140" t="s">
        <v>141</v>
      </c>
      <c r="E297" s="143" t="s">
        <v>3</v>
      </c>
      <c r="F297" s="144" t="s">
        <v>1369</v>
      </c>
      <c r="G297" s="12"/>
      <c r="H297" s="145">
        <v>11.315</v>
      </c>
      <c r="I297" s="12"/>
      <c r="J297" s="282"/>
      <c r="K297" s="12"/>
    </row>
    <row r="298" spans="2:11" ht="12">
      <c r="C298" s="293">
        <v>62</v>
      </c>
      <c r="D298" s="165" t="s">
        <v>433</v>
      </c>
      <c r="E298" s="166" t="s">
        <v>1353</v>
      </c>
      <c r="F298" s="167" t="s">
        <v>1354</v>
      </c>
      <c r="G298" s="168" t="s">
        <v>138</v>
      </c>
      <c r="H298" s="169">
        <v>12.446999999999999</v>
      </c>
      <c r="I298" s="170">
        <v>0</v>
      </c>
      <c r="J298" s="284">
        <f>ROUND(I298*H298,2)</f>
        <v>0</v>
      </c>
      <c r="K298" s="167" t="s">
        <v>3</v>
      </c>
    </row>
    <row r="299" spans="2:11" ht="12">
      <c r="C299" s="125"/>
      <c r="D299" s="140" t="s">
        <v>141</v>
      </c>
      <c r="E299" s="12"/>
      <c r="F299" s="144" t="s">
        <v>1370</v>
      </c>
      <c r="G299" s="12"/>
      <c r="H299" s="145">
        <v>12.446999999999999</v>
      </c>
      <c r="I299" s="12"/>
      <c r="J299" s="282"/>
      <c r="K299" s="12"/>
    </row>
    <row r="300" spans="2:11" ht="12">
      <c r="B300" s="300"/>
      <c r="C300" s="292"/>
      <c r="D300" s="125" t="s">
        <v>127</v>
      </c>
      <c r="E300" s="126" t="s">
        <v>1462</v>
      </c>
      <c r="F300" s="127" t="s">
        <v>1463</v>
      </c>
      <c r="G300" s="128" t="s">
        <v>170</v>
      </c>
      <c r="H300" s="129">
        <v>10.92</v>
      </c>
      <c r="I300" s="130">
        <v>0</v>
      </c>
      <c r="J300" s="276">
        <f>ROUND(I300*H300,2)</f>
        <v>0</v>
      </c>
      <c r="K300" s="127" t="s">
        <v>129</v>
      </c>
    </row>
    <row r="301" spans="2:11" ht="12">
      <c r="B301" s="300"/>
      <c r="C301" s="291"/>
      <c r="D301" s="137" t="s">
        <v>131</v>
      </c>
      <c r="E301" s="1"/>
      <c r="F301" s="138" t="s">
        <v>1464</v>
      </c>
      <c r="G301" s="1"/>
      <c r="H301" s="1"/>
      <c r="I301" s="1"/>
      <c r="J301" s="281"/>
      <c r="K301" s="1"/>
    </row>
    <row r="302" spans="2:11" ht="12">
      <c r="B302" s="300"/>
      <c r="C302" s="291"/>
      <c r="D302" s="140" t="s">
        <v>141</v>
      </c>
      <c r="E302" s="143" t="s">
        <v>3</v>
      </c>
      <c r="F302" s="144" t="s">
        <v>1465</v>
      </c>
      <c r="G302" s="12"/>
      <c r="H302" s="145">
        <v>4.28</v>
      </c>
      <c r="I302" s="12"/>
      <c r="J302" s="282"/>
      <c r="K302" s="12"/>
    </row>
    <row r="303" spans="2:11" ht="12">
      <c r="B303" s="300"/>
      <c r="C303" s="291"/>
      <c r="D303" s="140" t="s">
        <v>141</v>
      </c>
      <c r="E303" s="143" t="s">
        <v>3</v>
      </c>
      <c r="F303" s="144" t="s">
        <v>1466</v>
      </c>
      <c r="G303" s="12"/>
      <c r="H303" s="145">
        <v>3</v>
      </c>
      <c r="I303" s="12"/>
      <c r="J303" s="282"/>
      <c r="K303" s="12"/>
    </row>
    <row r="304" spans="2:11" ht="12">
      <c r="B304" s="300"/>
      <c r="C304" s="291"/>
      <c r="D304" s="140" t="s">
        <v>141</v>
      </c>
      <c r="E304" s="143" t="s">
        <v>3</v>
      </c>
      <c r="F304" s="144" t="s">
        <v>1467</v>
      </c>
      <c r="G304" s="12"/>
      <c r="H304" s="145">
        <v>1.5</v>
      </c>
      <c r="I304" s="12"/>
      <c r="J304" s="282"/>
      <c r="K304" s="12"/>
    </row>
    <row r="305" spans="2:11" ht="12">
      <c r="B305" s="300"/>
      <c r="C305" s="291"/>
      <c r="D305" s="140" t="s">
        <v>141</v>
      </c>
      <c r="E305" s="143" t="s">
        <v>3</v>
      </c>
      <c r="F305" s="144" t="s">
        <v>1468</v>
      </c>
      <c r="G305" s="12"/>
      <c r="H305" s="145">
        <v>2.14</v>
      </c>
      <c r="I305" s="12"/>
      <c r="J305" s="282"/>
      <c r="K305" s="12"/>
    </row>
    <row r="306" spans="2:11" ht="12">
      <c r="B306" s="300"/>
      <c r="C306" s="291"/>
      <c r="D306" s="140" t="s">
        <v>141</v>
      </c>
      <c r="E306" s="149" t="s">
        <v>3</v>
      </c>
      <c r="F306" s="150" t="s">
        <v>161</v>
      </c>
      <c r="G306" s="13"/>
      <c r="H306" s="151">
        <v>10.920000000000002</v>
      </c>
      <c r="I306" s="13"/>
      <c r="J306" s="283"/>
      <c r="K306" s="13"/>
    </row>
    <row r="307" spans="2:11" ht="12">
      <c r="B307" s="300"/>
      <c r="C307" s="294">
        <v>63</v>
      </c>
      <c r="D307" s="165" t="s">
        <v>433</v>
      </c>
      <c r="E307" s="166" t="s">
        <v>1469</v>
      </c>
      <c r="F307" s="167" t="s">
        <v>1470</v>
      </c>
      <c r="G307" s="168" t="s">
        <v>170</v>
      </c>
      <c r="H307" s="169">
        <v>10.92</v>
      </c>
      <c r="I307" s="170">
        <v>0</v>
      </c>
      <c r="J307" s="284">
        <f>ROUND(I307*H307,2)</f>
        <v>0</v>
      </c>
      <c r="K307" s="167" t="s">
        <v>3</v>
      </c>
    </row>
    <row r="308" spans="2:11" ht="21.75" customHeight="1">
      <c r="C308" s="291"/>
      <c r="D308" s="114" t="s">
        <v>70</v>
      </c>
      <c r="E308" s="122" t="s">
        <v>1371</v>
      </c>
      <c r="F308" s="122" t="s">
        <v>1372</v>
      </c>
      <c r="G308" s="11"/>
      <c r="H308" s="11"/>
      <c r="I308" s="11"/>
      <c r="J308" s="287">
        <f>J309+J310+J311+J312</f>
        <v>0</v>
      </c>
      <c r="K308" s="11"/>
    </row>
    <row r="309" spans="2:11" ht="168">
      <c r="C309" s="293">
        <v>64</v>
      </c>
      <c r="D309" s="125" t="s">
        <v>127</v>
      </c>
      <c r="E309" s="126" t="s">
        <v>1373</v>
      </c>
      <c r="F309" s="127" t="s">
        <v>1374</v>
      </c>
      <c r="G309" s="128" t="s">
        <v>128</v>
      </c>
      <c r="H309" s="129">
        <v>1</v>
      </c>
      <c r="I309" s="130">
        <v>0</v>
      </c>
      <c r="J309" s="276">
        <f t="shared" ref="J309:J312" si="1">ROUND(I309*H309,2)</f>
        <v>0</v>
      </c>
      <c r="K309" s="127" t="s">
        <v>3</v>
      </c>
    </row>
    <row r="310" spans="2:11" ht="156">
      <c r="C310" s="125">
        <v>65</v>
      </c>
      <c r="D310" s="125" t="s">
        <v>127</v>
      </c>
      <c r="E310" s="126" t="s">
        <v>1375</v>
      </c>
      <c r="F310" s="127" t="s">
        <v>1376</v>
      </c>
      <c r="G310" s="128" t="s">
        <v>128</v>
      </c>
      <c r="H310" s="129">
        <v>4</v>
      </c>
      <c r="I310" s="130">
        <v>0</v>
      </c>
      <c r="J310" s="276">
        <f t="shared" si="1"/>
        <v>0</v>
      </c>
      <c r="K310" s="127" t="s">
        <v>3</v>
      </c>
    </row>
    <row r="311" spans="2:11" ht="156">
      <c r="C311" s="125">
        <v>66</v>
      </c>
      <c r="D311" s="125" t="s">
        <v>127</v>
      </c>
      <c r="E311" s="126" t="s">
        <v>1377</v>
      </c>
      <c r="F311" s="127" t="s">
        <v>1378</v>
      </c>
      <c r="G311" s="128" t="s">
        <v>128</v>
      </c>
      <c r="H311" s="129">
        <v>2</v>
      </c>
      <c r="I311" s="130">
        <v>0</v>
      </c>
      <c r="J311" s="276">
        <f t="shared" si="1"/>
        <v>0</v>
      </c>
      <c r="K311" s="127" t="s">
        <v>3</v>
      </c>
    </row>
    <row r="312" spans="2:11" ht="156">
      <c r="C312" s="125">
        <v>67</v>
      </c>
      <c r="D312" s="125" t="s">
        <v>127</v>
      </c>
      <c r="E312" s="126" t="s">
        <v>1379</v>
      </c>
      <c r="F312" s="127" t="s">
        <v>1380</v>
      </c>
      <c r="G312" s="128" t="s">
        <v>128</v>
      </c>
      <c r="H312" s="129">
        <v>3</v>
      </c>
      <c r="I312" s="130">
        <v>0</v>
      </c>
      <c r="J312" s="276">
        <f t="shared" si="1"/>
        <v>0</v>
      </c>
      <c r="K312" s="127" t="s">
        <v>3</v>
      </c>
    </row>
    <row r="313" spans="2:11" ht="12.75">
      <c r="C313" s="11"/>
      <c r="D313" s="114" t="s">
        <v>70</v>
      </c>
      <c r="E313" s="122" t="s">
        <v>509</v>
      </c>
      <c r="F313" s="122" t="s">
        <v>1381</v>
      </c>
      <c r="G313" s="11"/>
      <c r="H313" s="11"/>
      <c r="I313" s="11"/>
      <c r="J313" s="287">
        <f>J314+J317+J319</f>
        <v>0</v>
      </c>
      <c r="K313" s="11"/>
    </row>
    <row r="314" spans="2:11" ht="12">
      <c r="C314" s="125">
        <v>68</v>
      </c>
      <c r="D314" s="125" t="s">
        <v>127</v>
      </c>
      <c r="E314" s="126" t="s">
        <v>1382</v>
      </c>
      <c r="F314" s="127" t="s">
        <v>1383</v>
      </c>
      <c r="G314" s="128" t="s">
        <v>138</v>
      </c>
      <c r="H314" s="129">
        <v>86.311999999999998</v>
      </c>
      <c r="I314" s="130">
        <v>0</v>
      </c>
      <c r="J314" s="276">
        <f>ROUND(I314*H314,2)</f>
        <v>0</v>
      </c>
      <c r="K314" s="127" t="s">
        <v>129</v>
      </c>
    </row>
    <row r="315" spans="2:11">
      <c r="C315" s="1"/>
      <c r="D315" s="137" t="s">
        <v>131</v>
      </c>
      <c r="E315" s="1"/>
      <c r="F315" s="138" t="s">
        <v>1384</v>
      </c>
      <c r="G315" s="1"/>
      <c r="H315" s="1"/>
      <c r="I315" s="1"/>
      <c r="J315" s="281"/>
      <c r="K315" s="1"/>
    </row>
    <row r="316" spans="2:11">
      <c r="C316" s="12"/>
      <c r="D316" s="140" t="s">
        <v>141</v>
      </c>
      <c r="E316" s="143" t="s">
        <v>3</v>
      </c>
      <c r="F316" s="144" t="s">
        <v>1385</v>
      </c>
      <c r="G316" s="12"/>
      <c r="H316" s="145">
        <v>86.311999999999998</v>
      </c>
      <c r="I316" s="12"/>
      <c r="J316" s="282"/>
      <c r="K316" s="12"/>
    </row>
    <row r="317" spans="2:11" ht="24">
      <c r="C317" s="165">
        <v>69</v>
      </c>
      <c r="D317" s="165" t="s">
        <v>433</v>
      </c>
      <c r="E317" s="166" t="s">
        <v>1386</v>
      </c>
      <c r="F317" s="167" t="s">
        <v>1387</v>
      </c>
      <c r="G317" s="168" t="s">
        <v>138</v>
      </c>
      <c r="H317" s="169">
        <v>97.790999999999997</v>
      </c>
      <c r="I317" s="170">
        <v>0</v>
      </c>
      <c r="J317" s="284">
        <f>ROUND(I317*H317,2)</f>
        <v>0</v>
      </c>
      <c r="K317" s="167" t="s">
        <v>3</v>
      </c>
    </row>
    <row r="318" spans="2:11">
      <c r="C318" s="12"/>
      <c r="D318" s="140" t="s">
        <v>141</v>
      </c>
      <c r="E318" s="12"/>
      <c r="F318" s="144" t="s">
        <v>1388</v>
      </c>
      <c r="G318" s="12"/>
      <c r="H318" s="145">
        <v>97.790999999999997</v>
      </c>
      <c r="I318" s="12"/>
      <c r="J318" s="282"/>
      <c r="K318" s="12"/>
    </row>
    <row r="319" spans="2:11" ht="24">
      <c r="C319" s="125">
        <v>70</v>
      </c>
      <c r="D319" s="125" t="s">
        <v>127</v>
      </c>
      <c r="E319" s="126" t="s">
        <v>1389</v>
      </c>
      <c r="F319" s="127" t="s">
        <v>1390</v>
      </c>
      <c r="G319" s="128" t="s">
        <v>293</v>
      </c>
      <c r="H319" s="129">
        <v>1.0469999999999999</v>
      </c>
      <c r="I319" s="130">
        <v>0</v>
      </c>
      <c r="J319" s="276">
        <f>ROUND(I319*H319,2)</f>
        <v>0</v>
      </c>
      <c r="K319" s="127" t="s">
        <v>129</v>
      </c>
    </row>
    <row r="320" spans="2:11">
      <c r="C320" s="1"/>
      <c r="D320" s="137" t="s">
        <v>131</v>
      </c>
      <c r="E320" s="1"/>
      <c r="F320" s="138" t="s">
        <v>1391</v>
      </c>
      <c r="G320" s="1"/>
      <c r="H320" s="1"/>
      <c r="I320" s="1"/>
      <c r="J320" s="281"/>
      <c r="K320" s="1"/>
    </row>
    <row r="321" spans="3:11" ht="19.5" customHeight="1">
      <c r="C321" s="11"/>
      <c r="D321" s="114" t="s">
        <v>70</v>
      </c>
      <c r="E321" s="122" t="s">
        <v>654</v>
      </c>
      <c r="F321" s="122" t="s">
        <v>655</v>
      </c>
      <c r="G321" s="11"/>
      <c r="H321" s="11"/>
      <c r="I321" s="11"/>
      <c r="J321" s="280">
        <f>J322</f>
        <v>0</v>
      </c>
      <c r="K321" s="11"/>
    </row>
    <row r="322" spans="3:11" ht="12">
      <c r="C322" s="125">
        <v>71</v>
      </c>
      <c r="D322" s="125" t="s">
        <v>127</v>
      </c>
      <c r="E322" s="126" t="s">
        <v>1392</v>
      </c>
      <c r="F322" s="127" t="s">
        <v>1393</v>
      </c>
      <c r="G322" s="128" t="s">
        <v>138</v>
      </c>
      <c r="H322" s="129">
        <v>45.213999999999999</v>
      </c>
      <c r="I322" s="130">
        <v>0</v>
      </c>
      <c r="J322" s="276">
        <f>ROUND(I322*H322,2)</f>
        <v>0</v>
      </c>
      <c r="K322" s="127" t="s">
        <v>129</v>
      </c>
    </row>
    <row r="323" spans="3:11">
      <c r="C323" s="1"/>
      <c r="D323" s="137" t="s">
        <v>131</v>
      </c>
      <c r="E323" s="1"/>
      <c r="F323" s="138" t="s">
        <v>1394</v>
      </c>
      <c r="G323" s="1"/>
      <c r="H323" s="1"/>
      <c r="I323" s="1"/>
      <c r="J323" s="281"/>
      <c r="K323" s="1"/>
    </row>
    <row r="324" spans="3:11">
      <c r="C324" s="12"/>
      <c r="D324" s="140" t="s">
        <v>141</v>
      </c>
      <c r="E324" s="143" t="s">
        <v>3</v>
      </c>
      <c r="F324" s="144" t="s">
        <v>1395</v>
      </c>
      <c r="G324" s="12"/>
      <c r="H324" s="145">
        <v>33.899000000000001</v>
      </c>
      <c r="I324" s="12"/>
      <c r="J324" s="282"/>
      <c r="K324" s="12"/>
    </row>
    <row r="325" spans="3:11">
      <c r="C325" s="12"/>
      <c r="D325" s="140" t="s">
        <v>141</v>
      </c>
      <c r="E325" s="143" t="s">
        <v>3</v>
      </c>
      <c r="F325" s="144" t="s">
        <v>1369</v>
      </c>
      <c r="G325" s="12"/>
      <c r="H325" s="145">
        <v>11.315</v>
      </c>
      <c r="I325" s="12"/>
      <c r="J325" s="282"/>
      <c r="K325" s="12"/>
    </row>
    <row r="326" spans="3:11">
      <c r="C326" s="13"/>
      <c r="D326" s="140" t="s">
        <v>141</v>
      </c>
      <c r="E326" s="149" t="s">
        <v>3</v>
      </c>
      <c r="F326" s="150" t="s">
        <v>161</v>
      </c>
      <c r="G326" s="13"/>
      <c r="H326" s="151">
        <v>45.213999999999999</v>
      </c>
      <c r="I326" s="13"/>
      <c r="J326" s="13"/>
      <c r="K326" s="13"/>
    </row>
  </sheetData>
  <autoFilter ref="C90:K271" xr:uid="{00000000-0009-0000-0000-000002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phoneticPr fontId="0" type="noConversion"/>
  <hyperlinks>
    <hyperlink ref="F198" r:id="rId1" xr:uid="{00000000-0004-0000-0200-00001F000000}"/>
    <hyperlink ref="F95" r:id="rId2" xr:uid="{976D7767-E8F2-4754-932C-EA638207EB0E}"/>
    <hyperlink ref="F102" r:id="rId3" xr:uid="{6A7E65A9-1C61-478E-87E5-1558C6D28250}"/>
    <hyperlink ref="F109" r:id="rId4" xr:uid="{1D096370-2B4A-439A-8F87-45973B4154AA}"/>
    <hyperlink ref="F120" r:id="rId5" xr:uid="{AC8CE28F-C78D-4E68-BF09-4EE897809039}"/>
    <hyperlink ref="F127" r:id="rId6" xr:uid="{04055165-D010-418D-89AF-E8F0848F0EA4}"/>
    <hyperlink ref="F135" r:id="rId7" xr:uid="{227B29AA-9FF4-457E-94EF-2587D2BDC2DE}"/>
    <hyperlink ref="F144" r:id="rId8" xr:uid="{83294E31-A581-40AA-9013-7AB3AE5EC172}"/>
    <hyperlink ref="F151" r:id="rId9" xr:uid="{83AB07E5-CBFA-471B-B890-F32A683B1001}"/>
    <hyperlink ref="F158" r:id="rId10" xr:uid="{AE7D31B7-FD7A-48F5-89F0-525D2BD4D778}"/>
    <hyperlink ref="F165" r:id="rId11" xr:uid="{C948B067-E106-4612-9F1B-7BCCBEE930D3}"/>
    <hyperlink ref="F170" r:id="rId12" xr:uid="{4D8EE0FD-9B96-459F-8B82-A8C564A41E5E}"/>
    <hyperlink ref="F173" r:id="rId13" xr:uid="{AE4EE994-2542-49DA-9438-A4CDCD00A8B3}"/>
    <hyperlink ref="F177" r:id="rId14" xr:uid="{C59BC763-306C-4CDB-8AEA-CC47ACAB35B2}"/>
    <hyperlink ref="F185" r:id="rId15" xr:uid="{2C0086C5-6DDB-4880-81AB-772217D480AE}"/>
    <hyperlink ref="F187" r:id="rId16" xr:uid="{F9774CAC-C1B3-4C35-89A5-64C8C8EA3785}"/>
    <hyperlink ref="F190" r:id="rId17" xr:uid="{EED7E4A1-6078-490F-A189-F32F1DB4D406}"/>
    <hyperlink ref="F193" r:id="rId18" xr:uid="{8611A645-43DA-44FD-BB50-79AFE73BAAF9}"/>
    <hyperlink ref="F202" r:id="rId19" xr:uid="{ECB25FDA-6AD8-4108-9EDF-6D61A31A691F}"/>
    <hyperlink ref="F205" r:id="rId20" xr:uid="{32588FA1-2ADD-4752-B30A-AE3B677AC784}"/>
    <hyperlink ref="F208" r:id="rId21" xr:uid="{3721DDDE-C54B-41F9-86E1-6919842ABD6D}"/>
    <hyperlink ref="F213" r:id="rId22" xr:uid="{4ED34A24-944F-4481-9861-A72155AF16AE}"/>
    <hyperlink ref="F216" r:id="rId23" xr:uid="{B70A076F-14BD-4A79-A5AF-AFAC8F697B90}"/>
    <hyperlink ref="F222" r:id="rId24" xr:uid="{E9E8619A-E54B-4449-B66D-029EC6B6F972}"/>
    <hyperlink ref="F234" r:id="rId25" xr:uid="{ABCCC93E-D126-46A2-B511-6137EE9B5AA9}"/>
    <hyperlink ref="F237" r:id="rId26" xr:uid="{684B4175-5E92-44B0-AC48-64E6B8056810}"/>
    <hyperlink ref="F242" r:id="rId27" xr:uid="{EDC149BA-3C49-4BF8-9559-C2F2BCDD548F}"/>
    <hyperlink ref="F247" r:id="rId28" xr:uid="{471D85B4-195F-4416-B9C3-E051CA4A6B1C}"/>
    <hyperlink ref="F252" r:id="rId29" xr:uid="{4DF932BA-D736-4109-8543-7061E5AAE8AE}"/>
    <hyperlink ref="F257" r:id="rId30" xr:uid="{17730070-EE87-4876-B1C0-D805C4B97EFF}"/>
    <hyperlink ref="F260" r:id="rId31" xr:uid="{38D204A8-24E1-4671-8CA4-897EE75C4836}"/>
    <hyperlink ref="F263" r:id="rId32" xr:uid="{6F96AA1A-61F4-499B-97C7-38317478FB7D}"/>
    <hyperlink ref="F279" r:id="rId33" xr:uid="{F553D80F-36A6-41F5-8DD2-2FA5E14F0AB2}"/>
    <hyperlink ref="F281" r:id="rId34" xr:uid="{805F5084-8E85-46C4-A225-AD597FCB51A7}"/>
    <hyperlink ref="F284" r:id="rId35" xr:uid="{57B98153-1772-4F46-A963-E86E834B2055}"/>
    <hyperlink ref="F291" r:id="rId36" xr:uid="{B24BA7D5-D62A-4354-8A9B-68B6105BC2B7}"/>
    <hyperlink ref="F296" r:id="rId37" xr:uid="{659EE9C8-350E-46A5-895C-EABF0C3292A7}"/>
    <hyperlink ref="F301" r:id="rId38" xr:uid="{D54C4793-BE71-497C-A63D-ADCFC6BD9037}"/>
    <hyperlink ref="F315" r:id="rId39" xr:uid="{F0C0AFEE-2F27-490D-B39A-78FEF4D2FAA2}"/>
    <hyperlink ref="F320" r:id="rId40" xr:uid="{5929EF80-A58E-4AB8-8082-86720F047A88}"/>
    <hyperlink ref="F323" r:id="rId41" xr:uid="{D457BBDB-A65E-4896-B478-BE4527E402BC}"/>
  </hyperlinks>
  <pageMargins left="0.39374999999999999" right="0.39374999999999999" top="0.39374999999999999" bottom="0.39374999999999999" header="0" footer="0"/>
  <pageSetup paperSize="9" scale="84" fitToHeight="100" orientation="landscape" blackAndWhite="1" r:id="rId42"/>
  <headerFooter>
    <oddFooter>&amp;CStrana &amp;P z &amp;N</oddFooter>
  </headerFooter>
  <drawing r:id="rId4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14"/>
  <sheetViews>
    <sheetView showGridLines="0" topLeftCell="A83" workbookViewId="0">
      <selection activeCell="I213" sqref="I21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6" t="s">
        <v>6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8" t="s">
        <v>86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5" customHeight="1">
      <c r="B4" s="21"/>
      <c r="D4" s="22" t="s">
        <v>92</v>
      </c>
      <c r="L4" s="21"/>
      <c r="M4" s="83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15</v>
      </c>
      <c r="L6" s="21"/>
    </row>
    <row r="7" spans="2:46" ht="16.5" customHeight="1">
      <c r="B7" s="21"/>
      <c r="E7" s="344" t="str">
        <f>'Rekapitulace stavby'!K6</f>
        <v>Kluziště Smržovka</v>
      </c>
      <c r="F7" s="345"/>
      <c r="G7" s="345"/>
      <c r="H7" s="345"/>
      <c r="L7" s="21"/>
    </row>
    <row r="8" spans="2:46" s="1" customFormat="1" ht="12" customHeight="1">
      <c r="B8" s="30"/>
      <c r="D8" s="27" t="s">
        <v>93</v>
      </c>
      <c r="L8" s="30"/>
    </row>
    <row r="9" spans="2:46" s="1" customFormat="1" ht="16.5" customHeight="1">
      <c r="B9" s="30"/>
      <c r="E9" s="340" t="s">
        <v>656</v>
      </c>
      <c r="F9" s="343"/>
      <c r="G9" s="343"/>
      <c r="H9" s="343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7" t="s">
        <v>17</v>
      </c>
      <c r="F11" s="25" t="s">
        <v>3</v>
      </c>
      <c r="I11" s="27" t="s">
        <v>18</v>
      </c>
      <c r="J11" s="25" t="s">
        <v>3</v>
      </c>
      <c r="L11" s="30"/>
    </row>
    <row r="12" spans="2:46" s="1" customFormat="1" ht="12" customHeight="1">
      <c r="B12" s="30"/>
      <c r="D12" s="27" t="s">
        <v>19</v>
      </c>
      <c r="F12" s="25" t="s">
        <v>20</v>
      </c>
      <c r="I12" s="27" t="s">
        <v>21</v>
      </c>
      <c r="J12" s="47" t="str">
        <f>'Rekapitulace stavby'!AN8</f>
        <v>2. 4. 2026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7" t="s">
        <v>23</v>
      </c>
      <c r="I14" s="27" t="s">
        <v>24</v>
      </c>
      <c r="J14" s="25" t="s">
        <v>3</v>
      </c>
      <c r="L14" s="30"/>
    </row>
    <row r="15" spans="2:46" s="1" customFormat="1" ht="18" customHeight="1">
      <c r="B15" s="30"/>
      <c r="E15" s="25" t="s">
        <v>25</v>
      </c>
      <c r="I15" s="27" t="s">
        <v>26</v>
      </c>
      <c r="J15" s="25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7" t="s">
        <v>27</v>
      </c>
      <c r="I17" s="27" t="s">
        <v>24</v>
      </c>
      <c r="J17" s="25" t="str">
        <f>'Rekapitulace stavby'!AN13</f>
        <v/>
      </c>
      <c r="L17" s="30"/>
    </row>
    <row r="18" spans="2:12" s="1" customFormat="1" ht="18" customHeight="1">
      <c r="B18" s="30"/>
      <c r="E18" s="315" t="str">
        <f>'Rekapitulace stavby'!E14</f>
        <v xml:space="preserve"> </v>
      </c>
      <c r="F18" s="315"/>
      <c r="G18" s="315"/>
      <c r="H18" s="315"/>
      <c r="I18" s="27" t="s">
        <v>26</v>
      </c>
      <c r="J18" s="25" t="str">
        <f>'Rekapitulace stavby'!AN14</f>
        <v/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7" t="s">
        <v>29</v>
      </c>
      <c r="I20" s="27" t="s">
        <v>24</v>
      </c>
      <c r="J20" s="25" t="s">
        <v>30</v>
      </c>
      <c r="L20" s="30"/>
    </row>
    <row r="21" spans="2:12" s="1" customFormat="1" ht="18" customHeight="1">
      <c r="B21" s="30"/>
      <c r="E21" s="25" t="s">
        <v>31</v>
      </c>
      <c r="I21" s="27" t="s">
        <v>26</v>
      </c>
      <c r="J21" s="25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7" t="s">
        <v>33</v>
      </c>
      <c r="I23" s="27" t="s">
        <v>24</v>
      </c>
      <c r="J23" s="25" t="s">
        <v>3</v>
      </c>
      <c r="L23" s="30"/>
    </row>
    <row r="24" spans="2:12" s="1" customFormat="1" ht="18" customHeight="1">
      <c r="B24" s="30"/>
      <c r="E24" s="25" t="s">
        <v>34</v>
      </c>
      <c r="I24" s="27" t="s">
        <v>26</v>
      </c>
      <c r="J24" s="25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7" t="s">
        <v>35</v>
      </c>
      <c r="L26" s="30"/>
    </row>
    <row r="27" spans="2:12" s="7" customFormat="1" ht="47.25" customHeight="1">
      <c r="B27" s="84"/>
      <c r="E27" s="317" t="s">
        <v>36</v>
      </c>
      <c r="F27" s="317"/>
      <c r="G27" s="317"/>
      <c r="H27" s="317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37</v>
      </c>
      <c r="J30" s="61">
        <f>ROUND(J89,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customHeight="1">
      <c r="B33" s="30"/>
      <c r="D33" s="50" t="s">
        <v>41</v>
      </c>
      <c r="E33" s="27" t="s">
        <v>42</v>
      </c>
      <c r="F33" s="86">
        <f>ROUND((SUM(BE89:BE213)),  2)</f>
        <v>0</v>
      </c>
      <c r="I33" s="87">
        <v>0.21</v>
      </c>
      <c r="J33" s="86">
        <f>ROUND(((SUM(BE89:BE213))*I33),  2)</f>
        <v>0</v>
      </c>
      <c r="L33" s="30"/>
    </row>
    <row r="34" spans="2:12" s="1" customFormat="1" ht="14.45" customHeight="1">
      <c r="B34" s="30"/>
      <c r="E34" s="27" t="s">
        <v>43</v>
      </c>
      <c r="F34" s="86">
        <f>ROUND((SUM(BF89:BF213)),  2)</f>
        <v>0</v>
      </c>
      <c r="I34" s="87">
        <v>0.12</v>
      </c>
      <c r="J34" s="86">
        <f>ROUND(((SUM(BF89:BF213))*I34),  2)</f>
        <v>0</v>
      </c>
      <c r="L34" s="30"/>
    </row>
    <row r="35" spans="2:12" s="1" customFormat="1" ht="14.45" hidden="1" customHeight="1">
      <c r="B35" s="30"/>
      <c r="E35" s="27" t="s">
        <v>44</v>
      </c>
      <c r="F35" s="86">
        <f>ROUND((SUM(BG89:BG213)),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7" t="s">
        <v>45</v>
      </c>
      <c r="F36" s="86">
        <f>ROUND((SUM(BH89:BH213)),  2)</f>
        <v>0</v>
      </c>
      <c r="I36" s="87">
        <v>0.12</v>
      </c>
      <c r="J36" s="86">
        <f>0</f>
        <v>0</v>
      </c>
      <c r="L36" s="30"/>
    </row>
    <row r="37" spans="2:12" s="1" customFormat="1" ht="14.45" hidden="1" customHeight="1">
      <c r="B37" s="30"/>
      <c r="E37" s="27" t="s">
        <v>46</v>
      </c>
      <c r="F37" s="86">
        <f>ROUND((SUM(BI89:BI213)),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47</v>
      </c>
      <c r="E39" s="52"/>
      <c r="F39" s="52"/>
      <c r="G39" s="90" t="s">
        <v>48</v>
      </c>
      <c r="H39" s="91" t="s">
        <v>49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22" t="s">
        <v>95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7" t="s">
        <v>15</v>
      </c>
      <c r="L47" s="30"/>
    </row>
    <row r="48" spans="2:12" s="1" customFormat="1" ht="16.5" customHeight="1">
      <c r="B48" s="30"/>
      <c r="E48" s="344" t="str">
        <f>E7</f>
        <v>Kluziště Smržovka</v>
      </c>
      <c r="F48" s="345"/>
      <c r="G48" s="345"/>
      <c r="H48" s="345"/>
      <c r="L48" s="30"/>
    </row>
    <row r="49" spans="2:47" s="1" customFormat="1" ht="12" customHeight="1">
      <c r="B49" s="30"/>
      <c r="C49" s="27" t="s">
        <v>93</v>
      </c>
      <c r="L49" s="30"/>
    </row>
    <row r="50" spans="2:47" s="1" customFormat="1" ht="16.5" customHeight="1">
      <c r="B50" s="30"/>
      <c r="E50" s="340" t="str">
        <f>E9</f>
        <v>SO 03 - Přípojka vody a kanalizace</v>
      </c>
      <c r="F50" s="343"/>
      <c r="G50" s="343"/>
      <c r="H50" s="343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7" t="s">
        <v>19</v>
      </c>
      <c r="F52" s="25" t="str">
        <f>F12</f>
        <v>p.č. 2115/1, 2115/3, 2105</v>
      </c>
      <c r="I52" s="27" t="s">
        <v>21</v>
      </c>
      <c r="J52" s="47" t="str">
        <f>IF(J12="","",J12)</f>
        <v>2. 4. 2026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7" t="s">
        <v>23</v>
      </c>
      <c r="F54" s="25" t="str">
        <f>E15</f>
        <v>Město Smržovka</v>
      </c>
      <c r="I54" s="27" t="s">
        <v>29</v>
      </c>
      <c r="J54" s="28" t="str">
        <f>E21</f>
        <v>mjölking s.r.o., Šternovská 2304/6, Chodov, Praha</v>
      </c>
      <c r="L54" s="30"/>
    </row>
    <row r="55" spans="2:47" s="1" customFormat="1" ht="15.2" customHeight="1">
      <c r="B55" s="30"/>
      <c r="C55" s="27" t="s">
        <v>27</v>
      </c>
      <c r="F55" s="25" t="str">
        <f>IF(E18="","",E18)</f>
        <v xml:space="preserve"> </v>
      </c>
      <c r="I55" s="27" t="s">
        <v>33</v>
      </c>
      <c r="J55" s="28" t="str">
        <f>E24</f>
        <v>Propos Liberec s.r.o.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96</v>
      </c>
      <c r="D57" s="88"/>
      <c r="E57" s="88"/>
      <c r="F57" s="88"/>
      <c r="G57" s="88"/>
      <c r="H57" s="88"/>
      <c r="I57" s="88"/>
      <c r="J57" s="95" t="s">
        <v>97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69</v>
      </c>
      <c r="J59" s="61">
        <f>J89</f>
        <v>0</v>
      </c>
      <c r="L59" s="30"/>
      <c r="AU59" s="18" t="s">
        <v>98</v>
      </c>
    </row>
    <row r="60" spans="2:47" s="8" customFormat="1" ht="24.95" customHeight="1">
      <c r="B60" s="97"/>
      <c r="D60" s="98" t="s">
        <v>99</v>
      </c>
      <c r="E60" s="99"/>
      <c r="F60" s="99"/>
      <c r="G60" s="99"/>
      <c r="H60" s="99"/>
      <c r="I60" s="99"/>
      <c r="J60" s="100">
        <f>J90</f>
        <v>0</v>
      </c>
      <c r="L60" s="97"/>
    </row>
    <row r="61" spans="2:47" s="9" customFormat="1" ht="19.899999999999999" customHeight="1">
      <c r="B61" s="101"/>
      <c r="D61" s="102" t="s">
        <v>100</v>
      </c>
      <c r="E61" s="103"/>
      <c r="F61" s="103"/>
      <c r="G61" s="103"/>
      <c r="H61" s="103"/>
      <c r="I61" s="103"/>
      <c r="J61" s="104">
        <f>J91</f>
        <v>0</v>
      </c>
      <c r="L61" s="101"/>
    </row>
    <row r="62" spans="2:47" s="9" customFormat="1" ht="19.899999999999999" customHeight="1">
      <c r="B62" s="101"/>
      <c r="D62" s="102" t="s">
        <v>103</v>
      </c>
      <c r="E62" s="103"/>
      <c r="F62" s="103"/>
      <c r="G62" s="103"/>
      <c r="H62" s="103"/>
      <c r="I62" s="103"/>
      <c r="J62" s="104">
        <f>J120</f>
        <v>0</v>
      </c>
      <c r="L62" s="101"/>
    </row>
    <row r="63" spans="2:47" s="9" customFormat="1" ht="19.899999999999999" customHeight="1">
      <c r="B63" s="101"/>
      <c r="D63" s="102" t="s">
        <v>104</v>
      </c>
      <c r="E63" s="103"/>
      <c r="F63" s="103"/>
      <c r="G63" s="103"/>
      <c r="H63" s="103"/>
      <c r="I63" s="103"/>
      <c r="J63" s="104">
        <f>J124</f>
        <v>0</v>
      </c>
      <c r="L63" s="101"/>
    </row>
    <row r="64" spans="2:47" s="9" customFormat="1" ht="19.899999999999999" customHeight="1">
      <c r="B64" s="101"/>
      <c r="D64" s="102" t="s">
        <v>657</v>
      </c>
      <c r="E64" s="103"/>
      <c r="F64" s="103"/>
      <c r="G64" s="103"/>
      <c r="H64" s="103"/>
      <c r="I64" s="103"/>
      <c r="J64" s="104">
        <f>J131</f>
        <v>0</v>
      </c>
      <c r="L64" s="101"/>
    </row>
    <row r="65" spans="2:12" s="9" customFormat="1" ht="19.899999999999999" customHeight="1">
      <c r="B65" s="101"/>
      <c r="D65" s="102" t="s">
        <v>105</v>
      </c>
      <c r="E65" s="103"/>
      <c r="F65" s="103"/>
      <c r="G65" s="103"/>
      <c r="H65" s="103"/>
      <c r="I65" s="103"/>
      <c r="J65" s="104">
        <f>J166</f>
        <v>0</v>
      </c>
      <c r="L65" s="101"/>
    </row>
    <row r="66" spans="2:12" s="9" customFormat="1" ht="19.899999999999999" customHeight="1">
      <c r="B66" s="101"/>
      <c r="D66" s="102" t="s">
        <v>658</v>
      </c>
      <c r="E66" s="103"/>
      <c r="F66" s="103"/>
      <c r="G66" s="103"/>
      <c r="H66" s="103"/>
      <c r="I66" s="103"/>
      <c r="J66" s="104">
        <f>J173</f>
        <v>0</v>
      </c>
      <c r="L66" s="101"/>
    </row>
    <row r="67" spans="2:12" s="9" customFormat="1" ht="19.899999999999999" customHeight="1">
      <c r="B67" s="101"/>
      <c r="D67" s="102" t="s">
        <v>107</v>
      </c>
      <c r="E67" s="103"/>
      <c r="F67" s="103"/>
      <c r="G67" s="103"/>
      <c r="H67" s="103"/>
      <c r="I67" s="103"/>
      <c r="J67" s="104">
        <f>J184</f>
        <v>0</v>
      </c>
      <c r="L67" s="101"/>
    </row>
    <row r="68" spans="2:12" s="9" customFormat="1" ht="19.899999999999999" customHeight="1">
      <c r="B68" s="101"/>
      <c r="D68" s="102" t="s">
        <v>659</v>
      </c>
      <c r="E68" s="103"/>
      <c r="F68" s="103"/>
      <c r="G68" s="103"/>
      <c r="H68" s="103"/>
      <c r="I68" s="103"/>
      <c r="J68" s="104">
        <f>J187</f>
        <v>0</v>
      </c>
      <c r="L68" s="101"/>
    </row>
    <row r="69" spans="2:12" s="8" customFormat="1" ht="24.95" customHeight="1">
      <c r="B69" s="97"/>
      <c r="D69" s="98" t="s">
        <v>660</v>
      </c>
      <c r="E69" s="99"/>
      <c r="F69" s="99"/>
      <c r="G69" s="99"/>
      <c r="H69" s="99"/>
      <c r="I69" s="99"/>
      <c r="J69" s="100">
        <f>J209</f>
        <v>0</v>
      </c>
      <c r="L69" s="97"/>
    </row>
    <row r="70" spans="2:12" s="1" customFormat="1" ht="21.75" customHeight="1">
      <c r="B70" s="30"/>
      <c r="L70" s="30"/>
    </row>
    <row r="71" spans="2:12" s="1" customFormat="1" ht="6.95" customHeight="1"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30"/>
    </row>
    <row r="75" spans="2:12" s="1" customFormat="1" ht="6.95" customHeigh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30"/>
    </row>
    <row r="76" spans="2:12" s="1" customFormat="1" ht="24.95" customHeight="1">
      <c r="B76" s="30"/>
      <c r="C76" s="22" t="s">
        <v>110</v>
      </c>
      <c r="L76" s="30"/>
    </row>
    <row r="77" spans="2:12" s="1" customFormat="1" ht="6.95" customHeight="1">
      <c r="B77" s="30"/>
      <c r="L77" s="30"/>
    </row>
    <row r="78" spans="2:12" s="1" customFormat="1" ht="12" customHeight="1">
      <c r="B78" s="30"/>
      <c r="C78" s="27" t="s">
        <v>15</v>
      </c>
      <c r="L78" s="30"/>
    </row>
    <row r="79" spans="2:12" s="1" customFormat="1" ht="16.5" customHeight="1">
      <c r="B79" s="30"/>
      <c r="E79" s="344" t="str">
        <f>E7</f>
        <v>Kluziště Smržovka</v>
      </c>
      <c r="F79" s="345"/>
      <c r="G79" s="345"/>
      <c r="H79" s="345"/>
      <c r="L79" s="30"/>
    </row>
    <row r="80" spans="2:12" s="1" customFormat="1" ht="12" customHeight="1">
      <c r="B80" s="30"/>
      <c r="C80" s="27" t="s">
        <v>93</v>
      </c>
      <c r="L80" s="30"/>
    </row>
    <row r="81" spans="2:65" s="1" customFormat="1" ht="16.5" customHeight="1">
      <c r="B81" s="30"/>
      <c r="E81" s="340" t="str">
        <f>E9</f>
        <v>SO 03 - Přípojka vody a kanalizace</v>
      </c>
      <c r="F81" s="343"/>
      <c r="G81" s="343"/>
      <c r="H81" s="343"/>
      <c r="L81" s="30"/>
    </row>
    <row r="82" spans="2:65" s="1" customFormat="1" ht="6.95" customHeight="1">
      <c r="B82" s="30"/>
      <c r="L82" s="30"/>
    </row>
    <row r="83" spans="2:65" s="1" customFormat="1" ht="12" customHeight="1">
      <c r="B83" s="30"/>
      <c r="C83" s="27" t="s">
        <v>19</v>
      </c>
      <c r="F83" s="25" t="str">
        <f>F12</f>
        <v>p.č. 2115/1, 2115/3, 2105</v>
      </c>
      <c r="I83" s="27" t="s">
        <v>21</v>
      </c>
      <c r="J83" s="47" t="str">
        <f>IF(J12="","",J12)</f>
        <v>2. 4. 2026</v>
      </c>
      <c r="L83" s="30"/>
    </row>
    <row r="84" spans="2:65" s="1" customFormat="1" ht="6.95" customHeight="1">
      <c r="B84" s="30"/>
      <c r="L84" s="30"/>
    </row>
    <row r="85" spans="2:65" s="1" customFormat="1" ht="40.15" customHeight="1">
      <c r="B85" s="30"/>
      <c r="C85" s="27" t="s">
        <v>23</v>
      </c>
      <c r="F85" s="25" t="str">
        <f>E15</f>
        <v>Město Smržovka</v>
      </c>
      <c r="I85" s="27" t="s">
        <v>29</v>
      </c>
      <c r="J85" s="28" t="str">
        <f>E21</f>
        <v>mjölking s.r.o., Šternovská 2304/6, Chodov, Praha</v>
      </c>
      <c r="L85" s="30"/>
    </row>
    <row r="86" spans="2:65" s="1" customFormat="1" ht="15.2" customHeight="1">
      <c r="B86" s="30"/>
      <c r="C86" s="27" t="s">
        <v>27</v>
      </c>
      <c r="F86" s="25" t="str">
        <f>IF(E18="","",E18)</f>
        <v xml:space="preserve"> </v>
      </c>
      <c r="I86" s="27" t="s">
        <v>33</v>
      </c>
      <c r="J86" s="28" t="str">
        <f>E24</f>
        <v>Propos Liberec s.r.o.</v>
      </c>
      <c r="L86" s="30"/>
    </row>
    <row r="87" spans="2:65" s="1" customFormat="1" ht="10.35" customHeight="1">
      <c r="B87" s="30"/>
      <c r="L87" s="30"/>
    </row>
    <row r="88" spans="2:65" s="10" customFormat="1" ht="29.25" customHeight="1">
      <c r="B88" s="105"/>
      <c r="C88" s="106" t="s">
        <v>111</v>
      </c>
      <c r="D88" s="107" t="s">
        <v>56</v>
      </c>
      <c r="E88" s="107" t="s">
        <v>52</v>
      </c>
      <c r="F88" s="107" t="s">
        <v>53</v>
      </c>
      <c r="G88" s="107" t="s">
        <v>112</v>
      </c>
      <c r="H88" s="107" t="s">
        <v>113</v>
      </c>
      <c r="I88" s="107" t="s">
        <v>114</v>
      </c>
      <c r="J88" s="107" t="s">
        <v>97</v>
      </c>
      <c r="K88" s="108" t="s">
        <v>115</v>
      </c>
      <c r="L88" s="105"/>
      <c r="M88" s="54" t="s">
        <v>3</v>
      </c>
      <c r="N88" s="55" t="s">
        <v>41</v>
      </c>
      <c r="O88" s="55" t="s">
        <v>116</v>
      </c>
      <c r="P88" s="55" t="s">
        <v>117</v>
      </c>
      <c r="Q88" s="55" t="s">
        <v>118</v>
      </c>
      <c r="R88" s="55" t="s">
        <v>119</v>
      </c>
      <c r="S88" s="55" t="s">
        <v>120</v>
      </c>
      <c r="T88" s="56" t="s">
        <v>121</v>
      </c>
    </row>
    <row r="89" spans="2:65" s="1" customFormat="1" ht="22.9" customHeight="1">
      <c r="B89" s="30"/>
      <c r="C89" s="59" t="s">
        <v>122</v>
      </c>
      <c r="J89" s="109">
        <f>BK89</f>
        <v>0</v>
      </c>
      <c r="L89" s="30"/>
      <c r="M89" s="57"/>
      <c r="N89" s="48"/>
      <c r="O89" s="48"/>
      <c r="P89" s="110">
        <f>P90+P209</f>
        <v>378.45225700000003</v>
      </c>
      <c r="Q89" s="48"/>
      <c r="R89" s="110">
        <f>R90+R209</f>
        <v>46.245729069999996</v>
      </c>
      <c r="S89" s="48"/>
      <c r="T89" s="111">
        <f>T90+T209</f>
        <v>3.08</v>
      </c>
      <c r="AT89" s="18" t="s">
        <v>70</v>
      </c>
      <c r="AU89" s="18" t="s">
        <v>98</v>
      </c>
      <c r="BK89" s="112">
        <f>BK90+BK209</f>
        <v>0</v>
      </c>
    </row>
    <row r="90" spans="2:65" s="11" customFormat="1" ht="25.9" customHeight="1">
      <c r="B90" s="113"/>
      <c r="D90" s="114" t="s">
        <v>70</v>
      </c>
      <c r="E90" s="115" t="s">
        <v>123</v>
      </c>
      <c r="F90" s="115" t="s">
        <v>124</v>
      </c>
      <c r="J90" s="116">
        <f>BK90</f>
        <v>0</v>
      </c>
      <c r="L90" s="113"/>
      <c r="M90" s="117"/>
      <c r="P90" s="118">
        <f>P91+P120+P124+P131+P166+P173+P184+P187</f>
        <v>378.45225700000003</v>
      </c>
      <c r="R90" s="118">
        <f>R91+R120+R124+R131+R166+R173+R184+R187</f>
        <v>46.245729069999996</v>
      </c>
      <c r="T90" s="119">
        <f>T91+T120+T124+T131+T166+T173+T184+T187</f>
        <v>3.08</v>
      </c>
      <c r="AR90" s="114" t="s">
        <v>79</v>
      </c>
      <c r="AT90" s="120" t="s">
        <v>70</v>
      </c>
      <c r="AU90" s="120" t="s">
        <v>71</v>
      </c>
      <c r="AY90" s="114" t="s">
        <v>125</v>
      </c>
      <c r="BK90" s="121">
        <f>BK91+BK120+BK124+BK131+BK166+BK173+BK184+BK187</f>
        <v>0</v>
      </c>
    </row>
    <row r="91" spans="2:65" s="11" customFormat="1" ht="22.9" customHeight="1">
      <c r="B91" s="113"/>
      <c r="D91" s="114" t="s">
        <v>70</v>
      </c>
      <c r="E91" s="122" t="s">
        <v>79</v>
      </c>
      <c r="F91" s="122" t="s">
        <v>126</v>
      </c>
      <c r="J91" s="287">
        <f>BK91</f>
        <v>0</v>
      </c>
      <c r="L91" s="113"/>
      <c r="M91" s="117"/>
      <c r="P91" s="118">
        <f>SUM(P92:P119)</f>
        <v>233.699637</v>
      </c>
      <c r="R91" s="118">
        <f>SUM(R92:R119)</f>
        <v>45.616768</v>
      </c>
      <c r="T91" s="119">
        <f>SUM(T92:T119)</f>
        <v>3.08</v>
      </c>
      <c r="AR91" s="114" t="s">
        <v>79</v>
      </c>
      <c r="AT91" s="120" t="s">
        <v>70</v>
      </c>
      <c r="AU91" s="120" t="s">
        <v>79</v>
      </c>
      <c r="AY91" s="114" t="s">
        <v>125</v>
      </c>
      <c r="BK91" s="121">
        <f>SUM(BK92:BK119)</f>
        <v>0</v>
      </c>
    </row>
    <row r="92" spans="2:65" s="1" customFormat="1" ht="33" customHeight="1">
      <c r="B92" s="124"/>
      <c r="C92" s="125">
        <v>1</v>
      </c>
      <c r="D92" s="125" t="s">
        <v>127</v>
      </c>
      <c r="E92" s="126" t="s">
        <v>661</v>
      </c>
      <c r="F92" s="127" t="s">
        <v>662</v>
      </c>
      <c r="G92" s="128" t="s">
        <v>138</v>
      </c>
      <c r="H92" s="129">
        <v>14</v>
      </c>
      <c r="I92" s="130">
        <v>0</v>
      </c>
      <c r="J92" s="130">
        <f>ROUND(I92*H92,2)</f>
        <v>0</v>
      </c>
      <c r="K92" s="127" t="s">
        <v>129</v>
      </c>
      <c r="L92" s="30"/>
      <c r="M92" s="131" t="s">
        <v>3</v>
      </c>
      <c r="N92" s="132" t="s">
        <v>42</v>
      </c>
      <c r="O92" s="133">
        <v>0.77200000000000002</v>
      </c>
      <c r="P92" s="133">
        <f>O92*H92</f>
        <v>10.808</v>
      </c>
      <c r="Q92" s="133">
        <v>0</v>
      </c>
      <c r="R92" s="133">
        <f>Q92*H92</f>
        <v>0</v>
      </c>
      <c r="S92" s="133">
        <v>0.22</v>
      </c>
      <c r="T92" s="134">
        <f>S92*H92</f>
        <v>3.08</v>
      </c>
      <c r="AR92" s="135" t="s">
        <v>130</v>
      </c>
      <c r="AT92" s="135" t="s">
        <v>127</v>
      </c>
      <c r="AU92" s="135" t="s">
        <v>81</v>
      </c>
      <c r="AY92" s="18" t="s">
        <v>125</v>
      </c>
      <c r="BE92" s="136">
        <f>IF(N92="základní",J92,0)</f>
        <v>0</v>
      </c>
      <c r="BF92" s="136">
        <f>IF(N92="snížená",J92,0)</f>
        <v>0</v>
      </c>
      <c r="BG92" s="136">
        <f>IF(N92="zákl. přenesená",J92,0)</f>
        <v>0</v>
      </c>
      <c r="BH92" s="136">
        <f>IF(N92="sníž. přenesená",J92,0)</f>
        <v>0</v>
      </c>
      <c r="BI92" s="136">
        <f>IF(N92="nulová",J92,0)</f>
        <v>0</v>
      </c>
      <c r="BJ92" s="18" t="s">
        <v>79</v>
      </c>
      <c r="BK92" s="136">
        <f>ROUND(I92*H92,2)</f>
        <v>0</v>
      </c>
      <c r="BL92" s="18" t="s">
        <v>130</v>
      </c>
      <c r="BM92" s="135" t="s">
        <v>663</v>
      </c>
    </row>
    <row r="93" spans="2:65" s="1" customFormat="1">
      <c r="B93" s="30"/>
      <c r="D93" s="137" t="s">
        <v>131</v>
      </c>
      <c r="F93" s="138" t="s">
        <v>664</v>
      </c>
      <c r="L93" s="30"/>
      <c r="M93" s="139"/>
      <c r="T93" s="51"/>
      <c r="AT93" s="18" t="s">
        <v>131</v>
      </c>
      <c r="AU93" s="18" t="s">
        <v>81</v>
      </c>
    </row>
    <row r="94" spans="2:65" s="1" customFormat="1" ht="24.2" customHeight="1">
      <c r="B94" s="124"/>
      <c r="C94" s="125">
        <v>2</v>
      </c>
      <c r="D94" s="125" t="s">
        <v>127</v>
      </c>
      <c r="E94" s="126" t="s">
        <v>665</v>
      </c>
      <c r="F94" s="127" t="s">
        <v>666</v>
      </c>
      <c r="G94" s="128" t="s">
        <v>185</v>
      </c>
      <c r="H94" s="129">
        <v>5.0890000000000004</v>
      </c>
      <c r="I94" s="130">
        <v>0</v>
      </c>
      <c r="J94" s="130">
        <f>ROUND(I94*H94,2)</f>
        <v>0</v>
      </c>
      <c r="K94" s="127" t="s">
        <v>129</v>
      </c>
      <c r="L94" s="30"/>
      <c r="M94" s="131" t="s">
        <v>3</v>
      </c>
      <c r="N94" s="132" t="s">
        <v>42</v>
      </c>
      <c r="O94" s="133">
        <v>0.17699999999999999</v>
      </c>
      <c r="P94" s="133">
        <f>O94*H94</f>
        <v>0.90075300000000003</v>
      </c>
      <c r="Q94" s="133">
        <v>0</v>
      </c>
      <c r="R94" s="133">
        <f>Q94*H94</f>
        <v>0</v>
      </c>
      <c r="S94" s="133">
        <v>0</v>
      </c>
      <c r="T94" s="134">
        <f>S94*H94</f>
        <v>0</v>
      </c>
      <c r="AR94" s="135" t="s">
        <v>130</v>
      </c>
      <c r="AT94" s="135" t="s">
        <v>127</v>
      </c>
      <c r="AU94" s="135" t="s">
        <v>81</v>
      </c>
      <c r="AY94" s="18" t="s">
        <v>125</v>
      </c>
      <c r="BE94" s="136">
        <f>IF(N94="základní",J94,0)</f>
        <v>0</v>
      </c>
      <c r="BF94" s="136">
        <f>IF(N94="snížená",J94,0)</f>
        <v>0</v>
      </c>
      <c r="BG94" s="136">
        <f>IF(N94="zákl. přenesená",J94,0)</f>
        <v>0</v>
      </c>
      <c r="BH94" s="136">
        <f>IF(N94="sníž. přenesená",J94,0)</f>
        <v>0</v>
      </c>
      <c r="BI94" s="136">
        <f>IF(N94="nulová",J94,0)</f>
        <v>0</v>
      </c>
      <c r="BJ94" s="18" t="s">
        <v>79</v>
      </c>
      <c r="BK94" s="136">
        <f>ROUND(I94*H94,2)</f>
        <v>0</v>
      </c>
      <c r="BL94" s="18" t="s">
        <v>130</v>
      </c>
      <c r="BM94" s="135" t="s">
        <v>667</v>
      </c>
    </row>
    <row r="95" spans="2:65" s="1" customFormat="1">
      <c r="B95" s="30"/>
      <c r="D95" s="137" t="s">
        <v>131</v>
      </c>
      <c r="F95" s="138" t="s">
        <v>668</v>
      </c>
      <c r="L95" s="30"/>
      <c r="M95" s="139"/>
      <c r="T95" s="51"/>
      <c r="AT95" s="18" t="s">
        <v>131</v>
      </c>
      <c r="AU95" s="18" t="s">
        <v>81</v>
      </c>
    </row>
    <row r="96" spans="2:65" s="12" customFormat="1">
      <c r="B96" s="142"/>
      <c r="D96" s="140" t="s">
        <v>141</v>
      </c>
      <c r="E96" s="143" t="s">
        <v>3</v>
      </c>
      <c r="F96" s="144" t="s">
        <v>669</v>
      </c>
      <c r="H96" s="145">
        <v>5.0890000000000004</v>
      </c>
      <c r="L96" s="142"/>
      <c r="M96" s="146"/>
      <c r="T96" s="147"/>
      <c r="AT96" s="143" t="s">
        <v>141</v>
      </c>
      <c r="AU96" s="143" t="s">
        <v>81</v>
      </c>
      <c r="AV96" s="12" t="s">
        <v>81</v>
      </c>
      <c r="AW96" s="12" t="s">
        <v>32</v>
      </c>
      <c r="AX96" s="12" t="s">
        <v>79</v>
      </c>
      <c r="AY96" s="143" t="s">
        <v>125</v>
      </c>
    </row>
    <row r="97" spans="2:65" s="1" customFormat="1" ht="24.2" customHeight="1">
      <c r="B97" s="124"/>
      <c r="C97" s="125">
        <v>3</v>
      </c>
      <c r="D97" s="125" t="s">
        <v>127</v>
      </c>
      <c r="E97" s="126" t="s">
        <v>670</v>
      </c>
      <c r="F97" s="127" t="s">
        <v>671</v>
      </c>
      <c r="G97" s="128" t="s">
        <v>185</v>
      </c>
      <c r="H97" s="129">
        <v>109.164</v>
      </c>
      <c r="I97" s="130">
        <v>0</v>
      </c>
      <c r="J97" s="130">
        <f>ROUND(I97*H97,2)</f>
        <v>0</v>
      </c>
      <c r="K97" s="127" t="s">
        <v>129</v>
      </c>
      <c r="L97" s="30"/>
      <c r="M97" s="131" t="s">
        <v>3</v>
      </c>
      <c r="N97" s="132" t="s">
        <v>42</v>
      </c>
      <c r="O97" s="133">
        <v>0.44700000000000001</v>
      </c>
      <c r="P97" s="133">
        <f>O97*H97</f>
        <v>48.796308000000003</v>
      </c>
      <c r="Q97" s="133">
        <v>0</v>
      </c>
      <c r="R97" s="133">
        <f>Q97*H97</f>
        <v>0</v>
      </c>
      <c r="S97" s="133">
        <v>0</v>
      </c>
      <c r="T97" s="134">
        <f>S97*H97</f>
        <v>0</v>
      </c>
      <c r="AR97" s="135" t="s">
        <v>130</v>
      </c>
      <c r="AT97" s="135" t="s">
        <v>127</v>
      </c>
      <c r="AU97" s="135" t="s">
        <v>81</v>
      </c>
      <c r="AY97" s="18" t="s">
        <v>125</v>
      </c>
      <c r="BE97" s="136">
        <f>IF(N97="základní",J97,0)</f>
        <v>0</v>
      </c>
      <c r="BF97" s="136">
        <f>IF(N97="snížená",J97,0)</f>
        <v>0</v>
      </c>
      <c r="BG97" s="136">
        <f>IF(N97="zákl. přenesená",J97,0)</f>
        <v>0</v>
      </c>
      <c r="BH97" s="136">
        <f>IF(N97="sníž. přenesená",J97,0)</f>
        <v>0</v>
      </c>
      <c r="BI97" s="136">
        <f>IF(N97="nulová",J97,0)</f>
        <v>0</v>
      </c>
      <c r="BJ97" s="18" t="s">
        <v>79</v>
      </c>
      <c r="BK97" s="136">
        <f>ROUND(I97*H97,2)</f>
        <v>0</v>
      </c>
      <c r="BL97" s="18" t="s">
        <v>130</v>
      </c>
      <c r="BM97" s="135" t="s">
        <v>672</v>
      </c>
    </row>
    <row r="98" spans="2:65" s="1" customFormat="1">
      <c r="B98" s="30"/>
      <c r="D98" s="137" t="s">
        <v>131</v>
      </c>
      <c r="F98" s="138" t="s">
        <v>673</v>
      </c>
      <c r="L98" s="30"/>
      <c r="M98" s="139"/>
      <c r="T98" s="51"/>
      <c r="AT98" s="18" t="s">
        <v>131</v>
      </c>
      <c r="AU98" s="18" t="s">
        <v>81</v>
      </c>
    </row>
    <row r="99" spans="2:65" s="12" customFormat="1">
      <c r="B99" s="142"/>
      <c r="D99" s="140" t="s">
        <v>141</v>
      </c>
      <c r="E99" s="143" t="s">
        <v>3</v>
      </c>
      <c r="F99" s="144" t="s">
        <v>674</v>
      </c>
      <c r="H99" s="145">
        <v>109.164</v>
      </c>
      <c r="L99" s="142"/>
      <c r="M99" s="146"/>
      <c r="T99" s="147"/>
      <c r="AT99" s="143" t="s">
        <v>141</v>
      </c>
      <c r="AU99" s="143" t="s">
        <v>81</v>
      </c>
      <c r="AV99" s="12" t="s">
        <v>81</v>
      </c>
      <c r="AW99" s="12" t="s">
        <v>32</v>
      </c>
      <c r="AX99" s="12" t="s">
        <v>79</v>
      </c>
      <c r="AY99" s="143" t="s">
        <v>125</v>
      </c>
    </row>
    <row r="100" spans="2:65" s="1" customFormat="1" ht="21.75" customHeight="1">
      <c r="B100" s="124"/>
      <c r="C100" s="125">
        <v>4</v>
      </c>
      <c r="D100" s="125" t="s">
        <v>127</v>
      </c>
      <c r="E100" s="126" t="s">
        <v>675</v>
      </c>
      <c r="F100" s="127" t="s">
        <v>676</v>
      </c>
      <c r="G100" s="128" t="s">
        <v>138</v>
      </c>
      <c r="H100" s="129">
        <v>165.2</v>
      </c>
      <c r="I100" s="130">
        <v>0</v>
      </c>
      <c r="J100" s="130">
        <f>ROUND(I100*H100,2)</f>
        <v>0</v>
      </c>
      <c r="K100" s="127" t="s">
        <v>129</v>
      </c>
      <c r="L100" s="30"/>
      <c r="M100" s="131" t="s">
        <v>3</v>
      </c>
      <c r="N100" s="132" t="s">
        <v>42</v>
      </c>
      <c r="O100" s="133">
        <v>0.23599999999999999</v>
      </c>
      <c r="P100" s="133">
        <f>O100*H100</f>
        <v>38.987199999999994</v>
      </c>
      <c r="Q100" s="133">
        <v>8.4000000000000003E-4</v>
      </c>
      <c r="R100" s="133">
        <f>Q100*H100</f>
        <v>0.138768</v>
      </c>
      <c r="S100" s="133">
        <v>0</v>
      </c>
      <c r="T100" s="134">
        <f>S100*H100</f>
        <v>0</v>
      </c>
      <c r="AR100" s="135" t="s">
        <v>130</v>
      </c>
      <c r="AT100" s="135" t="s">
        <v>127</v>
      </c>
      <c r="AU100" s="135" t="s">
        <v>81</v>
      </c>
      <c r="AY100" s="18" t="s">
        <v>125</v>
      </c>
      <c r="BE100" s="136">
        <f>IF(N100="základní",J100,0)</f>
        <v>0</v>
      </c>
      <c r="BF100" s="136">
        <f>IF(N100="snížená",J100,0)</f>
        <v>0</v>
      </c>
      <c r="BG100" s="136">
        <f>IF(N100="zákl. přenesená",J100,0)</f>
        <v>0</v>
      </c>
      <c r="BH100" s="136">
        <f>IF(N100="sníž. přenesená",J100,0)</f>
        <v>0</v>
      </c>
      <c r="BI100" s="136">
        <f>IF(N100="nulová",J100,0)</f>
        <v>0</v>
      </c>
      <c r="BJ100" s="18" t="s">
        <v>79</v>
      </c>
      <c r="BK100" s="136">
        <f>ROUND(I100*H100,2)</f>
        <v>0</v>
      </c>
      <c r="BL100" s="18" t="s">
        <v>130</v>
      </c>
      <c r="BM100" s="135" t="s">
        <v>677</v>
      </c>
    </row>
    <row r="101" spans="2:65" s="1" customFormat="1">
      <c r="B101" s="30"/>
      <c r="D101" s="137" t="s">
        <v>131</v>
      </c>
      <c r="F101" s="138" t="s">
        <v>678</v>
      </c>
      <c r="L101" s="30"/>
      <c r="M101" s="139"/>
      <c r="T101" s="51"/>
      <c r="AT101" s="18" t="s">
        <v>131</v>
      </c>
      <c r="AU101" s="18" t="s">
        <v>81</v>
      </c>
    </row>
    <row r="102" spans="2:65" s="12" customFormat="1">
      <c r="B102" s="142"/>
      <c r="D102" s="140" t="s">
        <v>141</v>
      </c>
      <c r="E102" s="143" t="s">
        <v>3</v>
      </c>
      <c r="F102" s="144" t="s">
        <v>679</v>
      </c>
      <c r="H102" s="145">
        <v>165.2</v>
      </c>
      <c r="L102" s="142"/>
      <c r="M102" s="146"/>
      <c r="T102" s="147"/>
      <c r="AT102" s="143" t="s">
        <v>141</v>
      </c>
      <c r="AU102" s="143" t="s">
        <v>81</v>
      </c>
      <c r="AV102" s="12" t="s">
        <v>81</v>
      </c>
      <c r="AW102" s="12" t="s">
        <v>32</v>
      </c>
      <c r="AX102" s="12" t="s">
        <v>79</v>
      </c>
      <c r="AY102" s="143" t="s">
        <v>125</v>
      </c>
    </row>
    <row r="103" spans="2:65" s="1" customFormat="1" ht="24.2" customHeight="1">
      <c r="B103" s="124"/>
      <c r="C103" s="125">
        <v>5</v>
      </c>
      <c r="D103" s="125" t="s">
        <v>127</v>
      </c>
      <c r="E103" s="126" t="s">
        <v>680</v>
      </c>
      <c r="F103" s="127" t="s">
        <v>681</v>
      </c>
      <c r="G103" s="128" t="s">
        <v>138</v>
      </c>
      <c r="H103" s="129">
        <v>165.2</v>
      </c>
      <c r="I103" s="130">
        <v>0</v>
      </c>
      <c r="J103" s="130">
        <f>ROUND(I103*H103,2)</f>
        <v>0</v>
      </c>
      <c r="K103" s="127" t="s">
        <v>129</v>
      </c>
      <c r="L103" s="30"/>
      <c r="M103" s="131" t="s">
        <v>3</v>
      </c>
      <c r="N103" s="132" t="s">
        <v>42</v>
      </c>
      <c r="O103" s="133">
        <v>0.216</v>
      </c>
      <c r="P103" s="133">
        <f>O103*H103</f>
        <v>35.683199999999999</v>
      </c>
      <c r="Q103" s="133">
        <v>0</v>
      </c>
      <c r="R103" s="133">
        <f>Q103*H103</f>
        <v>0</v>
      </c>
      <c r="S103" s="133">
        <v>0</v>
      </c>
      <c r="T103" s="134">
        <f>S103*H103</f>
        <v>0</v>
      </c>
      <c r="AR103" s="135" t="s">
        <v>130</v>
      </c>
      <c r="AT103" s="135" t="s">
        <v>127</v>
      </c>
      <c r="AU103" s="135" t="s">
        <v>81</v>
      </c>
      <c r="AY103" s="18" t="s">
        <v>125</v>
      </c>
      <c r="BE103" s="136">
        <f>IF(N103="základní",J103,0)</f>
        <v>0</v>
      </c>
      <c r="BF103" s="136">
        <f>IF(N103="snížená",J103,0)</f>
        <v>0</v>
      </c>
      <c r="BG103" s="136">
        <f>IF(N103="zákl. přenesená",J103,0)</f>
        <v>0</v>
      </c>
      <c r="BH103" s="136">
        <f>IF(N103="sníž. přenesená",J103,0)</f>
        <v>0</v>
      </c>
      <c r="BI103" s="136">
        <f>IF(N103="nulová",J103,0)</f>
        <v>0</v>
      </c>
      <c r="BJ103" s="18" t="s">
        <v>79</v>
      </c>
      <c r="BK103" s="136">
        <f>ROUND(I103*H103,2)</f>
        <v>0</v>
      </c>
      <c r="BL103" s="18" t="s">
        <v>130</v>
      </c>
      <c r="BM103" s="135" t="s">
        <v>682</v>
      </c>
    </row>
    <row r="104" spans="2:65" s="1" customFormat="1">
      <c r="B104" s="30"/>
      <c r="D104" s="137" t="s">
        <v>131</v>
      </c>
      <c r="F104" s="138" t="s">
        <v>683</v>
      </c>
      <c r="L104" s="30"/>
      <c r="M104" s="139"/>
      <c r="T104" s="51"/>
      <c r="AT104" s="18" t="s">
        <v>131</v>
      </c>
      <c r="AU104" s="18" t="s">
        <v>81</v>
      </c>
    </row>
    <row r="105" spans="2:65" s="1" customFormat="1" ht="24.2" customHeight="1">
      <c r="B105" s="124"/>
      <c r="C105" s="125">
        <v>6</v>
      </c>
      <c r="D105" s="125" t="s">
        <v>127</v>
      </c>
      <c r="E105" s="126" t="s">
        <v>684</v>
      </c>
      <c r="F105" s="127" t="s">
        <v>685</v>
      </c>
      <c r="G105" s="128" t="s">
        <v>185</v>
      </c>
      <c r="H105" s="129">
        <v>34.466999999999999</v>
      </c>
      <c r="I105" s="130">
        <v>0</v>
      </c>
      <c r="J105" s="130">
        <f>ROUND(I105*H105,2)</f>
        <v>0</v>
      </c>
      <c r="K105" s="127" t="s">
        <v>129</v>
      </c>
      <c r="L105" s="30"/>
      <c r="M105" s="131" t="s">
        <v>3</v>
      </c>
      <c r="N105" s="132" t="s">
        <v>42</v>
      </c>
      <c r="O105" s="133">
        <v>0.85099999999999998</v>
      </c>
      <c r="P105" s="133">
        <f>O105*H105</f>
        <v>29.331416999999998</v>
      </c>
      <c r="Q105" s="133">
        <v>0</v>
      </c>
      <c r="R105" s="133">
        <f>Q105*H105</f>
        <v>0</v>
      </c>
      <c r="S105" s="133">
        <v>0</v>
      </c>
      <c r="T105" s="134">
        <f>S105*H105</f>
        <v>0</v>
      </c>
      <c r="AR105" s="135" t="s">
        <v>130</v>
      </c>
      <c r="AT105" s="135" t="s">
        <v>127</v>
      </c>
      <c r="AU105" s="135" t="s">
        <v>81</v>
      </c>
      <c r="AY105" s="18" t="s">
        <v>125</v>
      </c>
      <c r="BE105" s="136">
        <f>IF(N105="základní",J105,0)</f>
        <v>0</v>
      </c>
      <c r="BF105" s="136">
        <f>IF(N105="snížená",J105,0)</f>
        <v>0</v>
      </c>
      <c r="BG105" s="136">
        <f>IF(N105="zákl. přenesená",J105,0)</f>
        <v>0</v>
      </c>
      <c r="BH105" s="136">
        <f>IF(N105="sníž. přenesená",J105,0)</f>
        <v>0</v>
      </c>
      <c r="BI105" s="136">
        <f>IF(N105="nulová",J105,0)</f>
        <v>0</v>
      </c>
      <c r="BJ105" s="18" t="s">
        <v>79</v>
      </c>
      <c r="BK105" s="136">
        <f>ROUND(I105*H105,2)</f>
        <v>0</v>
      </c>
      <c r="BL105" s="18" t="s">
        <v>130</v>
      </c>
      <c r="BM105" s="135" t="s">
        <v>686</v>
      </c>
    </row>
    <row r="106" spans="2:65" s="1" customFormat="1">
      <c r="B106" s="30"/>
      <c r="D106" s="137" t="s">
        <v>131</v>
      </c>
      <c r="F106" s="138" t="s">
        <v>687</v>
      </c>
      <c r="L106" s="30"/>
      <c r="M106" s="139"/>
      <c r="T106" s="51"/>
      <c r="AT106" s="18" t="s">
        <v>131</v>
      </c>
      <c r="AU106" s="18" t="s">
        <v>81</v>
      </c>
    </row>
    <row r="107" spans="2:65" s="12" customFormat="1">
      <c r="B107" s="142"/>
      <c r="D107" s="140" t="s">
        <v>141</v>
      </c>
      <c r="E107" s="143" t="s">
        <v>3</v>
      </c>
      <c r="F107" s="144" t="s">
        <v>688</v>
      </c>
      <c r="H107" s="145">
        <v>34.466999999999999</v>
      </c>
      <c r="L107" s="142"/>
      <c r="M107" s="146"/>
      <c r="T107" s="147"/>
      <c r="AT107" s="143" t="s">
        <v>141</v>
      </c>
      <c r="AU107" s="143" t="s">
        <v>81</v>
      </c>
      <c r="AV107" s="12" t="s">
        <v>81</v>
      </c>
      <c r="AW107" s="12" t="s">
        <v>32</v>
      </c>
      <c r="AX107" s="12" t="s">
        <v>79</v>
      </c>
      <c r="AY107" s="143" t="s">
        <v>125</v>
      </c>
    </row>
    <row r="108" spans="2:65" s="1" customFormat="1" ht="24.2" customHeight="1">
      <c r="B108" s="124"/>
      <c r="C108" s="125">
        <v>7</v>
      </c>
      <c r="D108" s="125" t="s">
        <v>127</v>
      </c>
      <c r="E108" s="126" t="s">
        <v>689</v>
      </c>
      <c r="F108" s="127" t="s">
        <v>690</v>
      </c>
      <c r="G108" s="128" t="s">
        <v>185</v>
      </c>
      <c r="H108" s="129">
        <v>34.466999999999999</v>
      </c>
      <c r="I108" s="130">
        <v>0</v>
      </c>
      <c r="J108" s="130">
        <f>ROUND(I108*H108,2)</f>
        <v>0</v>
      </c>
      <c r="K108" s="127" t="s">
        <v>129</v>
      </c>
      <c r="L108" s="30"/>
      <c r="M108" s="131" t="s">
        <v>3</v>
      </c>
      <c r="N108" s="132" t="s">
        <v>42</v>
      </c>
      <c r="O108" s="133">
        <v>7.1999999999999995E-2</v>
      </c>
      <c r="P108" s="133">
        <f>O108*H108</f>
        <v>2.4816239999999996</v>
      </c>
      <c r="Q108" s="133">
        <v>0</v>
      </c>
      <c r="R108" s="133">
        <f>Q108*H108</f>
        <v>0</v>
      </c>
      <c r="S108" s="133">
        <v>0</v>
      </c>
      <c r="T108" s="134">
        <f>S108*H108</f>
        <v>0</v>
      </c>
      <c r="AR108" s="135" t="s">
        <v>130</v>
      </c>
      <c r="AT108" s="135" t="s">
        <v>127</v>
      </c>
      <c r="AU108" s="135" t="s">
        <v>81</v>
      </c>
      <c r="AY108" s="18" t="s">
        <v>125</v>
      </c>
      <c r="BE108" s="136">
        <f>IF(N108="základní",J108,0)</f>
        <v>0</v>
      </c>
      <c r="BF108" s="136">
        <f>IF(N108="snížená",J108,0)</f>
        <v>0</v>
      </c>
      <c r="BG108" s="136">
        <f>IF(N108="zákl. přenesená",J108,0)</f>
        <v>0</v>
      </c>
      <c r="BH108" s="136">
        <f>IF(N108="sníž. přenesená",J108,0)</f>
        <v>0</v>
      </c>
      <c r="BI108" s="136">
        <f>IF(N108="nulová",J108,0)</f>
        <v>0</v>
      </c>
      <c r="BJ108" s="18" t="s">
        <v>79</v>
      </c>
      <c r="BK108" s="136">
        <f>ROUND(I108*H108,2)</f>
        <v>0</v>
      </c>
      <c r="BL108" s="18" t="s">
        <v>130</v>
      </c>
      <c r="BM108" s="135" t="s">
        <v>691</v>
      </c>
    </row>
    <row r="109" spans="2:65" s="1" customFormat="1">
      <c r="B109" s="30"/>
      <c r="D109" s="137" t="s">
        <v>131</v>
      </c>
      <c r="F109" s="138" t="s">
        <v>692</v>
      </c>
      <c r="L109" s="30"/>
      <c r="M109" s="139"/>
      <c r="T109" s="51"/>
      <c r="AT109" s="18" t="s">
        <v>131</v>
      </c>
      <c r="AU109" s="18" t="s">
        <v>81</v>
      </c>
    </row>
    <row r="110" spans="2:65" s="1" customFormat="1" ht="24.2" customHeight="1">
      <c r="B110" s="124"/>
      <c r="C110" s="125">
        <v>8</v>
      </c>
      <c r="D110" s="125" t="s">
        <v>127</v>
      </c>
      <c r="E110" s="126" t="s">
        <v>210</v>
      </c>
      <c r="F110" s="127" t="s">
        <v>211</v>
      </c>
      <c r="G110" s="128" t="s">
        <v>185</v>
      </c>
      <c r="H110" s="129">
        <v>79.363</v>
      </c>
      <c r="I110" s="130">
        <v>0</v>
      </c>
      <c r="J110" s="130">
        <f>ROUND(I110*H110,2)</f>
        <v>0</v>
      </c>
      <c r="K110" s="127" t="s">
        <v>129</v>
      </c>
      <c r="L110" s="30"/>
      <c r="M110" s="131" t="s">
        <v>3</v>
      </c>
      <c r="N110" s="132" t="s">
        <v>42</v>
      </c>
      <c r="O110" s="133">
        <v>0.32800000000000001</v>
      </c>
      <c r="P110" s="133">
        <f>O110*H110</f>
        <v>26.031064000000001</v>
      </c>
      <c r="Q110" s="133">
        <v>0</v>
      </c>
      <c r="R110" s="133">
        <f>Q110*H110</f>
        <v>0</v>
      </c>
      <c r="S110" s="133">
        <v>0</v>
      </c>
      <c r="T110" s="134">
        <f>S110*H110</f>
        <v>0</v>
      </c>
      <c r="AR110" s="135" t="s">
        <v>130</v>
      </c>
      <c r="AT110" s="135" t="s">
        <v>127</v>
      </c>
      <c r="AU110" s="135" t="s">
        <v>81</v>
      </c>
      <c r="AY110" s="18" t="s">
        <v>125</v>
      </c>
      <c r="BE110" s="136">
        <f>IF(N110="základní",J110,0)</f>
        <v>0</v>
      </c>
      <c r="BF110" s="136">
        <f>IF(N110="snížená",J110,0)</f>
        <v>0</v>
      </c>
      <c r="BG110" s="136">
        <f>IF(N110="zákl. přenesená",J110,0)</f>
        <v>0</v>
      </c>
      <c r="BH110" s="136">
        <f>IF(N110="sníž. přenesená",J110,0)</f>
        <v>0</v>
      </c>
      <c r="BI110" s="136">
        <f>IF(N110="nulová",J110,0)</f>
        <v>0</v>
      </c>
      <c r="BJ110" s="18" t="s">
        <v>79</v>
      </c>
      <c r="BK110" s="136">
        <f>ROUND(I110*H110,2)</f>
        <v>0</v>
      </c>
      <c r="BL110" s="18" t="s">
        <v>130</v>
      </c>
      <c r="BM110" s="135" t="s">
        <v>693</v>
      </c>
    </row>
    <row r="111" spans="2:65" s="1" customFormat="1">
      <c r="B111" s="30"/>
      <c r="D111" s="137" t="s">
        <v>131</v>
      </c>
      <c r="F111" s="138" t="s">
        <v>213</v>
      </c>
      <c r="L111" s="30"/>
      <c r="M111" s="139"/>
      <c r="T111" s="51"/>
      <c r="AT111" s="18" t="s">
        <v>131</v>
      </c>
      <c r="AU111" s="18" t="s">
        <v>81</v>
      </c>
    </row>
    <row r="112" spans="2:65" s="12" customFormat="1">
      <c r="B112" s="142"/>
      <c r="D112" s="140" t="s">
        <v>141</v>
      </c>
      <c r="E112" s="143" t="s">
        <v>3</v>
      </c>
      <c r="F112" s="144" t="s">
        <v>694</v>
      </c>
      <c r="H112" s="145">
        <v>75.972999999999999</v>
      </c>
      <c r="L112" s="142"/>
      <c r="M112" s="146"/>
      <c r="T112" s="147"/>
      <c r="AT112" s="143" t="s">
        <v>141</v>
      </c>
      <c r="AU112" s="143" t="s">
        <v>81</v>
      </c>
      <c r="AV112" s="12" t="s">
        <v>81</v>
      </c>
      <c r="AW112" s="12" t="s">
        <v>32</v>
      </c>
      <c r="AX112" s="12" t="s">
        <v>71</v>
      </c>
      <c r="AY112" s="143" t="s">
        <v>125</v>
      </c>
    </row>
    <row r="113" spans="2:65" s="12" customFormat="1">
      <c r="B113" s="142"/>
      <c r="D113" s="140" t="s">
        <v>141</v>
      </c>
      <c r="E113" s="143" t="s">
        <v>3</v>
      </c>
      <c r="F113" s="144" t="s">
        <v>695</v>
      </c>
      <c r="H113" s="145">
        <v>3.39</v>
      </c>
      <c r="L113" s="142"/>
      <c r="M113" s="146"/>
      <c r="T113" s="147"/>
      <c r="AT113" s="143" t="s">
        <v>141</v>
      </c>
      <c r="AU113" s="143" t="s">
        <v>81</v>
      </c>
      <c r="AV113" s="12" t="s">
        <v>81</v>
      </c>
      <c r="AW113" s="12" t="s">
        <v>32</v>
      </c>
      <c r="AX113" s="12" t="s">
        <v>71</v>
      </c>
      <c r="AY113" s="143" t="s">
        <v>125</v>
      </c>
    </row>
    <row r="114" spans="2:65" s="13" customFormat="1">
      <c r="B114" s="148"/>
      <c r="D114" s="140" t="s">
        <v>141</v>
      </c>
      <c r="E114" s="149" t="s">
        <v>3</v>
      </c>
      <c r="F114" s="150" t="s">
        <v>161</v>
      </c>
      <c r="H114" s="151">
        <v>79.363</v>
      </c>
      <c r="L114" s="148"/>
      <c r="M114" s="152"/>
      <c r="T114" s="153"/>
      <c r="AT114" s="149" t="s">
        <v>141</v>
      </c>
      <c r="AU114" s="149" t="s">
        <v>81</v>
      </c>
      <c r="AV114" s="13" t="s">
        <v>130</v>
      </c>
      <c r="AW114" s="13" t="s">
        <v>32</v>
      </c>
      <c r="AX114" s="13" t="s">
        <v>79</v>
      </c>
      <c r="AY114" s="149" t="s">
        <v>125</v>
      </c>
    </row>
    <row r="115" spans="2:65" s="1" customFormat="1" ht="37.9" customHeight="1">
      <c r="B115" s="124"/>
      <c r="C115" s="125">
        <v>9</v>
      </c>
      <c r="D115" s="125" t="s">
        <v>127</v>
      </c>
      <c r="E115" s="126" t="s">
        <v>696</v>
      </c>
      <c r="F115" s="127" t="s">
        <v>697</v>
      </c>
      <c r="G115" s="128" t="s">
        <v>185</v>
      </c>
      <c r="H115" s="129">
        <v>22.739000000000001</v>
      </c>
      <c r="I115" s="130">
        <v>0</v>
      </c>
      <c r="J115" s="130">
        <f>ROUND(I115*H115,2)</f>
        <v>0</v>
      </c>
      <c r="K115" s="127" t="s">
        <v>129</v>
      </c>
      <c r="L115" s="30"/>
      <c r="M115" s="131" t="s">
        <v>3</v>
      </c>
      <c r="N115" s="132" t="s">
        <v>42</v>
      </c>
      <c r="O115" s="133">
        <v>1.7889999999999999</v>
      </c>
      <c r="P115" s="133">
        <f>O115*H115</f>
        <v>40.680070999999998</v>
      </c>
      <c r="Q115" s="133">
        <v>0</v>
      </c>
      <c r="R115" s="133">
        <f>Q115*H115</f>
        <v>0</v>
      </c>
      <c r="S115" s="133">
        <v>0</v>
      </c>
      <c r="T115" s="134">
        <f>S115*H115</f>
        <v>0</v>
      </c>
      <c r="AR115" s="135" t="s">
        <v>130</v>
      </c>
      <c r="AT115" s="135" t="s">
        <v>127</v>
      </c>
      <c r="AU115" s="135" t="s">
        <v>81</v>
      </c>
      <c r="AY115" s="18" t="s">
        <v>125</v>
      </c>
      <c r="BE115" s="136">
        <f>IF(N115="základní",J115,0)</f>
        <v>0</v>
      </c>
      <c r="BF115" s="136">
        <f>IF(N115="snížená",J115,0)</f>
        <v>0</v>
      </c>
      <c r="BG115" s="136">
        <f>IF(N115="zákl. přenesená",J115,0)</f>
        <v>0</v>
      </c>
      <c r="BH115" s="136">
        <f>IF(N115="sníž. přenesená",J115,0)</f>
        <v>0</v>
      </c>
      <c r="BI115" s="136">
        <f>IF(N115="nulová",J115,0)</f>
        <v>0</v>
      </c>
      <c r="BJ115" s="18" t="s">
        <v>79</v>
      </c>
      <c r="BK115" s="136">
        <f>ROUND(I115*H115,2)</f>
        <v>0</v>
      </c>
      <c r="BL115" s="18" t="s">
        <v>130</v>
      </c>
      <c r="BM115" s="135" t="s">
        <v>698</v>
      </c>
    </row>
    <row r="116" spans="2:65" s="1" customFormat="1">
      <c r="B116" s="30"/>
      <c r="D116" s="137" t="s">
        <v>131</v>
      </c>
      <c r="F116" s="138" t="s">
        <v>699</v>
      </c>
      <c r="L116" s="30"/>
      <c r="M116" s="139"/>
      <c r="T116" s="51"/>
      <c r="AT116" s="18" t="s">
        <v>131</v>
      </c>
      <c r="AU116" s="18" t="s">
        <v>81</v>
      </c>
    </row>
    <row r="117" spans="2:65" s="12" customFormat="1">
      <c r="B117" s="142"/>
      <c r="D117" s="140" t="s">
        <v>141</v>
      </c>
      <c r="E117" s="143" t="s">
        <v>3</v>
      </c>
      <c r="F117" s="144" t="s">
        <v>700</v>
      </c>
      <c r="H117" s="145">
        <v>22.739000000000001</v>
      </c>
      <c r="L117" s="142"/>
      <c r="M117" s="146"/>
      <c r="T117" s="147"/>
      <c r="AT117" s="143" t="s">
        <v>141</v>
      </c>
      <c r="AU117" s="143" t="s">
        <v>81</v>
      </c>
      <c r="AV117" s="12" t="s">
        <v>81</v>
      </c>
      <c r="AW117" s="12" t="s">
        <v>32</v>
      </c>
      <c r="AX117" s="12" t="s">
        <v>79</v>
      </c>
      <c r="AY117" s="143" t="s">
        <v>125</v>
      </c>
    </row>
    <row r="118" spans="2:65" s="1" customFormat="1" ht="16.5" customHeight="1">
      <c r="B118" s="124"/>
      <c r="C118" s="165">
        <v>10</v>
      </c>
      <c r="D118" s="165" t="s">
        <v>433</v>
      </c>
      <c r="E118" s="166" t="s">
        <v>701</v>
      </c>
      <c r="F118" s="167" t="s">
        <v>702</v>
      </c>
      <c r="G118" s="168" t="s">
        <v>293</v>
      </c>
      <c r="H118" s="169">
        <v>45.478000000000002</v>
      </c>
      <c r="I118" s="170">
        <v>0</v>
      </c>
      <c r="J118" s="170">
        <f>ROUND(I118*H118,2)</f>
        <v>0</v>
      </c>
      <c r="K118" s="167" t="s">
        <v>129</v>
      </c>
      <c r="L118" s="171"/>
      <c r="M118" s="172" t="s">
        <v>3</v>
      </c>
      <c r="N118" s="173" t="s">
        <v>42</v>
      </c>
      <c r="O118" s="133">
        <v>0</v>
      </c>
      <c r="P118" s="133">
        <f>O118*H118</f>
        <v>0</v>
      </c>
      <c r="Q118" s="133">
        <v>1</v>
      </c>
      <c r="R118" s="133">
        <f>Q118*H118</f>
        <v>45.478000000000002</v>
      </c>
      <c r="S118" s="133">
        <v>0</v>
      </c>
      <c r="T118" s="134">
        <f>S118*H118</f>
        <v>0</v>
      </c>
      <c r="AR118" s="135" t="s">
        <v>162</v>
      </c>
      <c r="AT118" s="135" t="s">
        <v>433</v>
      </c>
      <c r="AU118" s="135" t="s">
        <v>81</v>
      </c>
      <c r="AY118" s="18" t="s">
        <v>125</v>
      </c>
      <c r="BE118" s="136">
        <f>IF(N118="základní",J118,0)</f>
        <v>0</v>
      </c>
      <c r="BF118" s="136">
        <f>IF(N118="snížená",J118,0)</f>
        <v>0</v>
      </c>
      <c r="BG118" s="136">
        <f>IF(N118="zákl. přenesená",J118,0)</f>
        <v>0</v>
      </c>
      <c r="BH118" s="136">
        <f>IF(N118="sníž. přenesená",J118,0)</f>
        <v>0</v>
      </c>
      <c r="BI118" s="136">
        <f>IF(N118="nulová",J118,0)</f>
        <v>0</v>
      </c>
      <c r="BJ118" s="18" t="s">
        <v>79</v>
      </c>
      <c r="BK118" s="136">
        <f>ROUND(I118*H118,2)</f>
        <v>0</v>
      </c>
      <c r="BL118" s="18" t="s">
        <v>130</v>
      </c>
      <c r="BM118" s="135" t="s">
        <v>703</v>
      </c>
    </row>
    <row r="119" spans="2:65" s="12" customFormat="1">
      <c r="B119" s="142"/>
      <c r="D119" s="140" t="s">
        <v>141</v>
      </c>
      <c r="E119" s="143" t="s">
        <v>3</v>
      </c>
      <c r="F119" s="144" t="s">
        <v>704</v>
      </c>
      <c r="H119" s="145">
        <v>45.478000000000002</v>
      </c>
      <c r="L119" s="142"/>
      <c r="M119" s="146"/>
      <c r="T119" s="147"/>
      <c r="AT119" s="143" t="s">
        <v>141</v>
      </c>
      <c r="AU119" s="143" t="s">
        <v>81</v>
      </c>
      <c r="AV119" s="12" t="s">
        <v>81</v>
      </c>
      <c r="AW119" s="12" t="s">
        <v>32</v>
      </c>
      <c r="AX119" s="12" t="s">
        <v>79</v>
      </c>
      <c r="AY119" s="143" t="s">
        <v>125</v>
      </c>
    </row>
    <row r="120" spans="2:65" s="11" customFormat="1" ht="22.9" customHeight="1">
      <c r="B120" s="113"/>
      <c r="D120" s="114" t="s">
        <v>70</v>
      </c>
      <c r="E120" s="122" t="s">
        <v>130</v>
      </c>
      <c r="F120" s="122" t="s">
        <v>284</v>
      </c>
      <c r="J120" s="287">
        <f>BK120</f>
        <v>0</v>
      </c>
      <c r="L120" s="113"/>
      <c r="M120" s="117"/>
      <c r="P120" s="118">
        <f>SUM(P121:P123)</f>
        <v>17.004239999999999</v>
      </c>
      <c r="R120" s="118">
        <f>SUM(R121:R123)</f>
        <v>0</v>
      </c>
      <c r="T120" s="119">
        <f>SUM(T121:T123)</f>
        <v>0</v>
      </c>
      <c r="AR120" s="114" t="s">
        <v>79</v>
      </c>
      <c r="AT120" s="120" t="s">
        <v>70</v>
      </c>
      <c r="AU120" s="120" t="s">
        <v>79</v>
      </c>
      <c r="AY120" s="114" t="s">
        <v>125</v>
      </c>
      <c r="BK120" s="121">
        <f>SUM(BK121:BK123)</f>
        <v>0</v>
      </c>
    </row>
    <row r="121" spans="2:65" s="1" customFormat="1" ht="21.75" customHeight="1">
      <c r="B121" s="124"/>
      <c r="C121" s="125">
        <v>11</v>
      </c>
      <c r="D121" s="125" t="s">
        <v>127</v>
      </c>
      <c r="E121" s="126" t="s">
        <v>705</v>
      </c>
      <c r="F121" s="127" t="s">
        <v>706</v>
      </c>
      <c r="G121" s="128" t="s">
        <v>185</v>
      </c>
      <c r="H121" s="129">
        <v>10.032</v>
      </c>
      <c r="I121" s="130">
        <v>0</v>
      </c>
      <c r="J121" s="130">
        <f>ROUND(I121*H121,2)</f>
        <v>0</v>
      </c>
      <c r="K121" s="127" t="s">
        <v>129</v>
      </c>
      <c r="L121" s="30"/>
      <c r="M121" s="131" t="s">
        <v>3</v>
      </c>
      <c r="N121" s="132" t="s">
        <v>42</v>
      </c>
      <c r="O121" s="133">
        <v>1.6950000000000001</v>
      </c>
      <c r="P121" s="133">
        <f>O121*H121</f>
        <v>17.004239999999999</v>
      </c>
      <c r="Q121" s="133">
        <v>0</v>
      </c>
      <c r="R121" s="133">
        <f>Q121*H121</f>
        <v>0</v>
      </c>
      <c r="S121" s="133">
        <v>0</v>
      </c>
      <c r="T121" s="134">
        <f>S121*H121</f>
        <v>0</v>
      </c>
      <c r="AR121" s="135" t="s">
        <v>130</v>
      </c>
      <c r="AT121" s="135" t="s">
        <v>127</v>
      </c>
      <c r="AU121" s="135" t="s">
        <v>81</v>
      </c>
      <c r="AY121" s="18" t="s">
        <v>125</v>
      </c>
      <c r="BE121" s="136">
        <f>IF(N121="základní",J121,0)</f>
        <v>0</v>
      </c>
      <c r="BF121" s="136">
        <f>IF(N121="snížená",J121,0)</f>
        <v>0</v>
      </c>
      <c r="BG121" s="136">
        <f>IF(N121="zákl. přenesená",J121,0)</f>
        <v>0</v>
      </c>
      <c r="BH121" s="136">
        <f>IF(N121="sníž. přenesená",J121,0)</f>
        <v>0</v>
      </c>
      <c r="BI121" s="136">
        <f>IF(N121="nulová",J121,0)</f>
        <v>0</v>
      </c>
      <c r="BJ121" s="18" t="s">
        <v>79</v>
      </c>
      <c r="BK121" s="136">
        <f>ROUND(I121*H121,2)</f>
        <v>0</v>
      </c>
      <c r="BL121" s="18" t="s">
        <v>130</v>
      </c>
      <c r="BM121" s="135" t="s">
        <v>707</v>
      </c>
    </row>
    <row r="122" spans="2:65" s="1" customFormat="1">
      <c r="B122" s="30"/>
      <c r="D122" s="137" t="s">
        <v>131</v>
      </c>
      <c r="F122" s="138" t="s">
        <v>708</v>
      </c>
      <c r="L122" s="30"/>
      <c r="M122" s="139"/>
      <c r="T122" s="51"/>
      <c r="AT122" s="18" t="s">
        <v>131</v>
      </c>
      <c r="AU122" s="18" t="s">
        <v>81</v>
      </c>
    </row>
    <row r="123" spans="2:65" s="12" customFormat="1">
      <c r="B123" s="142"/>
      <c r="D123" s="140" t="s">
        <v>141</v>
      </c>
      <c r="E123" s="143" t="s">
        <v>3</v>
      </c>
      <c r="F123" s="144" t="s">
        <v>709</v>
      </c>
      <c r="H123" s="145">
        <v>10.032</v>
      </c>
      <c r="L123" s="142"/>
      <c r="M123" s="146"/>
      <c r="T123" s="147"/>
      <c r="AT123" s="143" t="s">
        <v>141</v>
      </c>
      <c r="AU123" s="143" t="s">
        <v>81</v>
      </c>
      <c r="AV123" s="12" t="s">
        <v>81</v>
      </c>
      <c r="AW123" s="12" t="s">
        <v>32</v>
      </c>
      <c r="AX123" s="12" t="s">
        <v>79</v>
      </c>
      <c r="AY123" s="143" t="s">
        <v>125</v>
      </c>
    </row>
    <row r="124" spans="2:65" s="11" customFormat="1" ht="22.9" customHeight="1">
      <c r="B124" s="113"/>
      <c r="D124" s="114" t="s">
        <v>70</v>
      </c>
      <c r="E124" s="122" t="s">
        <v>143</v>
      </c>
      <c r="F124" s="122" t="s">
        <v>322</v>
      </c>
      <c r="J124" s="287">
        <f>BK124</f>
        <v>0</v>
      </c>
      <c r="L124" s="113"/>
      <c r="M124" s="117"/>
      <c r="P124" s="118">
        <f>SUM(P125:P130)</f>
        <v>6.3060000000000009</v>
      </c>
      <c r="R124" s="118">
        <f>SUM(R125:R130)</f>
        <v>0</v>
      </c>
      <c r="T124" s="119">
        <f>SUM(T125:T130)</f>
        <v>0</v>
      </c>
      <c r="AR124" s="114" t="s">
        <v>79</v>
      </c>
      <c r="AT124" s="120" t="s">
        <v>70</v>
      </c>
      <c r="AU124" s="120" t="s">
        <v>79</v>
      </c>
      <c r="AY124" s="114" t="s">
        <v>125</v>
      </c>
      <c r="BK124" s="121">
        <f>SUM(BK125:BK130)</f>
        <v>0</v>
      </c>
    </row>
    <row r="125" spans="2:65" s="1" customFormat="1" ht="24.2" customHeight="1">
      <c r="B125" s="124"/>
      <c r="C125" s="125">
        <v>12</v>
      </c>
      <c r="D125" s="125" t="s">
        <v>127</v>
      </c>
      <c r="E125" s="126" t="s">
        <v>330</v>
      </c>
      <c r="F125" s="127" t="s">
        <v>331</v>
      </c>
      <c r="G125" s="128" t="s">
        <v>138</v>
      </c>
      <c r="H125" s="129">
        <v>14</v>
      </c>
      <c r="I125" s="130">
        <v>0</v>
      </c>
      <c r="J125" s="130">
        <f>ROUND(I125*H125,2)</f>
        <v>0</v>
      </c>
      <c r="K125" s="127" t="s">
        <v>129</v>
      </c>
      <c r="L125" s="30"/>
      <c r="M125" s="131" t="s">
        <v>3</v>
      </c>
      <c r="N125" s="132" t="s">
        <v>42</v>
      </c>
      <c r="O125" s="133">
        <v>9.5000000000000001E-2</v>
      </c>
      <c r="P125" s="133">
        <f>O125*H125</f>
        <v>1.33</v>
      </c>
      <c r="Q125" s="133">
        <v>0</v>
      </c>
      <c r="R125" s="133">
        <f>Q125*H125</f>
        <v>0</v>
      </c>
      <c r="S125" s="133">
        <v>0</v>
      </c>
      <c r="T125" s="134">
        <f>S125*H125</f>
        <v>0</v>
      </c>
      <c r="AR125" s="135" t="s">
        <v>130</v>
      </c>
      <c r="AT125" s="135" t="s">
        <v>127</v>
      </c>
      <c r="AU125" s="135" t="s">
        <v>81</v>
      </c>
      <c r="AY125" s="18" t="s">
        <v>125</v>
      </c>
      <c r="BE125" s="136">
        <f>IF(N125="základní",J125,0)</f>
        <v>0</v>
      </c>
      <c r="BF125" s="136">
        <f>IF(N125="snížená",J125,0)</f>
        <v>0</v>
      </c>
      <c r="BG125" s="136">
        <f>IF(N125="zákl. přenesená",J125,0)</f>
        <v>0</v>
      </c>
      <c r="BH125" s="136">
        <f>IF(N125="sníž. přenesená",J125,0)</f>
        <v>0</v>
      </c>
      <c r="BI125" s="136">
        <f>IF(N125="nulová",J125,0)</f>
        <v>0</v>
      </c>
      <c r="BJ125" s="18" t="s">
        <v>79</v>
      </c>
      <c r="BK125" s="136">
        <f>ROUND(I125*H125,2)</f>
        <v>0</v>
      </c>
      <c r="BL125" s="18" t="s">
        <v>130</v>
      </c>
      <c r="BM125" s="135" t="s">
        <v>710</v>
      </c>
    </row>
    <row r="126" spans="2:65" s="1" customFormat="1">
      <c r="B126" s="30"/>
      <c r="D126" s="137" t="s">
        <v>131</v>
      </c>
      <c r="F126" s="138" t="s">
        <v>333</v>
      </c>
      <c r="L126" s="30"/>
      <c r="M126" s="139"/>
      <c r="T126" s="51"/>
      <c r="AT126" s="18" t="s">
        <v>131</v>
      </c>
      <c r="AU126" s="18" t="s">
        <v>81</v>
      </c>
    </row>
    <row r="127" spans="2:65" s="1" customFormat="1" ht="24.2" customHeight="1">
      <c r="B127" s="124"/>
      <c r="C127" s="125">
        <v>13</v>
      </c>
      <c r="D127" s="125" t="s">
        <v>127</v>
      </c>
      <c r="E127" s="126" t="s">
        <v>711</v>
      </c>
      <c r="F127" s="127" t="s">
        <v>712</v>
      </c>
      <c r="G127" s="128" t="s">
        <v>138</v>
      </c>
      <c r="H127" s="129">
        <v>14</v>
      </c>
      <c r="I127" s="130">
        <v>0</v>
      </c>
      <c r="J127" s="130">
        <f>ROUND(I127*H127,2)</f>
        <v>0</v>
      </c>
      <c r="K127" s="127" t="s">
        <v>129</v>
      </c>
      <c r="L127" s="30"/>
      <c r="M127" s="131" t="s">
        <v>3</v>
      </c>
      <c r="N127" s="132" t="s">
        <v>42</v>
      </c>
      <c r="O127" s="133">
        <v>0.214</v>
      </c>
      <c r="P127" s="133">
        <f>O127*H127</f>
        <v>2.996</v>
      </c>
      <c r="Q127" s="133">
        <v>0</v>
      </c>
      <c r="R127" s="133">
        <f>Q127*H127</f>
        <v>0</v>
      </c>
      <c r="S127" s="133">
        <v>0</v>
      </c>
      <c r="T127" s="134">
        <f>S127*H127</f>
        <v>0</v>
      </c>
      <c r="AR127" s="135" t="s">
        <v>130</v>
      </c>
      <c r="AT127" s="135" t="s">
        <v>127</v>
      </c>
      <c r="AU127" s="135" t="s">
        <v>81</v>
      </c>
      <c r="AY127" s="18" t="s">
        <v>125</v>
      </c>
      <c r="BE127" s="136">
        <f>IF(N127="základní",J127,0)</f>
        <v>0</v>
      </c>
      <c r="BF127" s="136">
        <f>IF(N127="snížená",J127,0)</f>
        <v>0</v>
      </c>
      <c r="BG127" s="136">
        <f>IF(N127="zákl. přenesená",J127,0)</f>
        <v>0</v>
      </c>
      <c r="BH127" s="136">
        <f>IF(N127="sníž. přenesená",J127,0)</f>
        <v>0</v>
      </c>
      <c r="BI127" s="136">
        <f>IF(N127="nulová",J127,0)</f>
        <v>0</v>
      </c>
      <c r="BJ127" s="18" t="s">
        <v>79</v>
      </c>
      <c r="BK127" s="136">
        <f>ROUND(I127*H127,2)</f>
        <v>0</v>
      </c>
      <c r="BL127" s="18" t="s">
        <v>130</v>
      </c>
      <c r="BM127" s="135" t="s">
        <v>713</v>
      </c>
    </row>
    <row r="128" spans="2:65" s="1" customFormat="1">
      <c r="B128" s="30"/>
      <c r="D128" s="137" t="s">
        <v>131</v>
      </c>
      <c r="F128" s="138" t="s">
        <v>714</v>
      </c>
      <c r="L128" s="30"/>
      <c r="M128" s="139"/>
      <c r="T128" s="51"/>
      <c r="AT128" s="18" t="s">
        <v>131</v>
      </c>
      <c r="AU128" s="18" t="s">
        <v>81</v>
      </c>
    </row>
    <row r="129" spans="2:65" s="1" customFormat="1" ht="24.2" customHeight="1">
      <c r="B129" s="124"/>
      <c r="C129" s="125">
        <v>14</v>
      </c>
      <c r="D129" s="125" t="s">
        <v>127</v>
      </c>
      <c r="E129" s="126" t="s">
        <v>715</v>
      </c>
      <c r="F129" s="127" t="s">
        <v>716</v>
      </c>
      <c r="G129" s="128" t="s">
        <v>138</v>
      </c>
      <c r="H129" s="129">
        <v>30</v>
      </c>
      <c r="I129" s="130">
        <v>0</v>
      </c>
      <c r="J129" s="130">
        <f>ROUND(I129*H129,2)</f>
        <v>0</v>
      </c>
      <c r="K129" s="127" t="s">
        <v>129</v>
      </c>
      <c r="L129" s="30"/>
      <c r="M129" s="131" t="s">
        <v>3</v>
      </c>
      <c r="N129" s="132" t="s">
        <v>42</v>
      </c>
      <c r="O129" s="133">
        <v>6.6000000000000003E-2</v>
      </c>
      <c r="P129" s="133">
        <f>O129*H129</f>
        <v>1.98</v>
      </c>
      <c r="Q129" s="133">
        <v>0</v>
      </c>
      <c r="R129" s="133">
        <f>Q129*H129</f>
        <v>0</v>
      </c>
      <c r="S129" s="133">
        <v>0</v>
      </c>
      <c r="T129" s="134">
        <f>S129*H129</f>
        <v>0</v>
      </c>
      <c r="AR129" s="135" t="s">
        <v>130</v>
      </c>
      <c r="AT129" s="135" t="s">
        <v>127</v>
      </c>
      <c r="AU129" s="135" t="s">
        <v>81</v>
      </c>
      <c r="AY129" s="18" t="s">
        <v>125</v>
      </c>
      <c r="BE129" s="136">
        <f>IF(N129="základní",J129,0)</f>
        <v>0</v>
      </c>
      <c r="BF129" s="136">
        <f>IF(N129="snížená",J129,0)</f>
        <v>0</v>
      </c>
      <c r="BG129" s="136">
        <f>IF(N129="zákl. přenesená",J129,0)</f>
        <v>0</v>
      </c>
      <c r="BH129" s="136">
        <f>IF(N129="sníž. přenesená",J129,0)</f>
        <v>0</v>
      </c>
      <c r="BI129" s="136">
        <f>IF(N129="nulová",J129,0)</f>
        <v>0</v>
      </c>
      <c r="BJ129" s="18" t="s">
        <v>79</v>
      </c>
      <c r="BK129" s="136">
        <f>ROUND(I129*H129,2)</f>
        <v>0</v>
      </c>
      <c r="BL129" s="18" t="s">
        <v>130</v>
      </c>
      <c r="BM129" s="135" t="s">
        <v>717</v>
      </c>
    </row>
    <row r="130" spans="2:65" s="1" customFormat="1">
      <c r="B130" s="30"/>
      <c r="D130" s="137" t="s">
        <v>131</v>
      </c>
      <c r="F130" s="138" t="s">
        <v>718</v>
      </c>
      <c r="L130" s="30"/>
      <c r="M130" s="139"/>
      <c r="T130" s="51"/>
      <c r="AT130" s="18" t="s">
        <v>131</v>
      </c>
      <c r="AU130" s="18" t="s">
        <v>81</v>
      </c>
    </row>
    <row r="131" spans="2:65" s="11" customFormat="1" ht="22.9" customHeight="1">
      <c r="B131" s="113"/>
      <c r="D131" s="114" t="s">
        <v>70</v>
      </c>
      <c r="E131" s="122" t="s">
        <v>162</v>
      </c>
      <c r="F131" s="122" t="s">
        <v>719</v>
      </c>
      <c r="J131" s="287">
        <f>BK131</f>
        <v>0</v>
      </c>
      <c r="L131" s="113"/>
      <c r="M131" s="117"/>
      <c r="P131" s="118">
        <f>SUM(P132:P165)</f>
        <v>30.134699999999999</v>
      </c>
      <c r="R131" s="118">
        <f>SUM(R132:R165)</f>
        <v>0.49040106999999999</v>
      </c>
      <c r="T131" s="119">
        <f>SUM(T132:T165)</f>
        <v>0</v>
      </c>
      <c r="AR131" s="114" t="s">
        <v>79</v>
      </c>
      <c r="AT131" s="120" t="s">
        <v>70</v>
      </c>
      <c r="AU131" s="120" t="s">
        <v>79</v>
      </c>
      <c r="AY131" s="114" t="s">
        <v>125</v>
      </c>
      <c r="BK131" s="121">
        <f>SUM(BK132:BK165)</f>
        <v>0</v>
      </c>
    </row>
    <row r="132" spans="2:65" s="1" customFormat="1" ht="24.2" customHeight="1">
      <c r="B132" s="124"/>
      <c r="C132" s="125">
        <v>15</v>
      </c>
      <c r="D132" s="125" t="s">
        <v>127</v>
      </c>
      <c r="E132" s="126" t="s">
        <v>720</v>
      </c>
      <c r="F132" s="127" t="s">
        <v>721</v>
      </c>
      <c r="G132" s="128" t="s">
        <v>170</v>
      </c>
      <c r="H132" s="129">
        <v>35.1</v>
      </c>
      <c r="I132" s="130">
        <v>0</v>
      </c>
      <c r="J132" s="130">
        <f>ROUND(I132*H132,2)</f>
        <v>0</v>
      </c>
      <c r="K132" s="127" t="s">
        <v>129</v>
      </c>
      <c r="L132" s="30"/>
      <c r="M132" s="131" t="s">
        <v>3</v>
      </c>
      <c r="N132" s="132" t="s">
        <v>42</v>
      </c>
      <c r="O132" s="133">
        <v>0.124</v>
      </c>
      <c r="P132" s="133">
        <f>O132*H132</f>
        <v>4.3524000000000003</v>
      </c>
      <c r="Q132" s="133">
        <v>0</v>
      </c>
      <c r="R132" s="133">
        <f>Q132*H132</f>
        <v>0</v>
      </c>
      <c r="S132" s="133">
        <v>0</v>
      </c>
      <c r="T132" s="134">
        <f>S132*H132</f>
        <v>0</v>
      </c>
      <c r="AR132" s="135" t="s">
        <v>130</v>
      </c>
      <c r="AT132" s="135" t="s">
        <v>127</v>
      </c>
      <c r="AU132" s="135" t="s">
        <v>81</v>
      </c>
      <c r="AY132" s="18" t="s">
        <v>125</v>
      </c>
      <c r="BE132" s="136">
        <f>IF(N132="základní",J132,0)</f>
        <v>0</v>
      </c>
      <c r="BF132" s="136">
        <f>IF(N132="snížená",J132,0)</f>
        <v>0</v>
      </c>
      <c r="BG132" s="136">
        <f>IF(N132="zákl. přenesená",J132,0)</f>
        <v>0</v>
      </c>
      <c r="BH132" s="136">
        <f>IF(N132="sníž. přenesená",J132,0)</f>
        <v>0</v>
      </c>
      <c r="BI132" s="136">
        <f>IF(N132="nulová",J132,0)</f>
        <v>0</v>
      </c>
      <c r="BJ132" s="18" t="s">
        <v>79</v>
      </c>
      <c r="BK132" s="136">
        <f>ROUND(I132*H132,2)</f>
        <v>0</v>
      </c>
      <c r="BL132" s="18" t="s">
        <v>130</v>
      </c>
      <c r="BM132" s="135" t="s">
        <v>722</v>
      </c>
    </row>
    <row r="133" spans="2:65" s="1" customFormat="1">
      <c r="B133" s="30"/>
      <c r="D133" s="137" t="s">
        <v>131</v>
      </c>
      <c r="F133" s="138" t="s">
        <v>723</v>
      </c>
      <c r="L133" s="30"/>
      <c r="M133" s="139"/>
      <c r="T133" s="51"/>
      <c r="AT133" s="18" t="s">
        <v>131</v>
      </c>
      <c r="AU133" s="18" t="s">
        <v>81</v>
      </c>
    </row>
    <row r="134" spans="2:65" s="12" customFormat="1">
      <c r="B134" s="142"/>
      <c r="D134" s="140" t="s">
        <v>141</v>
      </c>
      <c r="E134" s="143" t="s">
        <v>3</v>
      </c>
      <c r="F134" s="144" t="s">
        <v>724</v>
      </c>
      <c r="H134" s="145">
        <v>35.1</v>
      </c>
      <c r="L134" s="142"/>
      <c r="M134" s="146"/>
      <c r="T134" s="147"/>
      <c r="AT134" s="143" t="s">
        <v>141</v>
      </c>
      <c r="AU134" s="143" t="s">
        <v>81</v>
      </c>
      <c r="AV134" s="12" t="s">
        <v>81</v>
      </c>
      <c r="AW134" s="12" t="s">
        <v>32</v>
      </c>
      <c r="AX134" s="12" t="s">
        <v>79</v>
      </c>
      <c r="AY134" s="143" t="s">
        <v>125</v>
      </c>
    </row>
    <row r="135" spans="2:65" s="1" customFormat="1" ht="16.5" customHeight="1">
      <c r="B135" s="124"/>
      <c r="C135" s="165">
        <v>16</v>
      </c>
      <c r="D135" s="165" t="s">
        <v>433</v>
      </c>
      <c r="E135" s="166" t="s">
        <v>725</v>
      </c>
      <c r="F135" s="167" t="s">
        <v>726</v>
      </c>
      <c r="G135" s="168" t="s">
        <v>170</v>
      </c>
      <c r="H135" s="169">
        <v>35.627000000000002</v>
      </c>
      <c r="I135" s="170">
        <v>0</v>
      </c>
      <c r="J135" s="170">
        <f>ROUND(I135*H135,2)</f>
        <v>0</v>
      </c>
      <c r="K135" s="167" t="s">
        <v>129</v>
      </c>
      <c r="L135" s="171"/>
      <c r="M135" s="172" t="s">
        <v>3</v>
      </c>
      <c r="N135" s="173" t="s">
        <v>42</v>
      </c>
      <c r="O135" s="133">
        <v>0</v>
      </c>
      <c r="P135" s="133">
        <f>O135*H135</f>
        <v>0</v>
      </c>
      <c r="Q135" s="133">
        <v>2.7E-4</v>
      </c>
      <c r="R135" s="133">
        <f>Q135*H135</f>
        <v>9.6192900000000008E-3</v>
      </c>
      <c r="S135" s="133">
        <v>0</v>
      </c>
      <c r="T135" s="134">
        <f>S135*H135</f>
        <v>0</v>
      </c>
      <c r="AR135" s="135" t="s">
        <v>162</v>
      </c>
      <c r="AT135" s="135" t="s">
        <v>433</v>
      </c>
      <c r="AU135" s="135" t="s">
        <v>81</v>
      </c>
      <c r="AY135" s="18" t="s">
        <v>125</v>
      </c>
      <c r="BE135" s="136">
        <f>IF(N135="základní",J135,0)</f>
        <v>0</v>
      </c>
      <c r="BF135" s="136">
        <f>IF(N135="snížená",J135,0)</f>
        <v>0</v>
      </c>
      <c r="BG135" s="136">
        <f>IF(N135="zákl. přenesená",J135,0)</f>
        <v>0</v>
      </c>
      <c r="BH135" s="136">
        <f>IF(N135="sníž. přenesená",J135,0)</f>
        <v>0</v>
      </c>
      <c r="BI135" s="136">
        <f>IF(N135="nulová",J135,0)</f>
        <v>0</v>
      </c>
      <c r="BJ135" s="18" t="s">
        <v>79</v>
      </c>
      <c r="BK135" s="136">
        <f>ROUND(I135*H135,2)</f>
        <v>0</v>
      </c>
      <c r="BL135" s="18" t="s">
        <v>130</v>
      </c>
      <c r="BM135" s="135" t="s">
        <v>727</v>
      </c>
    </row>
    <row r="136" spans="2:65" s="12" customFormat="1">
      <c r="B136" s="142"/>
      <c r="D136" s="140" t="s">
        <v>141</v>
      </c>
      <c r="E136" s="143" t="s">
        <v>3</v>
      </c>
      <c r="F136" s="144" t="s">
        <v>728</v>
      </c>
      <c r="H136" s="145">
        <v>35.627000000000002</v>
      </c>
      <c r="L136" s="142"/>
      <c r="M136" s="146"/>
      <c r="T136" s="147"/>
      <c r="AT136" s="143" t="s">
        <v>141</v>
      </c>
      <c r="AU136" s="143" t="s">
        <v>81</v>
      </c>
      <c r="AV136" s="12" t="s">
        <v>81</v>
      </c>
      <c r="AW136" s="12" t="s">
        <v>32</v>
      </c>
      <c r="AX136" s="12" t="s">
        <v>79</v>
      </c>
      <c r="AY136" s="143" t="s">
        <v>125</v>
      </c>
    </row>
    <row r="137" spans="2:65" s="1" customFormat="1" ht="24.2" customHeight="1">
      <c r="B137" s="124"/>
      <c r="C137" s="125">
        <v>17</v>
      </c>
      <c r="D137" s="125" t="s">
        <v>127</v>
      </c>
      <c r="E137" s="126" t="s">
        <v>729</v>
      </c>
      <c r="F137" s="127" t="s">
        <v>730</v>
      </c>
      <c r="G137" s="128" t="s">
        <v>170</v>
      </c>
      <c r="H137" s="129">
        <v>49.7</v>
      </c>
      <c r="I137" s="130">
        <v>0</v>
      </c>
      <c r="J137" s="130">
        <f>ROUND(I137*H137,2)</f>
        <v>0</v>
      </c>
      <c r="K137" s="127" t="s">
        <v>129</v>
      </c>
      <c r="L137" s="30"/>
      <c r="M137" s="131" t="s">
        <v>3</v>
      </c>
      <c r="N137" s="132" t="s">
        <v>42</v>
      </c>
      <c r="O137" s="133">
        <v>0.155</v>
      </c>
      <c r="P137" s="133">
        <f>O137*H137</f>
        <v>7.7035</v>
      </c>
      <c r="Q137" s="133">
        <v>0</v>
      </c>
      <c r="R137" s="133">
        <f>Q137*H137</f>
        <v>0</v>
      </c>
      <c r="S137" s="133">
        <v>0</v>
      </c>
      <c r="T137" s="134">
        <f>S137*H137</f>
        <v>0</v>
      </c>
      <c r="AR137" s="135" t="s">
        <v>130</v>
      </c>
      <c r="AT137" s="135" t="s">
        <v>127</v>
      </c>
      <c r="AU137" s="135" t="s">
        <v>81</v>
      </c>
      <c r="AY137" s="18" t="s">
        <v>125</v>
      </c>
      <c r="BE137" s="136">
        <f>IF(N137="základní",J137,0)</f>
        <v>0</v>
      </c>
      <c r="BF137" s="136">
        <f>IF(N137="snížená",J137,0)</f>
        <v>0</v>
      </c>
      <c r="BG137" s="136">
        <f>IF(N137="zákl. přenesená",J137,0)</f>
        <v>0</v>
      </c>
      <c r="BH137" s="136">
        <f>IF(N137="sníž. přenesená",J137,0)</f>
        <v>0</v>
      </c>
      <c r="BI137" s="136">
        <f>IF(N137="nulová",J137,0)</f>
        <v>0</v>
      </c>
      <c r="BJ137" s="18" t="s">
        <v>79</v>
      </c>
      <c r="BK137" s="136">
        <f>ROUND(I137*H137,2)</f>
        <v>0</v>
      </c>
      <c r="BL137" s="18" t="s">
        <v>130</v>
      </c>
      <c r="BM137" s="135" t="s">
        <v>731</v>
      </c>
    </row>
    <row r="138" spans="2:65" s="1" customFormat="1">
      <c r="B138" s="30"/>
      <c r="D138" s="137" t="s">
        <v>131</v>
      </c>
      <c r="F138" s="138" t="s">
        <v>732</v>
      </c>
      <c r="L138" s="30"/>
      <c r="M138" s="139"/>
      <c r="T138" s="51"/>
      <c r="AT138" s="18" t="s">
        <v>131</v>
      </c>
      <c r="AU138" s="18" t="s">
        <v>81</v>
      </c>
    </row>
    <row r="139" spans="2:65" s="12" customFormat="1">
      <c r="B139" s="142"/>
      <c r="D139" s="140" t="s">
        <v>141</v>
      </c>
      <c r="E139" s="143" t="s">
        <v>3</v>
      </c>
      <c r="F139" s="144" t="s">
        <v>733</v>
      </c>
      <c r="H139" s="145">
        <v>49.7</v>
      </c>
      <c r="L139" s="142"/>
      <c r="M139" s="146"/>
      <c r="T139" s="147"/>
      <c r="AT139" s="143" t="s">
        <v>141</v>
      </c>
      <c r="AU139" s="143" t="s">
        <v>81</v>
      </c>
      <c r="AV139" s="12" t="s">
        <v>81</v>
      </c>
      <c r="AW139" s="12" t="s">
        <v>32</v>
      </c>
      <c r="AX139" s="12" t="s">
        <v>79</v>
      </c>
      <c r="AY139" s="143" t="s">
        <v>125</v>
      </c>
    </row>
    <row r="140" spans="2:65" s="1" customFormat="1" ht="16.5" customHeight="1">
      <c r="B140" s="124"/>
      <c r="C140" s="165">
        <v>18</v>
      </c>
      <c r="D140" s="165" t="s">
        <v>433</v>
      </c>
      <c r="E140" s="166" t="s">
        <v>734</v>
      </c>
      <c r="F140" s="167" t="s">
        <v>735</v>
      </c>
      <c r="G140" s="168" t="s">
        <v>170</v>
      </c>
      <c r="H140" s="169">
        <v>50.445999999999998</v>
      </c>
      <c r="I140" s="170">
        <v>0</v>
      </c>
      <c r="J140" s="170">
        <f>ROUND(I140*H140,2)</f>
        <v>0</v>
      </c>
      <c r="K140" s="167" t="s">
        <v>129</v>
      </c>
      <c r="L140" s="171"/>
      <c r="M140" s="172" t="s">
        <v>3</v>
      </c>
      <c r="N140" s="173" t="s">
        <v>42</v>
      </c>
      <c r="O140" s="133">
        <v>0</v>
      </c>
      <c r="P140" s="133">
        <f>O140*H140</f>
        <v>0</v>
      </c>
      <c r="Q140" s="133">
        <v>4.2999999999999999E-4</v>
      </c>
      <c r="R140" s="133">
        <f>Q140*H140</f>
        <v>2.1691779999999997E-2</v>
      </c>
      <c r="S140" s="133">
        <v>0</v>
      </c>
      <c r="T140" s="134">
        <f>S140*H140</f>
        <v>0</v>
      </c>
      <c r="AR140" s="135" t="s">
        <v>162</v>
      </c>
      <c r="AT140" s="135" t="s">
        <v>433</v>
      </c>
      <c r="AU140" s="135" t="s">
        <v>81</v>
      </c>
      <c r="AY140" s="18" t="s">
        <v>125</v>
      </c>
      <c r="BE140" s="136">
        <f>IF(N140="základní",J140,0)</f>
        <v>0</v>
      </c>
      <c r="BF140" s="136">
        <f>IF(N140="snížená",J140,0)</f>
        <v>0</v>
      </c>
      <c r="BG140" s="136">
        <f>IF(N140="zákl. přenesená",J140,0)</f>
        <v>0</v>
      </c>
      <c r="BH140" s="136">
        <f>IF(N140="sníž. přenesená",J140,0)</f>
        <v>0</v>
      </c>
      <c r="BI140" s="136">
        <f>IF(N140="nulová",J140,0)</f>
        <v>0</v>
      </c>
      <c r="BJ140" s="18" t="s">
        <v>79</v>
      </c>
      <c r="BK140" s="136">
        <f>ROUND(I140*H140,2)</f>
        <v>0</v>
      </c>
      <c r="BL140" s="18" t="s">
        <v>130</v>
      </c>
      <c r="BM140" s="135" t="s">
        <v>736</v>
      </c>
    </row>
    <row r="141" spans="2:65" s="12" customFormat="1">
      <c r="B141" s="142"/>
      <c r="D141" s="140" t="s">
        <v>141</v>
      </c>
      <c r="E141" s="143" t="s">
        <v>3</v>
      </c>
      <c r="F141" s="144" t="s">
        <v>737</v>
      </c>
      <c r="H141" s="145">
        <v>50.445999999999998</v>
      </c>
      <c r="L141" s="142"/>
      <c r="M141" s="146"/>
      <c r="T141" s="147"/>
      <c r="AT141" s="143" t="s">
        <v>141</v>
      </c>
      <c r="AU141" s="143" t="s">
        <v>81</v>
      </c>
      <c r="AV141" s="12" t="s">
        <v>81</v>
      </c>
      <c r="AW141" s="12" t="s">
        <v>32</v>
      </c>
      <c r="AX141" s="12" t="s">
        <v>79</v>
      </c>
      <c r="AY141" s="143" t="s">
        <v>125</v>
      </c>
    </row>
    <row r="142" spans="2:65" s="1" customFormat="1" ht="21.75" customHeight="1">
      <c r="B142" s="124"/>
      <c r="C142" s="125">
        <v>19</v>
      </c>
      <c r="D142" s="125" t="s">
        <v>127</v>
      </c>
      <c r="E142" s="126" t="s">
        <v>738</v>
      </c>
      <c r="F142" s="127" t="s">
        <v>739</v>
      </c>
      <c r="G142" s="128" t="s">
        <v>128</v>
      </c>
      <c r="H142" s="129">
        <v>3</v>
      </c>
      <c r="I142" s="130">
        <v>0</v>
      </c>
      <c r="J142" s="130">
        <f>ROUND(I142*H142,2)</f>
        <v>0</v>
      </c>
      <c r="K142" s="127" t="s">
        <v>129</v>
      </c>
      <c r="L142" s="30"/>
      <c r="M142" s="131" t="s">
        <v>3</v>
      </c>
      <c r="N142" s="132" t="s">
        <v>42</v>
      </c>
      <c r="O142" s="133">
        <v>0.36599999999999999</v>
      </c>
      <c r="P142" s="133">
        <f>O142*H142</f>
        <v>1.0979999999999999</v>
      </c>
      <c r="Q142" s="133">
        <v>1.6000000000000001E-4</v>
      </c>
      <c r="R142" s="133">
        <f>Q142*H142</f>
        <v>4.8000000000000007E-4</v>
      </c>
      <c r="S142" s="133">
        <v>0</v>
      </c>
      <c r="T142" s="134">
        <f>S142*H142</f>
        <v>0</v>
      </c>
      <c r="AR142" s="135" t="s">
        <v>130</v>
      </c>
      <c r="AT142" s="135" t="s">
        <v>127</v>
      </c>
      <c r="AU142" s="135" t="s">
        <v>81</v>
      </c>
      <c r="AY142" s="18" t="s">
        <v>125</v>
      </c>
      <c r="BE142" s="136">
        <f>IF(N142="základní",J142,0)</f>
        <v>0</v>
      </c>
      <c r="BF142" s="136">
        <f>IF(N142="snížená",J142,0)</f>
        <v>0</v>
      </c>
      <c r="BG142" s="136">
        <f>IF(N142="zákl. přenesená",J142,0)</f>
        <v>0</v>
      </c>
      <c r="BH142" s="136">
        <f>IF(N142="sníž. přenesená",J142,0)</f>
        <v>0</v>
      </c>
      <c r="BI142" s="136">
        <f>IF(N142="nulová",J142,0)</f>
        <v>0</v>
      </c>
      <c r="BJ142" s="18" t="s">
        <v>79</v>
      </c>
      <c r="BK142" s="136">
        <f>ROUND(I142*H142,2)</f>
        <v>0</v>
      </c>
      <c r="BL142" s="18" t="s">
        <v>130</v>
      </c>
      <c r="BM142" s="135" t="s">
        <v>740</v>
      </c>
    </row>
    <row r="143" spans="2:65" s="1" customFormat="1">
      <c r="B143" s="30"/>
      <c r="D143" s="137" t="s">
        <v>131</v>
      </c>
      <c r="F143" s="138" t="s">
        <v>741</v>
      </c>
      <c r="L143" s="30"/>
      <c r="M143" s="139"/>
      <c r="T143" s="51"/>
      <c r="AT143" s="18" t="s">
        <v>131</v>
      </c>
      <c r="AU143" s="18" t="s">
        <v>81</v>
      </c>
    </row>
    <row r="144" spans="2:65" s="1" customFormat="1" ht="16.5" customHeight="1">
      <c r="B144" s="124"/>
      <c r="C144" s="165">
        <v>20</v>
      </c>
      <c r="D144" s="165" t="s">
        <v>433</v>
      </c>
      <c r="E144" s="166" t="s">
        <v>742</v>
      </c>
      <c r="F144" s="167" t="s">
        <v>743</v>
      </c>
      <c r="G144" s="168" t="s">
        <v>128</v>
      </c>
      <c r="H144" s="169">
        <v>3</v>
      </c>
      <c r="I144" s="170">
        <v>0</v>
      </c>
      <c r="J144" s="170">
        <f>ROUND(I144*H144,2)</f>
        <v>0</v>
      </c>
      <c r="K144" s="167" t="s">
        <v>129</v>
      </c>
      <c r="L144" s="171"/>
      <c r="M144" s="172" t="s">
        <v>3</v>
      </c>
      <c r="N144" s="173" t="s">
        <v>42</v>
      </c>
      <c r="O144" s="133">
        <v>0</v>
      </c>
      <c r="P144" s="133">
        <f>O144*H144</f>
        <v>0</v>
      </c>
      <c r="Q144" s="133">
        <v>2.5999999999999999E-3</v>
      </c>
      <c r="R144" s="133">
        <f>Q144*H144</f>
        <v>7.7999999999999996E-3</v>
      </c>
      <c r="S144" s="133">
        <v>0</v>
      </c>
      <c r="T144" s="134">
        <f>S144*H144</f>
        <v>0</v>
      </c>
      <c r="AR144" s="135" t="s">
        <v>162</v>
      </c>
      <c r="AT144" s="135" t="s">
        <v>433</v>
      </c>
      <c r="AU144" s="135" t="s">
        <v>81</v>
      </c>
      <c r="AY144" s="18" t="s">
        <v>125</v>
      </c>
      <c r="BE144" s="136">
        <f>IF(N144="základní",J144,0)</f>
        <v>0</v>
      </c>
      <c r="BF144" s="136">
        <f>IF(N144="snížená",J144,0)</f>
        <v>0</v>
      </c>
      <c r="BG144" s="136">
        <f>IF(N144="zákl. přenesená",J144,0)</f>
        <v>0</v>
      </c>
      <c r="BH144" s="136">
        <f>IF(N144="sníž. přenesená",J144,0)</f>
        <v>0</v>
      </c>
      <c r="BI144" s="136">
        <f>IF(N144="nulová",J144,0)</f>
        <v>0</v>
      </c>
      <c r="BJ144" s="18" t="s">
        <v>79</v>
      </c>
      <c r="BK144" s="136">
        <f>ROUND(I144*H144,2)</f>
        <v>0</v>
      </c>
      <c r="BL144" s="18" t="s">
        <v>130</v>
      </c>
      <c r="BM144" s="135" t="s">
        <v>744</v>
      </c>
    </row>
    <row r="145" spans="2:65" s="1" customFormat="1" ht="16.5" customHeight="1">
      <c r="B145" s="124"/>
      <c r="C145" s="125">
        <v>21</v>
      </c>
      <c r="D145" s="125" t="s">
        <v>127</v>
      </c>
      <c r="E145" s="126" t="s">
        <v>745</v>
      </c>
      <c r="F145" s="127" t="s">
        <v>746</v>
      </c>
      <c r="G145" s="128" t="s">
        <v>128</v>
      </c>
      <c r="H145" s="129">
        <v>1</v>
      </c>
      <c r="I145" s="130">
        <v>0</v>
      </c>
      <c r="J145" s="130">
        <f>ROUND(I145*H145,2)</f>
        <v>0</v>
      </c>
      <c r="K145" s="127" t="s">
        <v>129</v>
      </c>
      <c r="L145" s="30"/>
      <c r="M145" s="131" t="s">
        <v>3</v>
      </c>
      <c r="N145" s="132" t="s">
        <v>42</v>
      </c>
      <c r="O145" s="133">
        <v>0.65400000000000003</v>
      </c>
      <c r="P145" s="133">
        <f>O145*H145</f>
        <v>0.65400000000000003</v>
      </c>
      <c r="Q145" s="133">
        <v>8.8000000000000003E-4</v>
      </c>
      <c r="R145" s="133">
        <f>Q145*H145</f>
        <v>8.8000000000000003E-4</v>
      </c>
      <c r="S145" s="133">
        <v>0</v>
      </c>
      <c r="T145" s="134">
        <f>S145*H145</f>
        <v>0</v>
      </c>
      <c r="AR145" s="135" t="s">
        <v>130</v>
      </c>
      <c r="AT145" s="135" t="s">
        <v>127</v>
      </c>
      <c r="AU145" s="135" t="s">
        <v>81</v>
      </c>
      <c r="AY145" s="18" t="s">
        <v>125</v>
      </c>
      <c r="BE145" s="136">
        <f>IF(N145="základní",J145,0)</f>
        <v>0</v>
      </c>
      <c r="BF145" s="136">
        <f>IF(N145="snížená",J145,0)</f>
        <v>0</v>
      </c>
      <c r="BG145" s="136">
        <f>IF(N145="zákl. přenesená",J145,0)</f>
        <v>0</v>
      </c>
      <c r="BH145" s="136">
        <f>IF(N145="sníž. přenesená",J145,0)</f>
        <v>0</v>
      </c>
      <c r="BI145" s="136">
        <f>IF(N145="nulová",J145,0)</f>
        <v>0</v>
      </c>
      <c r="BJ145" s="18" t="s">
        <v>79</v>
      </c>
      <c r="BK145" s="136">
        <f>ROUND(I145*H145,2)</f>
        <v>0</v>
      </c>
      <c r="BL145" s="18" t="s">
        <v>130</v>
      </c>
      <c r="BM145" s="135" t="s">
        <v>747</v>
      </c>
    </row>
    <row r="146" spans="2:65" s="1" customFormat="1">
      <c r="B146" s="30"/>
      <c r="D146" s="137" t="s">
        <v>131</v>
      </c>
      <c r="F146" s="138" t="s">
        <v>748</v>
      </c>
      <c r="L146" s="30"/>
      <c r="M146" s="139"/>
      <c r="T146" s="51"/>
      <c r="AT146" s="18" t="s">
        <v>131</v>
      </c>
      <c r="AU146" s="18" t="s">
        <v>81</v>
      </c>
    </row>
    <row r="147" spans="2:65" s="1" customFormat="1" ht="16.5" customHeight="1">
      <c r="B147" s="124"/>
      <c r="C147" s="165">
        <v>22</v>
      </c>
      <c r="D147" s="165" t="s">
        <v>433</v>
      </c>
      <c r="E147" s="166" t="s">
        <v>749</v>
      </c>
      <c r="F147" s="167" t="s">
        <v>750</v>
      </c>
      <c r="G147" s="168" t="s">
        <v>128</v>
      </c>
      <c r="H147" s="169">
        <v>1</v>
      </c>
      <c r="I147" s="170">
        <v>0</v>
      </c>
      <c r="J147" s="170">
        <f>ROUND(I147*H147,2)</f>
        <v>0</v>
      </c>
      <c r="K147" s="167" t="s">
        <v>129</v>
      </c>
      <c r="L147" s="171"/>
      <c r="M147" s="172" t="s">
        <v>3</v>
      </c>
      <c r="N147" s="173" t="s">
        <v>42</v>
      </c>
      <c r="O147" s="133">
        <v>0</v>
      </c>
      <c r="P147" s="133">
        <f>O147*H147</f>
        <v>0</v>
      </c>
      <c r="Q147" s="133">
        <v>2.2000000000000001E-3</v>
      </c>
      <c r="R147" s="133">
        <f>Q147*H147</f>
        <v>2.2000000000000001E-3</v>
      </c>
      <c r="S147" s="133">
        <v>0</v>
      </c>
      <c r="T147" s="134">
        <f>S147*H147</f>
        <v>0</v>
      </c>
      <c r="AR147" s="135" t="s">
        <v>162</v>
      </c>
      <c r="AT147" s="135" t="s">
        <v>433</v>
      </c>
      <c r="AU147" s="135" t="s">
        <v>81</v>
      </c>
      <c r="AY147" s="18" t="s">
        <v>125</v>
      </c>
      <c r="BE147" s="136">
        <f>IF(N147="základní",J147,0)</f>
        <v>0</v>
      </c>
      <c r="BF147" s="136">
        <f>IF(N147="snížená",J147,0)</f>
        <v>0</v>
      </c>
      <c r="BG147" s="136">
        <f>IF(N147="zákl. přenesená",J147,0)</f>
        <v>0</v>
      </c>
      <c r="BH147" s="136">
        <f>IF(N147="sníž. přenesená",J147,0)</f>
        <v>0</v>
      </c>
      <c r="BI147" s="136">
        <f>IF(N147="nulová",J147,0)</f>
        <v>0</v>
      </c>
      <c r="BJ147" s="18" t="s">
        <v>79</v>
      </c>
      <c r="BK147" s="136">
        <f>ROUND(I147*H147,2)</f>
        <v>0</v>
      </c>
      <c r="BL147" s="18" t="s">
        <v>130</v>
      </c>
      <c r="BM147" s="135" t="s">
        <v>751</v>
      </c>
    </row>
    <row r="148" spans="2:65" s="1" customFormat="1" ht="24.2" customHeight="1">
      <c r="B148" s="124"/>
      <c r="C148" s="125">
        <v>23</v>
      </c>
      <c r="D148" s="125" t="s">
        <v>127</v>
      </c>
      <c r="E148" s="126" t="s">
        <v>752</v>
      </c>
      <c r="F148" s="127" t="s">
        <v>753</v>
      </c>
      <c r="G148" s="128" t="s">
        <v>128</v>
      </c>
      <c r="H148" s="129">
        <v>4</v>
      </c>
      <c r="I148" s="130">
        <v>0</v>
      </c>
      <c r="J148" s="130">
        <f>ROUND(I148*H148,2)</f>
        <v>0</v>
      </c>
      <c r="K148" s="127" t="s">
        <v>129</v>
      </c>
      <c r="L148" s="30"/>
      <c r="M148" s="131" t="s">
        <v>3</v>
      </c>
      <c r="N148" s="132" t="s">
        <v>42</v>
      </c>
      <c r="O148" s="133">
        <v>1.1819999999999999</v>
      </c>
      <c r="P148" s="133">
        <f>O148*H148</f>
        <v>4.7279999999999998</v>
      </c>
      <c r="Q148" s="133">
        <v>7.2000000000000005E-4</v>
      </c>
      <c r="R148" s="133">
        <f>Q148*H148</f>
        <v>2.8800000000000002E-3</v>
      </c>
      <c r="S148" s="133">
        <v>0</v>
      </c>
      <c r="T148" s="134">
        <f>S148*H148</f>
        <v>0</v>
      </c>
      <c r="AR148" s="135" t="s">
        <v>130</v>
      </c>
      <c r="AT148" s="135" t="s">
        <v>127</v>
      </c>
      <c r="AU148" s="135" t="s">
        <v>81</v>
      </c>
      <c r="AY148" s="18" t="s">
        <v>125</v>
      </c>
      <c r="BE148" s="136">
        <f>IF(N148="základní",J148,0)</f>
        <v>0</v>
      </c>
      <c r="BF148" s="136">
        <f>IF(N148="snížená",J148,0)</f>
        <v>0</v>
      </c>
      <c r="BG148" s="136">
        <f>IF(N148="zákl. přenesená",J148,0)</f>
        <v>0</v>
      </c>
      <c r="BH148" s="136">
        <f>IF(N148="sníž. přenesená",J148,0)</f>
        <v>0</v>
      </c>
      <c r="BI148" s="136">
        <f>IF(N148="nulová",J148,0)</f>
        <v>0</v>
      </c>
      <c r="BJ148" s="18" t="s">
        <v>79</v>
      </c>
      <c r="BK148" s="136">
        <f>ROUND(I148*H148,2)</f>
        <v>0</v>
      </c>
      <c r="BL148" s="18" t="s">
        <v>130</v>
      </c>
      <c r="BM148" s="135" t="s">
        <v>754</v>
      </c>
    </row>
    <row r="149" spans="2:65" s="1" customFormat="1">
      <c r="B149" s="30"/>
      <c r="D149" s="137" t="s">
        <v>131</v>
      </c>
      <c r="F149" s="138" t="s">
        <v>755</v>
      </c>
      <c r="L149" s="30"/>
      <c r="M149" s="139"/>
      <c r="T149" s="51"/>
      <c r="AT149" s="18" t="s">
        <v>131</v>
      </c>
      <c r="AU149" s="18" t="s">
        <v>81</v>
      </c>
    </row>
    <row r="150" spans="2:65" s="1" customFormat="1" ht="24.2" customHeight="1">
      <c r="B150" s="124"/>
      <c r="C150" s="165">
        <v>24</v>
      </c>
      <c r="D150" s="165" t="s">
        <v>433</v>
      </c>
      <c r="E150" s="166" t="s">
        <v>756</v>
      </c>
      <c r="F150" s="167" t="s">
        <v>757</v>
      </c>
      <c r="G150" s="168" t="s">
        <v>128</v>
      </c>
      <c r="H150" s="169">
        <v>1</v>
      </c>
      <c r="I150" s="170">
        <v>0</v>
      </c>
      <c r="J150" s="170">
        <f>ROUND(I150*H150,2)</f>
        <v>0</v>
      </c>
      <c r="K150" s="167" t="s">
        <v>3</v>
      </c>
      <c r="L150" s="171"/>
      <c r="M150" s="172" t="s">
        <v>3</v>
      </c>
      <c r="N150" s="173" t="s">
        <v>42</v>
      </c>
      <c r="O150" s="133">
        <v>0</v>
      </c>
      <c r="P150" s="133">
        <f>O150*H150</f>
        <v>0</v>
      </c>
      <c r="Q150" s="133">
        <v>3.8E-3</v>
      </c>
      <c r="R150" s="133">
        <f>Q150*H150</f>
        <v>3.8E-3</v>
      </c>
      <c r="S150" s="133">
        <v>0</v>
      </c>
      <c r="T150" s="134">
        <f>S150*H150</f>
        <v>0</v>
      </c>
      <c r="AR150" s="135" t="s">
        <v>162</v>
      </c>
      <c r="AT150" s="135" t="s">
        <v>433</v>
      </c>
      <c r="AU150" s="135" t="s">
        <v>81</v>
      </c>
      <c r="AY150" s="18" t="s">
        <v>125</v>
      </c>
      <c r="BE150" s="136">
        <f>IF(N150="základní",J150,0)</f>
        <v>0</v>
      </c>
      <c r="BF150" s="136">
        <f>IF(N150="snížená",J150,0)</f>
        <v>0</v>
      </c>
      <c r="BG150" s="136">
        <f>IF(N150="zákl. přenesená",J150,0)</f>
        <v>0</v>
      </c>
      <c r="BH150" s="136">
        <f>IF(N150="sníž. přenesená",J150,0)</f>
        <v>0</v>
      </c>
      <c r="BI150" s="136">
        <f>IF(N150="nulová",J150,0)</f>
        <v>0</v>
      </c>
      <c r="BJ150" s="18" t="s">
        <v>79</v>
      </c>
      <c r="BK150" s="136">
        <f>ROUND(I150*H150,2)</f>
        <v>0</v>
      </c>
      <c r="BL150" s="18" t="s">
        <v>130</v>
      </c>
      <c r="BM150" s="135" t="s">
        <v>758</v>
      </c>
    </row>
    <row r="151" spans="2:65" s="1" customFormat="1" ht="16.5" customHeight="1">
      <c r="B151" s="124"/>
      <c r="C151" s="165">
        <v>25</v>
      </c>
      <c r="D151" s="165" t="s">
        <v>433</v>
      </c>
      <c r="E151" s="166" t="s">
        <v>759</v>
      </c>
      <c r="F151" s="167" t="s">
        <v>760</v>
      </c>
      <c r="G151" s="168" t="s">
        <v>128</v>
      </c>
      <c r="H151" s="169">
        <v>1</v>
      </c>
      <c r="I151" s="170">
        <v>0</v>
      </c>
      <c r="J151" s="170">
        <f>ROUND(I151*H151,2)</f>
        <v>0</v>
      </c>
      <c r="K151" s="167" t="s">
        <v>129</v>
      </c>
      <c r="L151" s="171"/>
      <c r="M151" s="172" t="s">
        <v>3</v>
      </c>
      <c r="N151" s="173" t="s">
        <v>42</v>
      </c>
      <c r="O151" s="133">
        <v>0</v>
      </c>
      <c r="P151" s="133">
        <f>O151*H151</f>
        <v>0</v>
      </c>
      <c r="Q151" s="133">
        <v>3.5000000000000001E-3</v>
      </c>
      <c r="R151" s="133">
        <f>Q151*H151</f>
        <v>3.5000000000000001E-3</v>
      </c>
      <c r="S151" s="133">
        <v>0</v>
      </c>
      <c r="T151" s="134">
        <f>S151*H151</f>
        <v>0</v>
      </c>
      <c r="AR151" s="135" t="s">
        <v>162</v>
      </c>
      <c r="AT151" s="135" t="s">
        <v>433</v>
      </c>
      <c r="AU151" s="135" t="s">
        <v>81</v>
      </c>
      <c r="AY151" s="18" t="s">
        <v>125</v>
      </c>
      <c r="BE151" s="136">
        <f>IF(N151="základní",J151,0)</f>
        <v>0</v>
      </c>
      <c r="BF151" s="136">
        <f>IF(N151="snížená",J151,0)</f>
        <v>0</v>
      </c>
      <c r="BG151" s="136">
        <f>IF(N151="zákl. přenesená",J151,0)</f>
        <v>0</v>
      </c>
      <c r="BH151" s="136">
        <f>IF(N151="sníž. přenesená",J151,0)</f>
        <v>0</v>
      </c>
      <c r="BI151" s="136">
        <f>IF(N151="nulová",J151,0)</f>
        <v>0</v>
      </c>
      <c r="BJ151" s="18" t="s">
        <v>79</v>
      </c>
      <c r="BK151" s="136">
        <f>ROUND(I151*H151,2)</f>
        <v>0</v>
      </c>
      <c r="BL151" s="18" t="s">
        <v>130</v>
      </c>
      <c r="BM151" s="135" t="s">
        <v>761</v>
      </c>
    </row>
    <row r="152" spans="2:65" s="1" customFormat="1" ht="16.5" customHeight="1">
      <c r="B152" s="124"/>
      <c r="C152" s="165">
        <v>26</v>
      </c>
      <c r="D152" s="165" t="s">
        <v>433</v>
      </c>
      <c r="E152" s="166" t="s">
        <v>762</v>
      </c>
      <c r="F152" s="167" t="s">
        <v>763</v>
      </c>
      <c r="G152" s="168" t="s">
        <v>128</v>
      </c>
      <c r="H152" s="169">
        <v>1</v>
      </c>
      <c r="I152" s="170">
        <v>0</v>
      </c>
      <c r="J152" s="170">
        <f>ROUND(I152*H152,2)</f>
        <v>0</v>
      </c>
      <c r="K152" s="167" t="s">
        <v>764</v>
      </c>
      <c r="L152" s="171"/>
      <c r="M152" s="172" t="s">
        <v>3</v>
      </c>
      <c r="N152" s="173" t="s">
        <v>42</v>
      </c>
      <c r="O152" s="133">
        <v>0</v>
      </c>
      <c r="P152" s="133">
        <f>O152*H152</f>
        <v>0</v>
      </c>
      <c r="Q152" s="133">
        <v>6.8999999999999999E-3</v>
      </c>
      <c r="R152" s="133">
        <f>Q152*H152</f>
        <v>6.8999999999999999E-3</v>
      </c>
      <c r="S152" s="133">
        <v>0</v>
      </c>
      <c r="T152" s="134">
        <f>S152*H152</f>
        <v>0</v>
      </c>
      <c r="AR152" s="135" t="s">
        <v>162</v>
      </c>
      <c r="AT152" s="135" t="s">
        <v>433</v>
      </c>
      <c r="AU152" s="135" t="s">
        <v>81</v>
      </c>
      <c r="AY152" s="18" t="s">
        <v>125</v>
      </c>
      <c r="BE152" s="136">
        <f>IF(N152="základní",J152,0)</f>
        <v>0</v>
      </c>
      <c r="BF152" s="136">
        <f>IF(N152="snížená",J152,0)</f>
        <v>0</v>
      </c>
      <c r="BG152" s="136">
        <f>IF(N152="zákl. přenesená",J152,0)</f>
        <v>0</v>
      </c>
      <c r="BH152" s="136">
        <f>IF(N152="sníž. přenesená",J152,0)</f>
        <v>0</v>
      </c>
      <c r="BI152" s="136">
        <f>IF(N152="nulová",J152,0)</f>
        <v>0</v>
      </c>
      <c r="BJ152" s="18" t="s">
        <v>79</v>
      </c>
      <c r="BK152" s="136">
        <f>ROUND(I152*H152,2)</f>
        <v>0</v>
      </c>
      <c r="BL152" s="18" t="s">
        <v>130</v>
      </c>
      <c r="BM152" s="135" t="s">
        <v>765</v>
      </c>
    </row>
    <row r="153" spans="2:65" s="1" customFormat="1" ht="16.5" customHeight="1">
      <c r="B153" s="124"/>
      <c r="C153" s="165">
        <v>27</v>
      </c>
      <c r="D153" s="165" t="s">
        <v>433</v>
      </c>
      <c r="E153" s="166" t="s">
        <v>766</v>
      </c>
      <c r="F153" s="167" t="s">
        <v>767</v>
      </c>
      <c r="G153" s="168" t="s">
        <v>128</v>
      </c>
      <c r="H153" s="169">
        <v>1</v>
      </c>
      <c r="I153" s="170">
        <v>0</v>
      </c>
      <c r="J153" s="170">
        <f>ROUND(I153*H153,2)</f>
        <v>0</v>
      </c>
      <c r="K153" s="167" t="s">
        <v>764</v>
      </c>
      <c r="L153" s="171"/>
      <c r="M153" s="172" t="s">
        <v>3</v>
      </c>
      <c r="N153" s="173" t="s">
        <v>42</v>
      </c>
      <c r="O153" s="133">
        <v>0</v>
      </c>
      <c r="P153" s="133">
        <f>O153*H153</f>
        <v>0</v>
      </c>
      <c r="Q153" s="133">
        <v>2.9999999999999997E-4</v>
      </c>
      <c r="R153" s="133">
        <f>Q153*H153</f>
        <v>2.9999999999999997E-4</v>
      </c>
      <c r="S153" s="133">
        <v>0</v>
      </c>
      <c r="T153" s="134">
        <f>S153*H153</f>
        <v>0</v>
      </c>
      <c r="AR153" s="135" t="s">
        <v>162</v>
      </c>
      <c r="AT153" s="135" t="s">
        <v>433</v>
      </c>
      <c r="AU153" s="135" t="s">
        <v>81</v>
      </c>
      <c r="AY153" s="18" t="s">
        <v>125</v>
      </c>
      <c r="BE153" s="136">
        <f>IF(N153="základní",J153,0)</f>
        <v>0</v>
      </c>
      <c r="BF153" s="136">
        <f>IF(N153="snížená",J153,0)</f>
        <v>0</v>
      </c>
      <c r="BG153" s="136">
        <f>IF(N153="zákl. přenesená",J153,0)</f>
        <v>0</v>
      </c>
      <c r="BH153" s="136">
        <f>IF(N153="sníž. přenesená",J153,0)</f>
        <v>0</v>
      </c>
      <c r="BI153" s="136">
        <f>IF(N153="nulová",J153,0)</f>
        <v>0</v>
      </c>
      <c r="BJ153" s="18" t="s">
        <v>79</v>
      </c>
      <c r="BK153" s="136">
        <f>ROUND(I153*H153,2)</f>
        <v>0</v>
      </c>
      <c r="BL153" s="18" t="s">
        <v>130</v>
      </c>
      <c r="BM153" s="135" t="s">
        <v>768</v>
      </c>
    </row>
    <row r="154" spans="2:65" s="1" customFormat="1" ht="24.2" customHeight="1">
      <c r="B154" s="124"/>
      <c r="C154" s="125">
        <v>28</v>
      </c>
      <c r="D154" s="125" t="s">
        <v>127</v>
      </c>
      <c r="E154" s="126" t="s">
        <v>769</v>
      </c>
      <c r="F154" s="127" t="s">
        <v>770</v>
      </c>
      <c r="G154" s="128" t="s">
        <v>128</v>
      </c>
      <c r="H154" s="129">
        <v>4</v>
      </c>
      <c r="I154" s="130">
        <v>0</v>
      </c>
      <c r="J154" s="130">
        <f>ROUND(I154*H154,2)</f>
        <v>0</v>
      </c>
      <c r="K154" s="127" t="s">
        <v>129</v>
      </c>
      <c r="L154" s="30"/>
      <c r="M154" s="131" t="s">
        <v>3</v>
      </c>
      <c r="N154" s="132" t="s">
        <v>42</v>
      </c>
      <c r="O154" s="133">
        <v>1.554</v>
      </c>
      <c r="P154" s="133">
        <f>O154*H154</f>
        <v>6.2160000000000002</v>
      </c>
      <c r="Q154" s="133">
        <v>1.6199999999999999E-3</v>
      </c>
      <c r="R154" s="133">
        <f>Q154*H154</f>
        <v>6.4799999999999996E-3</v>
      </c>
      <c r="S154" s="133">
        <v>0</v>
      </c>
      <c r="T154" s="134">
        <f>S154*H154</f>
        <v>0</v>
      </c>
      <c r="AR154" s="135" t="s">
        <v>130</v>
      </c>
      <c r="AT154" s="135" t="s">
        <v>127</v>
      </c>
      <c r="AU154" s="135" t="s">
        <v>81</v>
      </c>
      <c r="AY154" s="18" t="s">
        <v>125</v>
      </c>
      <c r="BE154" s="136">
        <f>IF(N154="základní",J154,0)</f>
        <v>0</v>
      </c>
      <c r="BF154" s="136">
        <f>IF(N154="snížená",J154,0)</f>
        <v>0</v>
      </c>
      <c r="BG154" s="136">
        <f>IF(N154="zákl. přenesená",J154,0)</f>
        <v>0</v>
      </c>
      <c r="BH154" s="136">
        <f>IF(N154="sníž. přenesená",J154,0)</f>
        <v>0</v>
      </c>
      <c r="BI154" s="136">
        <f>IF(N154="nulová",J154,0)</f>
        <v>0</v>
      </c>
      <c r="BJ154" s="18" t="s">
        <v>79</v>
      </c>
      <c r="BK154" s="136">
        <f>ROUND(I154*H154,2)</f>
        <v>0</v>
      </c>
      <c r="BL154" s="18" t="s">
        <v>130</v>
      </c>
      <c r="BM154" s="135" t="s">
        <v>771</v>
      </c>
    </row>
    <row r="155" spans="2:65" s="1" customFormat="1">
      <c r="B155" s="30"/>
      <c r="D155" s="137" t="s">
        <v>131</v>
      </c>
      <c r="F155" s="138" t="s">
        <v>772</v>
      </c>
      <c r="L155" s="30"/>
      <c r="M155" s="139"/>
      <c r="T155" s="51"/>
      <c r="AT155" s="18" t="s">
        <v>131</v>
      </c>
      <c r="AU155" s="18" t="s">
        <v>81</v>
      </c>
    </row>
    <row r="156" spans="2:65" s="1" customFormat="1" ht="16.5" customHeight="1">
      <c r="B156" s="124"/>
      <c r="C156" s="165">
        <v>29</v>
      </c>
      <c r="D156" s="165" t="s">
        <v>433</v>
      </c>
      <c r="E156" s="166" t="s">
        <v>773</v>
      </c>
      <c r="F156" s="167" t="s">
        <v>774</v>
      </c>
      <c r="G156" s="168" t="s">
        <v>128</v>
      </c>
      <c r="H156" s="169">
        <v>1</v>
      </c>
      <c r="I156" s="170">
        <v>0</v>
      </c>
      <c r="J156" s="170">
        <f>ROUND(I156*H156,2)</f>
        <v>0</v>
      </c>
      <c r="K156" s="167" t="s">
        <v>129</v>
      </c>
      <c r="L156" s="171"/>
      <c r="M156" s="172" t="s">
        <v>3</v>
      </c>
      <c r="N156" s="173" t="s">
        <v>42</v>
      </c>
      <c r="O156" s="133">
        <v>0</v>
      </c>
      <c r="P156" s="133">
        <f>O156*H156</f>
        <v>0</v>
      </c>
      <c r="Q156" s="133">
        <v>1.847E-2</v>
      </c>
      <c r="R156" s="133">
        <f>Q156*H156</f>
        <v>1.847E-2</v>
      </c>
      <c r="S156" s="133">
        <v>0</v>
      </c>
      <c r="T156" s="134">
        <f>S156*H156</f>
        <v>0</v>
      </c>
      <c r="AR156" s="135" t="s">
        <v>162</v>
      </c>
      <c r="AT156" s="135" t="s">
        <v>433</v>
      </c>
      <c r="AU156" s="135" t="s">
        <v>81</v>
      </c>
      <c r="AY156" s="18" t="s">
        <v>125</v>
      </c>
      <c r="BE156" s="136">
        <f>IF(N156="základní",J156,0)</f>
        <v>0</v>
      </c>
      <c r="BF156" s="136">
        <f>IF(N156="snížená",J156,0)</f>
        <v>0</v>
      </c>
      <c r="BG156" s="136">
        <f>IF(N156="zákl. přenesená",J156,0)</f>
        <v>0</v>
      </c>
      <c r="BH156" s="136">
        <f>IF(N156="sníž. přenesená",J156,0)</f>
        <v>0</v>
      </c>
      <c r="BI156" s="136">
        <f>IF(N156="nulová",J156,0)</f>
        <v>0</v>
      </c>
      <c r="BJ156" s="18" t="s">
        <v>79</v>
      </c>
      <c r="BK156" s="136">
        <f>ROUND(I156*H156,2)</f>
        <v>0</v>
      </c>
      <c r="BL156" s="18" t="s">
        <v>130</v>
      </c>
      <c r="BM156" s="135" t="s">
        <v>775</v>
      </c>
    </row>
    <row r="157" spans="2:65" s="1" customFormat="1" ht="16.5" customHeight="1">
      <c r="B157" s="124"/>
      <c r="C157" s="165">
        <v>30</v>
      </c>
      <c r="D157" s="165" t="s">
        <v>433</v>
      </c>
      <c r="E157" s="166" t="s">
        <v>776</v>
      </c>
      <c r="F157" s="167" t="s">
        <v>777</v>
      </c>
      <c r="G157" s="168" t="s">
        <v>128</v>
      </c>
      <c r="H157" s="169">
        <v>1</v>
      </c>
      <c r="I157" s="170">
        <v>0</v>
      </c>
      <c r="J157" s="170">
        <f>ROUND(I157*H157,2)</f>
        <v>0</v>
      </c>
      <c r="K157" s="167" t="s">
        <v>129</v>
      </c>
      <c r="L157" s="171"/>
      <c r="M157" s="172" t="s">
        <v>3</v>
      </c>
      <c r="N157" s="173" t="s">
        <v>42</v>
      </c>
      <c r="O157" s="133">
        <v>0</v>
      </c>
      <c r="P157" s="133">
        <f>O157*H157</f>
        <v>0</v>
      </c>
      <c r="Q157" s="133">
        <v>2.3999999999999998E-3</v>
      </c>
      <c r="R157" s="133">
        <f>Q157*H157</f>
        <v>2.3999999999999998E-3</v>
      </c>
      <c r="S157" s="133">
        <v>0</v>
      </c>
      <c r="T157" s="134">
        <f>S157*H157</f>
        <v>0</v>
      </c>
      <c r="AR157" s="135" t="s">
        <v>162</v>
      </c>
      <c r="AT157" s="135" t="s">
        <v>433</v>
      </c>
      <c r="AU157" s="135" t="s">
        <v>81</v>
      </c>
      <c r="AY157" s="18" t="s">
        <v>125</v>
      </c>
      <c r="BE157" s="136">
        <f>IF(N157="základní",J157,0)</f>
        <v>0</v>
      </c>
      <c r="BF157" s="136">
        <f>IF(N157="snížená",J157,0)</f>
        <v>0</v>
      </c>
      <c r="BG157" s="136">
        <f>IF(N157="zákl. přenesená",J157,0)</f>
        <v>0</v>
      </c>
      <c r="BH157" s="136">
        <f>IF(N157="sníž. přenesená",J157,0)</f>
        <v>0</v>
      </c>
      <c r="BI157" s="136">
        <f>IF(N157="nulová",J157,0)</f>
        <v>0</v>
      </c>
      <c r="BJ157" s="18" t="s">
        <v>79</v>
      </c>
      <c r="BK157" s="136">
        <f>ROUND(I157*H157,2)</f>
        <v>0</v>
      </c>
      <c r="BL157" s="18" t="s">
        <v>130</v>
      </c>
      <c r="BM157" s="135" t="s">
        <v>778</v>
      </c>
    </row>
    <row r="158" spans="2:65" s="1" customFormat="1" ht="16.5" customHeight="1">
      <c r="B158" s="124"/>
      <c r="C158" s="165">
        <v>31</v>
      </c>
      <c r="D158" s="165" t="s">
        <v>433</v>
      </c>
      <c r="E158" s="166" t="s">
        <v>779</v>
      </c>
      <c r="F158" s="167" t="s">
        <v>780</v>
      </c>
      <c r="G158" s="168" t="s">
        <v>128</v>
      </c>
      <c r="H158" s="169">
        <v>1</v>
      </c>
      <c r="I158" s="170">
        <v>0</v>
      </c>
      <c r="J158" s="170">
        <f>ROUND(I158*H158,2)</f>
        <v>0</v>
      </c>
      <c r="K158" s="167" t="s">
        <v>129</v>
      </c>
      <c r="L158" s="171"/>
      <c r="M158" s="172" t="s">
        <v>3</v>
      </c>
      <c r="N158" s="173" t="s">
        <v>42</v>
      </c>
      <c r="O158" s="133">
        <v>0</v>
      </c>
      <c r="P158" s="133">
        <f>O158*H158</f>
        <v>0</v>
      </c>
      <c r="Q158" s="133">
        <v>1.2E-2</v>
      </c>
      <c r="R158" s="133">
        <f>Q158*H158</f>
        <v>1.2E-2</v>
      </c>
      <c r="S158" s="133">
        <v>0</v>
      </c>
      <c r="T158" s="134">
        <f>S158*H158</f>
        <v>0</v>
      </c>
      <c r="AR158" s="135" t="s">
        <v>162</v>
      </c>
      <c r="AT158" s="135" t="s">
        <v>433</v>
      </c>
      <c r="AU158" s="135" t="s">
        <v>81</v>
      </c>
      <c r="AY158" s="18" t="s">
        <v>125</v>
      </c>
      <c r="BE158" s="136">
        <f>IF(N158="základní",J158,0)</f>
        <v>0</v>
      </c>
      <c r="BF158" s="136">
        <f>IF(N158="snížená",J158,0)</f>
        <v>0</v>
      </c>
      <c r="BG158" s="136">
        <f>IF(N158="zákl. přenesená",J158,0)</f>
        <v>0</v>
      </c>
      <c r="BH158" s="136">
        <f>IF(N158="sníž. přenesená",J158,0)</f>
        <v>0</v>
      </c>
      <c r="BI158" s="136">
        <f>IF(N158="nulová",J158,0)</f>
        <v>0</v>
      </c>
      <c r="BJ158" s="18" t="s">
        <v>79</v>
      </c>
      <c r="BK158" s="136">
        <f>ROUND(I158*H158,2)</f>
        <v>0</v>
      </c>
      <c r="BL158" s="18" t="s">
        <v>130</v>
      </c>
      <c r="BM158" s="135" t="s">
        <v>781</v>
      </c>
    </row>
    <row r="159" spans="2:65" s="1" customFormat="1" ht="16.5" customHeight="1">
      <c r="B159" s="124"/>
      <c r="C159" s="165">
        <v>32</v>
      </c>
      <c r="D159" s="165" t="s">
        <v>433</v>
      </c>
      <c r="E159" s="166" t="s">
        <v>766</v>
      </c>
      <c r="F159" s="167" t="s">
        <v>767</v>
      </c>
      <c r="G159" s="168" t="s">
        <v>128</v>
      </c>
      <c r="H159" s="169">
        <v>1</v>
      </c>
      <c r="I159" s="170">
        <v>0</v>
      </c>
      <c r="J159" s="170">
        <f>ROUND(I159*H159,2)</f>
        <v>0</v>
      </c>
      <c r="K159" s="167" t="s">
        <v>764</v>
      </c>
      <c r="L159" s="171"/>
      <c r="M159" s="172" t="s">
        <v>3</v>
      </c>
      <c r="N159" s="173" t="s">
        <v>42</v>
      </c>
      <c r="O159" s="133">
        <v>0</v>
      </c>
      <c r="P159" s="133">
        <f>O159*H159</f>
        <v>0</v>
      </c>
      <c r="Q159" s="133">
        <v>2.9999999999999997E-4</v>
      </c>
      <c r="R159" s="133">
        <f>Q159*H159</f>
        <v>2.9999999999999997E-4</v>
      </c>
      <c r="S159" s="133">
        <v>0</v>
      </c>
      <c r="T159" s="134">
        <f>S159*H159</f>
        <v>0</v>
      </c>
      <c r="AR159" s="135" t="s">
        <v>162</v>
      </c>
      <c r="AT159" s="135" t="s">
        <v>433</v>
      </c>
      <c r="AU159" s="135" t="s">
        <v>81</v>
      </c>
      <c r="AY159" s="18" t="s">
        <v>125</v>
      </c>
      <c r="BE159" s="136">
        <f>IF(N159="základní",J159,0)</f>
        <v>0</v>
      </c>
      <c r="BF159" s="136">
        <f>IF(N159="snížená",J159,0)</f>
        <v>0</v>
      </c>
      <c r="BG159" s="136">
        <f>IF(N159="zákl. přenesená",J159,0)</f>
        <v>0</v>
      </c>
      <c r="BH159" s="136">
        <f>IF(N159="sníž. přenesená",J159,0)</f>
        <v>0</v>
      </c>
      <c r="BI159" s="136">
        <f>IF(N159="nulová",J159,0)</f>
        <v>0</v>
      </c>
      <c r="BJ159" s="18" t="s">
        <v>79</v>
      </c>
      <c r="BK159" s="136">
        <f>ROUND(I159*H159,2)</f>
        <v>0</v>
      </c>
      <c r="BL159" s="18" t="s">
        <v>130</v>
      </c>
      <c r="BM159" s="135" t="s">
        <v>782</v>
      </c>
    </row>
    <row r="160" spans="2:65" s="1" customFormat="1" ht="16.5" customHeight="1">
      <c r="B160" s="124"/>
      <c r="C160" s="125">
        <v>33</v>
      </c>
      <c r="D160" s="125" t="s">
        <v>127</v>
      </c>
      <c r="E160" s="126" t="s">
        <v>783</v>
      </c>
      <c r="F160" s="127" t="s">
        <v>784</v>
      </c>
      <c r="G160" s="128" t="s">
        <v>170</v>
      </c>
      <c r="H160" s="129">
        <v>97.7</v>
      </c>
      <c r="I160" s="130">
        <v>0</v>
      </c>
      <c r="J160" s="130">
        <f>ROUND(I160*H160,2)</f>
        <v>0</v>
      </c>
      <c r="K160" s="127" t="s">
        <v>129</v>
      </c>
      <c r="L160" s="30"/>
      <c r="M160" s="131" t="s">
        <v>3</v>
      </c>
      <c r="N160" s="132" t="s">
        <v>42</v>
      </c>
      <c r="O160" s="133">
        <v>4.3999999999999997E-2</v>
      </c>
      <c r="P160" s="133">
        <f>O160*H160</f>
        <v>4.2988</v>
      </c>
      <c r="Q160" s="133">
        <v>0</v>
      </c>
      <c r="R160" s="133">
        <f>Q160*H160</f>
        <v>0</v>
      </c>
      <c r="S160" s="133">
        <v>0</v>
      </c>
      <c r="T160" s="134">
        <f>S160*H160</f>
        <v>0</v>
      </c>
      <c r="AR160" s="135" t="s">
        <v>130</v>
      </c>
      <c r="AT160" s="135" t="s">
        <v>127</v>
      </c>
      <c r="AU160" s="135" t="s">
        <v>81</v>
      </c>
      <c r="AY160" s="18" t="s">
        <v>125</v>
      </c>
      <c r="BE160" s="136">
        <f>IF(N160="základní",J160,0)</f>
        <v>0</v>
      </c>
      <c r="BF160" s="136">
        <f>IF(N160="snížená",J160,0)</f>
        <v>0</v>
      </c>
      <c r="BG160" s="136">
        <f>IF(N160="zákl. přenesená",J160,0)</f>
        <v>0</v>
      </c>
      <c r="BH160" s="136">
        <f>IF(N160="sníž. přenesená",J160,0)</f>
        <v>0</v>
      </c>
      <c r="BI160" s="136">
        <f>IF(N160="nulová",J160,0)</f>
        <v>0</v>
      </c>
      <c r="BJ160" s="18" t="s">
        <v>79</v>
      </c>
      <c r="BK160" s="136">
        <f>ROUND(I160*H160,2)</f>
        <v>0</v>
      </c>
      <c r="BL160" s="18" t="s">
        <v>130</v>
      </c>
      <c r="BM160" s="135" t="s">
        <v>785</v>
      </c>
    </row>
    <row r="161" spans="2:65" s="1" customFormat="1">
      <c r="B161" s="30"/>
      <c r="D161" s="137" t="s">
        <v>131</v>
      </c>
      <c r="F161" s="138" t="s">
        <v>786</v>
      </c>
      <c r="L161" s="30"/>
      <c r="M161" s="139"/>
      <c r="T161" s="51"/>
      <c r="AT161" s="18" t="s">
        <v>131</v>
      </c>
      <c r="AU161" s="18" t="s">
        <v>81</v>
      </c>
    </row>
    <row r="162" spans="2:65" s="12" customFormat="1">
      <c r="B162" s="142"/>
      <c r="D162" s="140" t="s">
        <v>141</v>
      </c>
      <c r="E162" s="143" t="s">
        <v>3</v>
      </c>
      <c r="F162" s="144" t="s">
        <v>787</v>
      </c>
      <c r="H162" s="145">
        <v>97.7</v>
      </c>
      <c r="L162" s="142"/>
      <c r="M162" s="146"/>
      <c r="T162" s="147"/>
      <c r="AT162" s="143" t="s">
        <v>141</v>
      </c>
      <c r="AU162" s="143" t="s">
        <v>81</v>
      </c>
      <c r="AV162" s="12" t="s">
        <v>81</v>
      </c>
      <c r="AW162" s="12" t="s">
        <v>32</v>
      </c>
      <c r="AX162" s="12" t="s">
        <v>79</v>
      </c>
      <c r="AY162" s="143" t="s">
        <v>125</v>
      </c>
    </row>
    <row r="163" spans="2:65" s="1" customFormat="1" ht="24.2" customHeight="1">
      <c r="B163" s="124"/>
      <c r="C163" s="125">
        <v>34</v>
      </c>
      <c r="D163" s="125" t="s">
        <v>127</v>
      </c>
      <c r="E163" s="126" t="s">
        <v>788</v>
      </c>
      <c r="F163" s="127" t="s">
        <v>789</v>
      </c>
      <c r="G163" s="128" t="s">
        <v>128</v>
      </c>
      <c r="H163" s="129">
        <v>1</v>
      </c>
      <c r="I163" s="130">
        <v>0</v>
      </c>
      <c r="J163" s="130">
        <f>ROUND(I163*H163,2)</f>
        <v>0</v>
      </c>
      <c r="K163" s="127" t="s">
        <v>129</v>
      </c>
      <c r="L163" s="30"/>
      <c r="M163" s="131" t="s">
        <v>3</v>
      </c>
      <c r="N163" s="132" t="s">
        <v>42</v>
      </c>
      <c r="O163" s="133">
        <v>1.0840000000000001</v>
      </c>
      <c r="P163" s="133">
        <f>O163*H163</f>
        <v>1.0840000000000001</v>
      </c>
      <c r="Q163" s="133">
        <v>0.32169999999999999</v>
      </c>
      <c r="R163" s="133">
        <f>Q163*H163</f>
        <v>0.32169999999999999</v>
      </c>
      <c r="S163" s="133">
        <v>0</v>
      </c>
      <c r="T163" s="134">
        <f>S163*H163</f>
        <v>0</v>
      </c>
      <c r="AR163" s="135" t="s">
        <v>130</v>
      </c>
      <c r="AT163" s="135" t="s">
        <v>127</v>
      </c>
      <c r="AU163" s="135" t="s">
        <v>81</v>
      </c>
      <c r="AY163" s="18" t="s">
        <v>125</v>
      </c>
      <c r="BE163" s="136">
        <f>IF(N163="základní",J163,0)</f>
        <v>0</v>
      </c>
      <c r="BF163" s="136">
        <f>IF(N163="snížená",J163,0)</f>
        <v>0</v>
      </c>
      <c r="BG163" s="136">
        <f>IF(N163="zákl. přenesená",J163,0)</f>
        <v>0</v>
      </c>
      <c r="BH163" s="136">
        <f>IF(N163="sníž. přenesená",J163,0)</f>
        <v>0</v>
      </c>
      <c r="BI163" s="136">
        <f>IF(N163="nulová",J163,0)</f>
        <v>0</v>
      </c>
      <c r="BJ163" s="18" t="s">
        <v>79</v>
      </c>
      <c r="BK163" s="136">
        <f>ROUND(I163*H163,2)</f>
        <v>0</v>
      </c>
      <c r="BL163" s="18" t="s">
        <v>130</v>
      </c>
      <c r="BM163" s="135" t="s">
        <v>790</v>
      </c>
    </row>
    <row r="164" spans="2:65" s="1" customFormat="1">
      <c r="B164" s="30"/>
      <c r="D164" s="137" t="s">
        <v>131</v>
      </c>
      <c r="F164" s="138" t="s">
        <v>791</v>
      </c>
      <c r="L164" s="30"/>
      <c r="M164" s="139"/>
      <c r="T164" s="51"/>
      <c r="AT164" s="18" t="s">
        <v>131</v>
      </c>
      <c r="AU164" s="18" t="s">
        <v>81</v>
      </c>
    </row>
    <row r="165" spans="2:65" s="1" customFormat="1" ht="16.5" customHeight="1">
      <c r="B165" s="124"/>
      <c r="C165" s="165">
        <v>35</v>
      </c>
      <c r="D165" s="165" t="s">
        <v>433</v>
      </c>
      <c r="E165" s="166" t="s">
        <v>792</v>
      </c>
      <c r="F165" s="167" t="s">
        <v>793</v>
      </c>
      <c r="G165" s="168" t="s">
        <v>128</v>
      </c>
      <c r="H165" s="169">
        <v>1</v>
      </c>
      <c r="I165" s="170">
        <v>0</v>
      </c>
      <c r="J165" s="170">
        <f>ROUND(I165*H165,2)</f>
        <v>0</v>
      </c>
      <c r="K165" s="167" t="s">
        <v>129</v>
      </c>
      <c r="L165" s="171"/>
      <c r="M165" s="172" t="s">
        <v>3</v>
      </c>
      <c r="N165" s="173" t="s">
        <v>42</v>
      </c>
      <c r="O165" s="133">
        <v>0</v>
      </c>
      <c r="P165" s="133">
        <f>O165*H165</f>
        <v>0</v>
      </c>
      <c r="Q165" s="133">
        <v>6.9000000000000006E-2</v>
      </c>
      <c r="R165" s="133">
        <f>Q165*H165</f>
        <v>6.9000000000000006E-2</v>
      </c>
      <c r="S165" s="133">
        <v>0</v>
      </c>
      <c r="T165" s="134">
        <f>S165*H165</f>
        <v>0</v>
      </c>
      <c r="AR165" s="135" t="s">
        <v>162</v>
      </c>
      <c r="AT165" s="135" t="s">
        <v>433</v>
      </c>
      <c r="AU165" s="135" t="s">
        <v>81</v>
      </c>
      <c r="AY165" s="18" t="s">
        <v>125</v>
      </c>
      <c r="BE165" s="136">
        <f>IF(N165="základní",J165,0)</f>
        <v>0</v>
      </c>
      <c r="BF165" s="136">
        <f>IF(N165="snížená",J165,0)</f>
        <v>0</v>
      </c>
      <c r="BG165" s="136">
        <f>IF(N165="zákl. přenesená",J165,0)</f>
        <v>0</v>
      </c>
      <c r="BH165" s="136">
        <f>IF(N165="sníž. přenesená",J165,0)</f>
        <v>0</v>
      </c>
      <c r="BI165" s="136">
        <f>IF(N165="nulová",J165,0)</f>
        <v>0</v>
      </c>
      <c r="BJ165" s="18" t="s">
        <v>79</v>
      </c>
      <c r="BK165" s="136">
        <f>ROUND(I165*H165,2)</f>
        <v>0</v>
      </c>
      <c r="BL165" s="18" t="s">
        <v>130</v>
      </c>
      <c r="BM165" s="135" t="s">
        <v>794</v>
      </c>
    </row>
    <row r="166" spans="2:65" s="11" customFormat="1" ht="22.9" customHeight="1">
      <c r="B166" s="113"/>
      <c r="D166" s="114" t="s">
        <v>70</v>
      </c>
      <c r="E166" s="122" t="s">
        <v>167</v>
      </c>
      <c r="F166" s="122" t="s">
        <v>427</v>
      </c>
      <c r="J166" s="123">
        <f>BK166</f>
        <v>0</v>
      </c>
      <c r="L166" s="113"/>
      <c r="M166" s="117"/>
      <c r="P166" s="118">
        <f>SUM(P167:P172)</f>
        <v>18.18</v>
      </c>
      <c r="R166" s="118">
        <f>SUM(R167:R172)</f>
        <v>0.129</v>
      </c>
      <c r="T166" s="119">
        <f>SUM(T167:T172)</f>
        <v>0</v>
      </c>
      <c r="AR166" s="114" t="s">
        <v>79</v>
      </c>
      <c r="AT166" s="120" t="s">
        <v>70</v>
      </c>
      <c r="AU166" s="120" t="s">
        <v>79</v>
      </c>
      <c r="AY166" s="114" t="s">
        <v>125</v>
      </c>
      <c r="BK166" s="121">
        <f>SUM(BK167:BK172)</f>
        <v>0</v>
      </c>
    </row>
    <row r="167" spans="2:65" s="1" customFormat="1" ht="24.2" customHeight="1">
      <c r="B167" s="124"/>
      <c r="C167" s="125">
        <v>36</v>
      </c>
      <c r="D167" s="125" t="s">
        <v>127</v>
      </c>
      <c r="E167" s="126" t="s">
        <v>795</v>
      </c>
      <c r="F167" s="127" t="s">
        <v>796</v>
      </c>
      <c r="G167" s="128" t="s">
        <v>170</v>
      </c>
      <c r="H167" s="129">
        <v>30</v>
      </c>
      <c r="I167" s="130">
        <v>0</v>
      </c>
      <c r="J167" s="130">
        <f>ROUND(I167*H167,2)</f>
        <v>0</v>
      </c>
      <c r="K167" s="127" t="s">
        <v>764</v>
      </c>
      <c r="L167" s="30"/>
      <c r="M167" s="131" t="s">
        <v>3</v>
      </c>
      <c r="N167" s="132" t="s">
        <v>42</v>
      </c>
      <c r="O167" s="133">
        <v>0.20799999999999999</v>
      </c>
      <c r="P167" s="133">
        <f>O167*H167</f>
        <v>6.2399999999999993</v>
      </c>
      <c r="Q167" s="133">
        <v>4.3E-3</v>
      </c>
      <c r="R167" s="133">
        <f>Q167*H167</f>
        <v>0.129</v>
      </c>
      <c r="S167" s="133">
        <v>0</v>
      </c>
      <c r="T167" s="134">
        <f>S167*H167</f>
        <v>0</v>
      </c>
      <c r="AR167" s="135" t="s">
        <v>130</v>
      </c>
      <c r="AT167" s="135" t="s">
        <v>127</v>
      </c>
      <c r="AU167" s="135" t="s">
        <v>81</v>
      </c>
      <c r="AY167" s="18" t="s">
        <v>125</v>
      </c>
      <c r="BE167" s="136">
        <f>IF(N167="základní",J167,0)</f>
        <v>0</v>
      </c>
      <c r="BF167" s="136">
        <f>IF(N167="snížená",J167,0)</f>
        <v>0</v>
      </c>
      <c r="BG167" s="136">
        <f>IF(N167="zákl. přenesená",J167,0)</f>
        <v>0</v>
      </c>
      <c r="BH167" s="136">
        <f>IF(N167="sníž. přenesená",J167,0)</f>
        <v>0</v>
      </c>
      <c r="BI167" s="136">
        <f>IF(N167="nulová",J167,0)</f>
        <v>0</v>
      </c>
      <c r="BJ167" s="18" t="s">
        <v>79</v>
      </c>
      <c r="BK167" s="136">
        <f>ROUND(I167*H167,2)</f>
        <v>0</v>
      </c>
      <c r="BL167" s="18" t="s">
        <v>130</v>
      </c>
      <c r="BM167" s="135" t="s">
        <v>797</v>
      </c>
    </row>
    <row r="168" spans="2:65" s="1" customFormat="1">
      <c r="B168" s="30"/>
      <c r="D168" s="137" t="s">
        <v>131</v>
      </c>
      <c r="F168" s="138" t="s">
        <v>798</v>
      </c>
      <c r="L168" s="30"/>
      <c r="M168" s="139"/>
      <c r="T168" s="51"/>
      <c r="AT168" s="18" t="s">
        <v>131</v>
      </c>
      <c r="AU168" s="18" t="s">
        <v>81</v>
      </c>
    </row>
    <row r="169" spans="2:65" s="1" customFormat="1" ht="24.2" customHeight="1">
      <c r="B169" s="124"/>
      <c r="C169" s="125">
        <v>37</v>
      </c>
      <c r="D169" s="125" t="s">
        <v>127</v>
      </c>
      <c r="E169" s="126" t="s">
        <v>799</v>
      </c>
      <c r="F169" s="127" t="s">
        <v>800</v>
      </c>
      <c r="G169" s="128" t="s">
        <v>170</v>
      </c>
      <c r="H169" s="129">
        <v>30</v>
      </c>
      <c r="I169" s="130">
        <v>0</v>
      </c>
      <c r="J169" s="130">
        <f>ROUND(I169*H169,2)</f>
        <v>0</v>
      </c>
      <c r="K169" s="127" t="s">
        <v>764</v>
      </c>
      <c r="L169" s="30"/>
      <c r="M169" s="131" t="s">
        <v>3</v>
      </c>
      <c r="N169" s="132" t="s">
        <v>42</v>
      </c>
      <c r="O169" s="133">
        <v>9.2999999999999999E-2</v>
      </c>
      <c r="P169" s="133">
        <f>O169*H169</f>
        <v>2.79</v>
      </c>
      <c r="Q169" s="133">
        <v>0</v>
      </c>
      <c r="R169" s="133">
        <f>Q169*H169</f>
        <v>0</v>
      </c>
      <c r="S169" s="133">
        <v>0</v>
      </c>
      <c r="T169" s="134">
        <f>S169*H169</f>
        <v>0</v>
      </c>
      <c r="AR169" s="135" t="s">
        <v>130</v>
      </c>
      <c r="AT169" s="135" t="s">
        <v>127</v>
      </c>
      <c r="AU169" s="135" t="s">
        <v>81</v>
      </c>
      <c r="AY169" s="18" t="s">
        <v>125</v>
      </c>
      <c r="BE169" s="136">
        <f>IF(N169="základní",J169,0)</f>
        <v>0</v>
      </c>
      <c r="BF169" s="136">
        <f>IF(N169="snížená",J169,0)</f>
        <v>0</v>
      </c>
      <c r="BG169" s="136">
        <f>IF(N169="zákl. přenesená",J169,0)</f>
        <v>0</v>
      </c>
      <c r="BH169" s="136">
        <f>IF(N169="sníž. přenesená",J169,0)</f>
        <v>0</v>
      </c>
      <c r="BI169" s="136">
        <f>IF(N169="nulová",J169,0)</f>
        <v>0</v>
      </c>
      <c r="BJ169" s="18" t="s">
        <v>79</v>
      </c>
      <c r="BK169" s="136">
        <f>ROUND(I169*H169,2)</f>
        <v>0</v>
      </c>
      <c r="BL169" s="18" t="s">
        <v>130</v>
      </c>
      <c r="BM169" s="135" t="s">
        <v>801</v>
      </c>
    </row>
    <row r="170" spans="2:65" s="1" customFormat="1">
      <c r="B170" s="30"/>
      <c r="D170" s="137" t="s">
        <v>131</v>
      </c>
      <c r="F170" s="138" t="s">
        <v>802</v>
      </c>
      <c r="L170" s="30"/>
      <c r="M170" s="139"/>
      <c r="T170" s="51"/>
      <c r="AT170" s="18" t="s">
        <v>131</v>
      </c>
      <c r="AU170" s="18" t="s">
        <v>81</v>
      </c>
    </row>
    <row r="171" spans="2:65" s="1" customFormat="1" ht="16.5" customHeight="1">
      <c r="B171" s="124"/>
      <c r="C171" s="125">
        <v>38</v>
      </c>
      <c r="D171" s="125" t="s">
        <v>127</v>
      </c>
      <c r="E171" s="126" t="s">
        <v>803</v>
      </c>
      <c r="F171" s="127" t="s">
        <v>804</v>
      </c>
      <c r="G171" s="128" t="s">
        <v>170</v>
      </c>
      <c r="H171" s="129">
        <v>30</v>
      </c>
      <c r="I171" s="130">
        <v>0</v>
      </c>
      <c r="J171" s="130">
        <f>ROUND(I171*H171,2)</f>
        <v>0</v>
      </c>
      <c r="K171" s="127" t="s">
        <v>764</v>
      </c>
      <c r="L171" s="30"/>
      <c r="M171" s="131" t="s">
        <v>3</v>
      </c>
      <c r="N171" s="132" t="s">
        <v>42</v>
      </c>
      <c r="O171" s="133">
        <v>0.30499999999999999</v>
      </c>
      <c r="P171" s="133">
        <f>O171*H171</f>
        <v>9.15</v>
      </c>
      <c r="Q171" s="133">
        <v>0</v>
      </c>
      <c r="R171" s="133">
        <f>Q171*H171</f>
        <v>0</v>
      </c>
      <c r="S171" s="133">
        <v>0</v>
      </c>
      <c r="T171" s="134">
        <f>S171*H171</f>
        <v>0</v>
      </c>
      <c r="AR171" s="135" t="s">
        <v>130</v>
      </c>
      <c r="AT171" s="135" t="s">
        <v>127</v>
      </c>
      <c r="AU171" s="135" t="s">
        <v>81</v>
      </c>
      <c r="AY171" s="18" t="s">
        <v>125</v>
      </c>
      <c r="BE171" s="136">
        <f>IF(N171="základní",J171,0)</f>
        <v>0</v>
      </c>
      <c r="BF171" s="136">
        <f>IF(N171="snížená",J171,0)</f>
        <v>0</v>
      </c>
      <c r="BG171" s="136">
        <f>IF(N171="zákl. přenesená",J171,0)</f>
        <v>0</v>
      </c>
      <c r="BH171" s="136">
        <f>IF(N171="sníž. přenesená",J171,0)</f>
        <v>0</v>
      </c>
      <c r="BI171" s="136">
        <f>IF(N171="nulová",J171,0)</f>
        <v>0</v>
      </c>
      <c r="BJ171" s="18" t="s">
        <v>79</v>
      </c>
      <c r="BK171" s="136">
        <f>ROUND(I171*H171,2)</f>
        <v>0</v>
      </c>
      <c r="BL171" s="18" t="s">
        <v>130</v>
      </c>
      <c r="BM171" s="135" t="s">
        <v>805</v>
      </c>
    </row>
    <row r="172" spans="2:65" s="1" customFormat="1">
      <c r="B172" s="30"/>
      <c r="D172" s="137" t="s">
        <v>131</v>
      </c>
      <c r="F172" s="138" t="s">
        <v>806</v>
      </c>
      <c r="L172" s="30"/>
      <c r="M172" s="139"/>
      <c r="T172" s="51"/>
      <c r="AT172" s="18" t="s">
        <v>131</v>
      </c>
      <c r="AU172" s="18" t="s">
        <v>81</v>
      </c>
    </row>
    <row r="173" spans="2:65" s="11" customFormat="1" ht="22.9" customHeight="1">
      <c r="B173" s="113"/>
      <c r="D173" s="114" t="s">
        <v>70</v>
      </c>
      <c r="E173" s="122" t="s">
        <v>476</v>
      </c>
      <c r="F173" s="122" t="s">
        <v>807</v>
      </c>
      <c r="J173" s="287">
        <f>BK173</f>
        <v>0</v>
      </c>
      <c r="L173" s="113"/>
      <c r="M173" s="117"/>
      <c r="P173" s="118">
        <f>SUM(P174:P183)</f>
        <v>1.3209</v>
      </c>
      <c r="R173" s="118">
        <f>SUM(R174:R183)</f>
        <v>0</v>
      </c>
      <c r="T173" s="119">
        <f>SUM(T174:T183)</f>
        <v>0</v>
      </c>
      <c r="AR173" s="114" t="s">
        <v>79</v>
      </c>
      <c r="AT173" s="120" t="s">
        <v>70</v>
      </c>
      <c r="AU173" s="120" t="s">
        <v>79</v>
      </c>
      <c r="AY173" s="114" t="s">
        <v>125</v>
      </c>
      <c r="BK173" s="121">
        <f>SUM(BK174:BK183)</f>
        <v>0</v>
      </c>
    </row>
    <row r="174" spans="2:65" s="1" customFormat="1" ht="21.75" customHeight="1">
      <c r="B174" s="124"/>
      <c r="C174" s="125">
        <v>39</v>
      </c>
      <c r="D174" s="125" t="s">
        <v>127</v>
      </c>
      <c r="E174" s="126" t="s">
        <v>808</v>
      </c>
      <c r="F174" s="127" t="s">
        <v>809</v>
      </c>
      <c r="G174" s="128" t="s">
        <v>293</v>
      </c>
      <c r="H174" s="129">
        <v>7.14</v>
      </c>
      <c r="I174" s="130">
        <v>0</v>
      </c>
      <c r="J174" s="276">
        <f>ROUND(I174*H174,2)</f>
        <v>0</v>
      </c>
      <c r="K174" s="127" t="s">
        <v>764</v>
      </c>
      <c r="L174" s="30"/>
      <c r="M174" s="131" t="s">
        <v>3</v>
      </c>
      <c r="N174" s="132" t="s">
        <v>42</v>
      </c>
      <c r="O174" s="133">
        <v>0.125</v>
      </c>
      <c r="P174" s="133">
        <f>O174*H174</f>
        <v>0.89249999999999996</v>
      </c>
      <c r="Q174" s="133">
        <v>0</v>
      </c>
      <c r="R174" s="133">
        <f>Q174*H174</f>
        <v>0</v>
      </c>
      <c r="S174" s="133">
        <v>0</v>
      </c>
      <c r="T174" s="134">
        <f>S174*H174</f>
        <v>0</v>
      </c>
      <c r="AR174" s="135" t="s">
        <v>130</v>
      </c>
      <c r="AT174" s="135" t="s">
        <v>127</v>
      </c>
      <c r="AU174" s="135" t="s">
        <v>81</v>
      </c>
      <c r="AY174" s="18" t="s">
        <v>125</v>
      </c>
      <c r="BE174" s="136">
        <f>IF(N174="základní",J174,0)</f>
        <v>0</v>
      </c>
      <c r="BF174" s="136">
        <f>IF(N174="snížená",J174,0)</f>
        <v>0</v>
      </c>
      <c r="BG174" s="136">
        <f>IF(N174="zákl. přenesená",J174,0)</f>
        <v>0</v>
      </c>
      <c r="BH174" s="136">
        <f>IF(N174="sníž. přenesená",J174,0)</f>
        <v>0</v>
      </c>
      <c r="BI174" s="136">
        <f>IF(N174="nulová",J174,0)</f>
        <v>0</v>
      </c>
      <c r="BJ174" s="18" t="s">
        <v>79</v>
      </c>
      <c r="BK174" s="136">
        <f>ROUND(I174*H174,2)</f>
        <v>0</v>
      </c>
      <c r="BL174" s="18" t="s">
        <v>130</v>
      </c>
      <c r="BM174" s="135" t="s">
        <v>810</v>
      </c>
    </row>
    <row r="175" spans="2:65" s="1" customFormat="1">
      <c r="B175" s="30"/>
      <c r="D175" s="137" t="s">
        <v>131</v>
      </c>
      <c r="F175" s="138" t="s">
        <v>811</v>
      </c>
      <c r="J175" s="281"/>
      <c r="L175" s="30"/>
      <c r="M175" s="139"/>
      <c r="T175" s="51"/>
      <c r="AT175" s="18" t="s">
        <v>131</v>
      </c>
      <c r="AU175" s="18" t="s">
        <v>81</v>
      </c>
    </row>
    <row r="176" spans="2:65" s="1" customFormat="1" ht="24.2" customHeight="1">
      <c r="B176" s="124"/>
      <c r="C176" s="125">
        <v>40</v>
      </c>
      <c r="D176" s="125" t="s">
        <v>127</v>
      </c>
      <c r="E176" s="126" t="s">
        <v>812</v>
      </c>
      <c r="F176" s="127" t="s">
        <v>813</v>
      </c>
      <c r="G176" s="128" t="s">
        <v>293</v>
      </c>
      <c r="H176" s="129">
        <v>71.400000000000006</v>
      </c>
      <c r="I176" s="130">
        <v>0</v>
      </c>
      <c r="J176" s="276">
        <f>ROUND(I176*H176,2)</f>
        <v>0</v>
      </c>
      <c r="K176" s="127" t="s">
        <v>764</v>
      </c>
      <c r="L176" s="30"/>
      <c r="M176" s="131" t="s">
        <v>3</v>
      </c>
      <c r="N176" s="132" t="s">
        <v>42</v>
      </c>
      <c r="O176" s="133">
        <v>6.0000000000000001E-3</v>
      </c>
      <c r="P176" s="133">
        <f>O176*H176</f>
        <v>0.42840000000000006</v>
      </c>
      <c r="Q176" s="133">
        <v>0</v>
      </c>
      <c r="R176" s="133">
        <f>Q176*H176</f>
        <v>0</v>
      </c>
      <c r="S176" s="133">
        <v>0</v>
      </c>
      <c r="T176" s="134">
        <f>S176*H176</f>
        <v>0</v>
      </c>
      <c r="AR176" s="135" t="s">
        <v>130</v>
      </c>
      <c r="AT176" s="135" t="s">
        <v>127</v>
      </c>
      <c r="AU176" s="135" t="s">
        <v>81</v>
      </c>
      <c r="AY176" s="18" t="s">
        <v>125</v>
      </c>
      <c r="BE176" s="136">
        <f>IF(N176="základní",J176,0)</f>
        <v>0</v>
      </c>
      <c r="BF176" s="136">
        <f>IF(N176="snížená",J176,0)</f>
        <v>0</v>
      </c>
      <c r="BG176" s="136">
        <f>IF(N176="zákl. přenesená",J176,0)</f>
        <v>0</v>
      </c>
      <c r="BH176" s="136">
        <f>IF(N176="sníž. přenesená",J176,0)</f>
        <v>0</v>
      </c>
      <c r="BI176" s="136">
        <f>IF(N176="nulová",J176,0)</f>
        <v>0</v>
      </c>
      <c r="BJ176" s="18" t="s">
        <v>79</v>
      </c>
      <c r="BK176" s="136">
        <f>ROUND(I176*H176,2)</f>
        <v>0</v>
      </c>
      <c r="BL176" s="18" t="s">
        <v>130</v>
      </c>
      <c r="BM176" s="135" t="s">
        <v>814</v>
      </c>
    </row>
    <row r="177" spans="2:65" s="1" customFormat="1">
      <c r="B177" s="30"/>
      <c r="D177" s="137" t="s">
        <v>131</v>
      </c>
      <c r="F177" s="138" t="s">
        <v>815</v>
      </c>
      <c r="J177" s="281"/>
      <c r="L177" s="30"/>
      <c r="M177" s="139"/>
      <c r="T177" s="51"/>
      <c r="AT177" s="18" t="s">
        <v>131</v>
      </c>
      <c r="AU177" s="18" t="s">
        <v>81</v>
      </c>
    </row>
    <row r="178" spans="2:65" s="12" customFormat="1">
      <c r="B178" s="142"/>
      <c r="D178" s="140" t="s">
        <v>141</v>
      </c>
      <c r="E178" s="143" t="s">
        <v>3</v>
      </c>
      <c r="F178" s="144" t="s">
        <v>816</v>
      </c>
      <c r="H178" s="145">
        <v>71.400000000000006</v>
      </c>
      <c r="J178" s="282"/>
      <c r="L178" s="142"/>
      <c r="M178" s="146"/>
      <c r="T178" s="147"/>
      <c r="AT178" s="143" t="s">
        <v>141</v>
      </c>
      <c r="AU178" s="143" t="s">
        <v>81</v>
      </c>
      <c r="AV178" s="12" t="s">
        <v>81</v>
      </c>
      <c r="AW178" s="12" t="s">
        <v>32</v>
      </c>
      <c r="AX178" s="12" t="s">
        <v>79</v>
      </c>
      <c r="AY178" s="143" t="s">
        <v>125</v>
      </c>
    </row>
    <row r="179" spans="2:65" s="1" customFormat="1" ht="24.2" customHeight="1">
      <c r="B179" s="124"/>
      <c r="C179" s="125">
        <v>41</v>
      </c>
      <c r="D179" s="125" t="s">
        <v>127</v>
      </c>
      <c r="E179" s="126" t="s">
        <v>817</v>
      </c>
      <c r="F179" s="127" t="s">
        <v>818</v>
      </c>
      <c r="G179" s="128" t="s">
        <v>293</v>
      </c>
      <c r="H179" s="129">
        <v>65.486999999999995</v>
      </c>
      <c r="I179" s="130">
        <v>0</v>
      </c>
      <c r="J179" s="276">
        <f>ROUND(I179*H179,2)</f>
        <v>0</v>
      </c>
      <c r="K179" s="127" t="s">
        <v>764</v>
      </c>
      <c r="L179" s="30"/>
      <c r="M179" s="131" t="s">
        <v>3</v>
      </c>
      <c r="N179" s="132" t="s">
        <v>42</v>
      </c>
      <c r="O179" s="133">
        <v>0</v>
      </c>
      <c r="P179" s="133">
        <f>O179*H179</f>
        <v>0</v>
      </c>
      <c r="Q179" s="133">
        <v>0</v>
      </c>
      <c r="R179" s="133">
        <f>Q179*H179</f>
        <v>0</v>
      </c>
      <c r="S179" s="133">
        <v>0</v>
      </c>
      <c r="T179" s="134">
        <f>S179*H179</f>
        <v>0</v>
      </c>
      <c r="AR179" s="135" t="s">
        <v>130</v>
      </c>
      <c r="AT179" s="135" t="s">
        <v>127</v>
      </c>
      <c r="AU179" s="135" t="s">
        <v>81</v>
      </c>
      <c r="AY179" s="18" t="s">
        <v>125</v>
      </c>
      <c r="BE179" s="136">
        <f>IF(N179="základní",J179,0)</f>
        <v>0</v>
      </c>
      <c r="BF179" s="136">
        <f>IF(N179="snížená",J179,0)</f>
        <v>0</v>
      </c>
      <c r="BG179" s="136">
        <f>IF(N179="zákl. přenesená",J179,0)</f>
        <v>0</v>
      </c>
      <c r="BH179" s="136">
        <f>IF(N179="sníž. přenesená",J179,0)</f>
        <v>0</v>
      </c>
      <c r="BI179" s="136">
        <f>IF(N179="nulová",J179,0)</f>
        <v>0</v>
      </c>
      <c r="BJ179" s="18" t="s">
        <v>79</v>
      </c>
      <c r="BK179" s="136">
        <f>ROUND(I179*H179,2)</f>
        <v>0</v>
      </c>
      <c r="BL179" s="18" t="s">
        <v>130</v>
      </c>
      <c r="BM179" s="135" t="s">
        <v>819</v>
      </c>
    </row>
    <row r="180" spans="2:65" s="1" customFormat="1">
      <c r="B180" s="30"/>
      <c r="D180" s="137" t="s">
        <v>131</v>
      </c>
      <c r="F180" s="138" t="s">
        <v>820</v>
      </c>
      <c r="J180" s="281"/>
      <c r="L180" s="30"/>
      <c r="M180" s="139"/>
      <c r="T180" s="51"/>
      <c r="AT180" s="18" t="s">
        <v>131</v>
      </c>
      <c r="AU180" s="18" t="s">
        <v>81</v>
      </c>
    </row>
    <row r="181" spans="2:65" s="12" customFormat="1">
      <c r="B181" s="142"/>
      <c r="D181" s="140" t="s">
        <v>141</v>
      </c>
      <c r="E181" s="143" t="s">
        <v>3</v>
      </c>
      <c r="F181" s="144" t="s">
        <v>821</v>
      </c>
      <c r="H181" s="145">
        <v>65.486999999999995</v>
      </c>
      <c r="J181" s="282"/>
      <c r="L181" s="142"/>
      <c r="M181" s="146"/>
      <c r="T181" s="147"/>
      <c r="AT181" s="143" t="s">
        <v>141</v>
      </c>
      <c r="AU181" s="143" t="s">
        <v>81</v>
      </c>
      <c r="AV181" s="12" t="s">
        <v>81</v>
      </c>
      <c r="AW181" s="12" t="s">
        <v>32</v>
      </c>
      <c r="AX181" s="12" t="s">
        <v>79</v>
      </c>
      <c r="AY181" s="143" t="s">
        <v>125</v>
      </c>
    </row>
    <row r="182" spans="2:65" s="1" customFormat="1" ht="24.2" customHeight="1">
      <c r="B182" s="124"/>
      <c r="C182" s="125">
        <v>42</v>
      </c>
      <c r="D182" s="125" t="s">
        <v>127</v>
      </c>
      <c r="E182" s="126" t="s">
        <v>822</v>
      </c>
      <c r="F182" s="127" t="s">
        <v>823</v>
      </c>
      <c r="G182" s="128" t="s">
        <v>293</v>
      </c>
      <c r="H182" s="129">
        <v>4.83</v>
      </c>
      <c r="I182" s="130">
        <v>0</v>
      </c>
      <c r="J182" s="276">
        <f>ROUND(I182*H182,2)</f>
        <v>0</v>
      </c>
      <c r="K182" s="127" t="s">
        <v>764</v>
      </c>
      <c r="L182" s="30"/>
      <c r="M182" s="131" t="s">
        <v>3</v>
      </c>
      <c r="N182" s="132" t="s">
        <v>42</v>
      </c>
      <c r="O182" s="133">
        <v>0</v>
      </c>
      <c r="P182" s="133">
        <f>O182*H182</f>
        <v>0</v>
      </c>
      <c r="Q182" s="133">
        <v>0</v>
      </c>
      <c r="R182" s="133">
        <f>Q182*H182</f>
        <v>0</v>
      </c>
      <c r="S182" s="133">
        <v>0</v>
      </c>
      <c r="T182" s="134">
        <f>S182*H182</f>
        <v>0</v>
      </c>
      <c r="AR182" s="135" t="s">
        <v>130</v>
      </c>
      <c r="AT182" s="135" t="s">
        <v>127</v>
      </c>
      <c r="AU182" s="135" t="s">
        <v>81</v>
      </c>
      <c r="AY182" s="18" t="s">
        <v>125</v>
      </c>
      <c r="BE182" s="136">
        <f>IF(N182="základní",J182,0)</f>
        <v>0</v>
      </c>
      <c r="BF182" s="136">
        <f>IF(N182="snížená",J182,0)</f>
        <v>0</v>
      </c>
      <c r="BG182" s="136">
        <f>IF(N182="zákl. přenesená",J182,0)</f>
        <v>0</v>
      </c>
      <c r="BH182" s="136">
        <f>IF(N182="sníž. přenesená",J182,0)</f>
        <v>0</v>
      </c>
      <c r="BI182" s="136">
        <f>IF(N182="nulová",J182,0)</f>
        <v>0</v>
      </c>
      <c r="BJ182" s="18" t="s">
        <v>79</v>
      </c>
      <c r="BK182" s="136">
        <f>ROUND(I182*H182,2)</f>
        <v>0</v>
      </c>
      <c r="BL182" s="18" t="s">
        <v>130</v>
      </c>
      <c r="BM182" s="135" t="s">
        <v>824</v>
      </c>
    </row>
    <row r="183" spans="2:65" s="1" customFormat="1">
      <c r="B183" s="30"/>
      <c r="D183" s="137" t="s">
        <v>131</v>
      </c>
      <c r="F183" s="138" t="s">
        <v>825</v>
      </c>
      <c r="J183" s="281"/>
      <c r="L183" s="30"/>
      <c r="M183" s="139"/>
      <c r="T183" s="51"/>
      <c r="AT183" s="18" t="s">
        <v>131</v>
      </c>
      <c r="AU183" s="18" t="s">
        <v>81</v>
      </c>
    </row>
    <row r="184" spans="2:65" s="11" customFormat="1" ht="22.9" customHeight="1">
      <c r="B184" s="113"/>
      <c r="D184" s="114" t="s">
        <v>70</v>
      </c>
      <c r="E184" s="122" t="s">
        <v>501</v>
      </c>
      <c r="F184" s="122" t="s">
        <v>502</v>
      </c>
      <c r="J184" s="287">
        <f>BK184</f>
        <v>0</v>
      </c>
      <c r="L184" s="113"/>
      <c r="M184" s="117"/>
      <c r="P184" s="118">
        <f>SUM(P185:P186)</f>
        <v>68.429279999999991</v>
      </c>
      <c r="R184" s="118">
        <f>SUM(R185:R186)</f>
        <v>0</v>
      </c>
      <c r="T184" s="119">
        <f>SUM(T185:T186)</f>
        <v>0</v>
      </c>
      <c r="AR184" s="114" t="s">
        <v>79</v>
      </c>
      <c r="AT184" s="120" t="s">
        <v>70</v>
      </c>
      <c r="AU184" s="120" t="s">
        <v>79</v>
      </c>
      <c r="AY184" s="114" t="s">
        <v>125</v>
      </c>
      <c r="BK184" s="121">
        <f>SUM(BK185:BK186)</f>
        <v>0</v>
      </c>
    </row>
    <row r="185" spans="2:65" s="1" customFormat="1" ht="24.2" customHeight="1">
      <c r="B185" s="124"/>
      <c r="C185" s="125">
        <v>43</v>
      </c>
      <c r="D185" s="125" t="s">
        <v>127</v>
      </c>
      <c r="E185" s="126" t="s">
        <v>826</v>
      </c>
      <c r="F185" s="127" t="s">
        <v>827</v>
      </c>
      <c r="G185" s="128" t="s">
        <v>293</v>
      </c>
      <c r="H185" s="129">
        <v>46.235999999999997</v>
      </c>
      <c r="I185" s="130">
        <v>0</v>
      </c>
      <c r="J185" s="276">
        <f>ROUND(I185*H185,2)</f>
        <v>0</v>
      </c>
      <c r="K185" s="127" t="s">
        <v>764</v>
      </c>
      <c r="L185" s="30"/>
      <c r="M185" s="131" t="s">
        <v>3</v>
      </c>
      <c r="N185" s="132" t="s">
        <v>42</v>
      </c>
      <c r="O185" s="133">
        <v>1.48</v>
      </c>
      <c r="P185" s="133">
        <f>O185*H185</f>
        <v>68.429279999999991</v>
      </c>
      <c r="Q185" s="133">
        <v>0</v>
      </c>
      <c r="R185" s="133">
        <f>Q185*H185</f>
        <v>0</v>
      </c>
      <c r="S185" s="133">
        <v>0</v>
      </c>
      <c r="T185" s="134">
        <f>S185*H185</f>
        <v>0</v>
      </c>
      <c r="AR185" s="135" t="s">
        <v>130</v>
      </c>
      <c r="AT185" s="135" t="s">
        <v>127</v>
      </c>
      <c r="AU185" s="135" t="s">
        <v>81</v>
      </c>
      <c r="AY185" s="18" t="s">
        <v>125</v>
      </c>
      <c r="BE185" s="136">
        <f>IF(N185="základní",J185,0)</f>
        <v>0</v>
      </c>
      <c r="BF185" s="136">
        <f>IF(N185="snížená",J185,0)</f>
        <v>0</v>
      </c>
      <c r="BG185" s="136">
        <f>IF(N185="zákl. přenesená",J185,0)</f>
        <v>0</v>
      </c>
      <c r="BH185" s="136">
        <f>IF(N185="sníž. přenesená",J185,0)</f>
        <v>0</v>
      </c>
      <c r="BI185" s="136">
        <f>IF(N185="nulová",J185,0)</f>
        <v>0</v>
      </c>
      <c r="BJ185" s="18" t="s">
        <v>79</v>
      </c>
      <c r="BK185" s="136">
        <f>ROUND(I185*H185,2)</f>
        <v>0</v>
      </c>
      <c r="BL185" s="18" t="s">
        <v>130</v>
      </c>
      <c r="BM185" s="135" t="s">
        <v>828</v>
      </c>
    </row>
    <row r="186" spans="2:65" s="1" customFormat="1">
      <c r="B186" s="30"/>
      <c r="D186" s="137" t="s">
        <v>131</v>
      </c>
      <c r="F186" s="138" t="s">
        <v>829</v>
      </c>
      <c r="J186" s="281"/>
      <c r="L186" s="30"/>
      <c r="M186" s="139"/>
      <c r="T186" s="51"/>
      <c r="AT186" s="18" t="s">
        <v>131</v>
      </c>
      <c r="AU186" s="18" t="s">
        <v>81</v>
      </c>
    </row>
    <row r="187" spans="2:65" s="11" customFormat="1" ht="22.9" customHeight="1">
      <c r="B187" s="113"/>
      <c r="D187" s="114" t="s">
        <v>70</v>
      </c>
      <c r="E187" s="122" t="s">
        <v>830</v>
      </c>
      <c r="F187" s="122" t="s">
        <v>831</v>
      </c>
      <c r="J187" s="287">
        <f>BK187</f>
        <v>0</v>
      </c>
      <c r="L187" s="113"/>
      <c r="M187" s="117"/>
      <c r="P187" s="118">
        <f>SUM(P188:P208)</f>
        <v>3.3775000000000004</v>
      </c>
      <c r="R187" s="118">
        <f>SUM(R188:R208)</f>
        <v>9.5599999999999991E-3</v>
      </c>
      <c r="T187" s="119">
        <f>SUM(T188:T208)</f>
        <v>0</v>
      </c>
      <c r="AR187" s="114" t="s">
        <v>81</v>
      </c>
      <c r="AT187" s="120" t="s">
        <v>70</v>
      </c>
      <c r="AU187" s="120" t="s">
        <v>79</v>
      </c>
      <c r="AY187" s="114" t="s">
        <v>125</v>
      </c>
      <c r="BK187" s="121">
        <f>SUM(BK188:BK208)</f>
        <v>0</v>
      </c>
    </row>
    <row r="188" spans="2:65" s="1" customFormat="1" ht="21.75" customHeight="1">
      <c r="B188" s="124"/>
      <c r="C188" s="125">
        <v>44</v>
      </c>
      <c r="D188" s="125" t="s">
        <v>127</v>
      </c>
      <c r="E188" s="126" t="s">
        <v>832</v>
      </c>
      <c r="F188" s="127" t="s">
        <v>833</v>
      </c>
      <c r="G188" s="128" t="s">
        <v>170</v>
      </c>
      <c r="H188" s="129">
        <v>2</v>
      </c>
      <c r="I188" s="130">
        <v>0</v>
      </c>
      <c r="J188" s="276">
        <f>ROUND(I188*H188,2)</f>
        <v>0</v>
      </c>
      <c r="K188" s="127" t="s">
        <v>129</v>
      </c>
      <c r="L188" s="30"/>
      <c r="M188" s="131" t="s">
        <v>3</v>
      </c>
      <c r="N188" s="132" t="s">
        <v>42</v>
      </c>
      <c r="O188" s="133">
        <v>0.61599999999999999</v>
      </c>
      <c r="P188" s="133">
        <f>O188*H188</f>
        <v>1.232</v>
      </c>
      <c r="Q188" s="133">
        <v>1.1900000000000001E-3</v>
      </c>
      <c r="R188" s="133">
        <f>Q188*H188</f>
        <v>2.3800000000000002E-3</v>
      </c>
      <c r="S188" s="133">
        <v>0</v>
      </c>
      <c r="T188" s="134">
        <f>S188*H188</f>
        <v>0</v>
      </c>
      <c r="AR188" s="135" t="s">
        <v>215</v>
      </c>
      <c r="AT188" s="135" t="s">
        <v>127</v>
      </c>
      <c r="AU188" s="135" t="s">
        <v>81</v>
      </c>
      <c r="AY188" s="18" t="s">
        <v>125</v>
      </c>
      <c r="BE188" s="136">
        <f>IF(N188="základní",J188,0)</f>
        <v>0</v>
      </c>
      <c r="BF188" s="136">
        <f>IF(N188="snížená",J188,0)</f>
        <v>0</v>
      </c>
      <c r="BG188" s="136">
        <f>IF(N188="zákl. přenesená",J188,0)</f>
        <v>0</v>
      </c>
      <c r="BH188" s="136">
        <f>IF(N188="sníž. přenesená",J188,0)</f>
        <v>0</v>
      </c>
      <c r="BI188" s="136">
        <f>IF(N188="nulová",J188,0)</f>
        <v>0</v>
      </c>
      <c r="BJ188" s="18" t="s">
        <v>79</v>
      </c>
      <c r="BK188" s="136">
        <f>ROUND(I188*H188,2)</f>
        <v>0</v>
      </c>
      <c r="BL188" s="18" t="s">
        <v>215</v>
      </c>
      <c r="BM188" s="135" t="s">
        <v>834</v>
      </c>
    </row>
    <row r="189" spans="2:65" s="1" customFormat="1">
      <c r="B189" s="30"/>
      <c r="D189" s="137" t="s">
        <v>131</v>
      </c>
      <c r="F189" s="138" t="s">
        <v>835</v>
      </c>
      <c r="J189" s="281"/>
      <c r="L189" s="30"/>
      <c r="M189" s="139"/>
      <c r="T189" s="51"/>
      <c r="AT189" s="18" t="s">
        <v>131</v>
      </c>
      <c r="AU189" s="18" t="s">
        <v>81</v>
      </c>
    </row>
    <row r="190" spans="2:65" s="1" customFormat="1" ht="16.5" customHeight="1">
      <c r="B190" s="124"/>
      <c r="C190" s="125">
        <v>45</v>
      </c>
      <c r="D190" s="125" t="s">
        <v>127</v>
      </c>
      <c r="E190" s="126" t="s">
        <v>836</v>
      </c>
      <c r="F190" s="127" t="s">
        <v>837</v>
      </c>
      <c r="G190" s="128" t="s">
        <v>838</v>
      </c>
      <c r="H190" s="129">
        <v>1</v>
      </c>
      <c r="I190" s="130">
        <v>0</v>
      </c>
      <c r="J190" s="276">
        <f>ROUND(I190*H190,2)</f>
        <v>0</v>
      </c>
      <c r="K190" s="127" t="s">
        <v>129</v>
      </c>
      <c r="L190" s="30"/>
      <c r="M190" s="131" t="s">
        <v>3</v>
      </c>
      <c r="N190" s="132" t="s">
        <v>42</v>
      </c>
      <c r="O190" s="133">
        <v>0.14499999999999999</v>
      </c>
      <c r="P190" s="133">
        <f>O190*H190</f>
        <v>0.14499999999999999</v>
      </c>
      <c r="Q190" s="133">
        <v>5.8E-4</v>
      </c>
      <c r="R190" s="133">
        <f>Q190*H190</f>
        <v>5.8E-4</v>
      </c>
      <c r="S190" s="133">
        <v>0</v>
      </c>
      <c r="T190" s="134">
        <f>S190*H190</f>
        <v>0</v>
      </c>
      <c r="AR190" s="135" t="s">
        <v>215</v>
      </c>
      <c r="AT190" s="135" t="s">
        <v>127</v>
      </c>
      <c r="AU190" s="135" t="s">
        <v>81</v>
      </c>
      <c r="AY190" s="18" t="s">
        <v>125</v>
      </c>
      <c r="BE190" s="136">
        <f>IF(N190="základní",J190,0)</f>
        <v>0</v>
      </c>
      <c r="BF190" s="136">
        <f>IF(N190="snížená",J190,0)</f>
        <v>0</v>
      </c>
      <c r="BG190" s="136">
        <f>IF(N190="zákl. přenesená",J190,0)</f>
        <v>0</v>
      </c>
      <c r="BH190" s="136">
        <f>IF(N190="sníž. přenesená",J190,0)</f>
        <v>0</v>
      </c>
      <c r="BI190" s="136">
        <f>IF(N190="nulová",J190,0)</f>
        <v>0</v>
      </c>
      <c r="BJ190" s="18" t="s">
        <v>79</v>
      </c>
      <c r="BK190" s="136">
        <f>ROUND(I190*H190,2)</f>
        <v>0</v>
      </c>
      <c r="BL190" s="18" t="s">
        <v>215</v>
      </c>
      <c r="BM190" s="135" t="s">
        <v>839</v>
      </c>
    </row>
    <row r="191" spans="2:65" s="1" customFormat="1">
      <c r="B191" s="30"/>
      <c r="D191" s="137" t="s">
        <v>131</v>
      </c>
      <c r="F191" s="138" t="s">
        <v>840</v>
      </c>
      <c r="J191" s="281"/>
      <c r="L191" s="30"/>
      <c r="M191" s="139"/>
      <c r="T191" s="51"/>
      <c r="AT191" s="18" t="s">
        <v>131</v>
      </c>
      <c r="AU191" s="18" t="s">
        <v>81</v>
      </c>
    </row>
    <row r="192" spans="2:65" s="1" customFormat="1" ht="16.5" customHeight="1">
      <c r="B192" s="124"/>
      <c r="C192" s="125">
        <v>46</v>
      </c>
      <c r="D192" s="125" t="s">
        <v>127</v>
      </c>
      <c r="E192" s="126" t="s">
        <v>841</v>
      </c>
      <c r="F192" s="127" t="s">
        <v>842</v>
      </c>
      <c r="G192" s="128" t="s">
        <v>128</v>
      </c>
      <c r="H192" s="129">
        <v>1</v>
      </c>
      <c r="I192" s="130">
        <v>0</v>
      </c>
      <c r="J192" s="276">
        <f>ROUND(I192*H192,2)</f>
        <v>0</v>
      </c>
      <c r="K192" s="127" t="s">
        <v>129</v>
      </c>
      <c r="L192" s="30"/>
      <c r="M192" s="131" t="s">
        <v>3</v>
      </c>
      <c r="N192" s="132" t="s">
        <v>42</v>
      </c>
      <c r="O192" s="133">
        <v>0.2</v>
      </c>
      <c r="P192" s="133">
        <f>O192*H192</f>
        <v>0.2</v>
      </c>
      <c r="Q192" s="133">
        <v>2.5999999999999998E-4</v>
      </c>
      <c r="R192" s="133">
        <f>Q192*H192</f>
        <v>2.5999999999999998E-4</v>
      </c>
      <c r="S192" s="133">
        <v>0</v>
      </c>
      <c r="T192" s="134">
        <f>S192*H192</f>
        <v>0</v>
      </c>
      <c r="AR192" s="135" t="s">
        <v>215</v>
      </c>
      <c r="AT192" s="135" t="s">
        <v>127</v>
      </c>
      <c r="AU192" s="135" t="s">
        <v>81</v>
      </c>
      <c r="AY192" s="18" t="s">
        <v>125</v>
      </c>
      <c r="BE192" s="136">
        <f>IF(N192="základní",J192,0)</f>
        <v>0</v>
      </c>
      <c r="BF192" s="136">
        <f>IF(N192="snížená",J192,0)</f>
        <v>0</v>
      </c>
      <c r="BG192" s="136">
        <f>IF(N192="zákl. přenesená",J192,0)</f>
        <v>0</v>
      </c>
      <c r="BH192" s="136">
        <f>IF(N192="sníž. přenesená",J192,0)</f>
        <v>0</v>
      </c>
      <c r="BI192" s="136">
        <f>IF(N192="nulová",J192,0)</f>
        <v>0</v>
      </c>
      <c r="BJ192" s="18" t="s">
        <v>79</v>
      </c>
      <c r="BK192" s="136">
        <f>ROUND(I192*H192,2)</f>
        <v>0</v>
      </c>
      <c r="BL192" s="18" t="s">
        <v>215</v>
      </c>
      <c r="BM192" s="135" t="s">
        <v>843</v>
      </c>
    </row>
    <row r="193" spans="2:65" s="1" customFormat="1">
      <c r="B193" s="30"/>
      <c r="D193" s="137" t="s">
        <v>131</v>
      </c>
      <c r="F193" s="138" t="s">
        <v>844</v>
      </c>
      <c r="J193" s="281"/>
      <c r="L193" s="30"/>
      <c r="M193" s="139"/>
      <c r="T193" s="51"/>
      <c r="AT193" s="18" t="s">
        <v>131</v>
      </c>
      <c r="AU193" s="18" t="s">
        <v>81</v>
      </c>
    </row>
    <row r="194" spans="2:65" s="1" customFormat="1" ht="16.5" customHeight="1">
      <c r="B194" s="124"/>
      <c r="C194" s="125">
        <v>47</v>
      </c>
      <c r="D194" s="125" t="s">
        <v>127</v>
      </c>
      <c r="E194" s="126" t="s">
        <v>845</v>
      </c>
      <c r="F194" s="127" t="s">
        <v>846</v>
      </c>
      <c r="G194" s="128" t="s">
        <v>128</v>
      </c>
      <c r="H194" s="129">
        <v>2</v>
      </c>
      <c r="I194" s="130">
        <v>0</v>
      </c>
      <c r="J194" s="276">
        <f>ROUND(I194*H194,2)</f>
        <v>0</v>
      </c>
      <c r="K194" s="127" t="s">
        <v>129</v>
      </c>
      <c r="L194" s="30"/>
      <c r="M194" s="131" t="s">
        <v>3</v>
      </c>
      <c r="N194" s="132" t="s">
        <v>42</v>
      </c>
      <c r="O194" s="133">
        <v>0.20699999999999999</v>
      </c>
      <c r="P194" s="133">
        <f>O194*H194</f>
        <v>0.41399999999999998</v>
      </c>
      <c r="Q194" s="133">
        <v>5.6999999999999998E-4</v>
      </c>
      <c r="R194" s="133">
        <f>Q194*H194</f>
        <v>1.14E-3</v>
      </c>
      <c r="S194" s="133">
        <v>0</v>
      </c>
      <c r="T194" s="134">
        <f>S194*H194</f>
        <v>0</v>
      </c>
      <c r="AR194" s="135" t="s">
        <v>215</v>
      </c>
      <c r="AT194" s="135" t="s">
        <v>127</v>
      </c>
      <c r="AU194" s="135" t="s">
        <v>81</v>
      </c>
      <c r="AY194" s="18" t="s">
        <v>125</v>
      </c>
      <c r="BE194" s="136">
        <f>IF(N194="základní",J194,0)</f>
        <v>0</v>
      </c>
      <c r="BF194" s="136">
        <f>IF(N194="snížená",J194,0)</f>
        <v>0</v>
      </c>
      <c r="BG194" s="136">
        <f>IF(N194="zákl. přenesená",J194,0)</f>
        <v>0</v>
      </c>
      <c r="BH194" s="136">
        <f>IF(N194="sníž. přenesená",J194,0)</f>
        <v>0</v>
      </c>
      <c r="BI194" s="136">
        <f>IF(N194="nulová",J194,0)</f>
        <v>0</v>
      </c>
      <c r="BJ194" s="18" t="s">
        <v>79</v>
      </c>
      <c r="BK194" s="136">
        <f>ROUND(I194*H194,2)</f>
        <v>0</v>
      </c>
      <c r="BL194" s="18" t="s">
        <v>215</v>
      </c>
      <c r="BM194" s="135" t="s">
        <v>847</v>
      </c>
    </row>
    <row r="195" spans="2:65" s="1" customFormat="1">
      <c r="B195" s="30"/>
      <c r="D195" s="137" t="s">
        <v>131</v>
      </c>
      <c r="F195" s="138" t="s">
        <v>848</v>
      </c>
      <c r="J195" s="281"/>
      <c r="L195" s="30"/>
      <c r="M195" s="139"/>
      <c r="T195" s="51"/>
      <c r="AT195" s="18" t="s">
        <v>131</v>
      </c>
      <c r="AU195" s="18" t="s">
        <v>81</v>
      </c>
    </row>
    <row r="196" spans="2:65" s="1" customFormat="1" ht="16.5" customHeight="1">
      <c r="B196" s="124"/>
      <c r="C196" s="125">
        <v>48</v>
      </c>
      <c r="D196" s="125" t="s">
        <v>127</v>
      </c>
      <c r="E196" s="126" t="s">
        <v>849</v>
      </c>
      <c r="F196" s="127" t="s">
        <v>850</v>
      </c>
      <c r="G196" s="128" t="s">
        <v>128</v>
      </c>
      <c r="H196" s="129">
        <v>1</v>
      </c>
      <c r="I196" s="130">
        <v>0</v>
      </c>
      <c r="J196" s="276">
        <f>ROUND(I196*H196,2)</f>
        <v>0</v>
      </c>
      <c r="K196" s="127" t="s">
        <v>129</v>
      </c>
      <c r="L196" s="30"/>
      <c r="M196" s="131" t="s">
        <v>3</v>
      </c>
      <c r="N196" s="132" t="s">
        <v>42</v>
      </c>
      <c r="O196" s="133">
        <v>0.22700000000000001</v>
      </c>
      <c r="P196" s="133">
        <f>O196*H196</f>
        <v>0.22700000000000001</v>
      </c>
      <c r="Q196" s="133">
        <v>7.2000000000000005E-4</v>
      </c>
      <c r="R196" s="133">
        <f>Q196*H196</f>
        <v>7.2000000000000005E-4</v>
      </c>
      <c r="S196" s="133">
        <v>0</v>
      </c>
      <c r="T196" s="134">
        <f>S196*H196</f>
        <v>0</v>
      </c>
      <c r="AR196" s="135" t="s">
        <v>215</v>
      </c>
      <c r="AT196" s="135" t="s">
        <v>127</v>
      </c>
      <c r="AU196" s="135" t="s">
        <v>81</v>
      </c>
      <c r="AY196" s="18" t="s">
        <v>125</v>
      </c>
      <c r="BE196" s="136">
        <f>IF(N196="základní",J196,0)</f>
        <v>0</v>
      </c>
      <c r="BF196" s="136">
        <f>IF(N196="snížená",J196,0)</f>
        <v>0</v>
      </c>
      <c r="BG196" s="136">
        <f>IF(N196="zákl. přenesená",J196,0)</f>
        <v>0</v>
      </c>
      <c r="BH196" s="136">
        <f>IF(N196="sníž. přenesená",J196,0)</f>
        <v>0</v>
      </c>
      <c r="BI196" s="136">
        <f>IF(N196="nulová",J196,0)</f>
        <v>0</v>
      </c>
      <c r="BJ196" s="18" t="s">
        <v>79</v>
      </c>
      <c r="BK196" s="136">
        <f>ROUND(I196*H196,2)</f>
        <v>0</v>
      </c>
      <c r="BL196" s="18" t="s">
        <v>215</v>
      </c>
      <c r="BM196" s="135" t="s">
        <v>851</v>
      </c>
    </row>
    <row r="197" spans="2:65" s="1" customFormat="1">
      <c r="B197" s="30"/>
      <c r="D197" s="137" t="s">
        <v>131</v>
      </c>
      <c r="F197" s="138" t="s">
        <v>852</v>
      </c>
      <c r="J197" s="281"/>
      <c r="L197" s="30"/>
      <c r="M197" s="139"/>
      <c r="T197" s="51"/>
      <c r="AT197" s="18" t="s">
        <v>131</v>
      </c>
      <c r="AU197" s="18" t="s">
        <v>81</v>
      </c>
    </row>
    <row r="198" spans="2:65" s="1" customFormat="1" ht="16.5" customHeight="1">
      <c r="B198" s="124"/>
      <c r="C198" s="125">
        <v>49</v>
      </c>
      <c r="D198" s="125" t="s">
        <v>127</v>
      </c>
      <c r="E198" s="126" t="s">
        <v>853</v>
      </c>
      <c r="F198" s="127" t="s">
        <v>854</v>
      </c>
      <c r="G198" s="128" t="s">
        <v>128</v>
      </c>
      <c r="H198" s="129">
        <v>1</v>
      </c>
      <c r="I198" s="130">
        <v>0</v>
      </c>
      <c r="J198" s="276">
        <f>ROUND(I198*H198,2)</f>
        <v>0</v>
      </c>
      <c r="K198" s="127" t="s">
        <v>129</v>
      </c>
      <c r="L198" s="30"/>
      <c r="M198" s="131" t="s">
        <v>3</v>
      </c>
      <c r="N198" s="132" t="s">
        <v>42</v>
      </c>
      <c r="O198" s="133">
        <v>0.22800000000000001</v>
      </c>
      <c r="P198" s="133">
        <f>O198*H198</f>
        <v>0.22800000000000001</v>
      </c>
      <c r="Q198" s="133">
        <v>7.2000000000000005E-4</v>
      </c>
      <c r="R198" s="133">
        <f>Q198*H198</f>
        <v>7.2000000000000005E-4</v>
      </c>
      <c r="S198" s="133">
        <v>0</v>
      </c>
      <c r="T198" s="134">
        <f>S198*H198</f>
        <v>0</v>
      </c>
      <c r="AR198" s="135" t="s">
        <v>215</v>
      </c>
      <c r="AT198" s="135" t="s">
        <v>127</v>
      </c>
      <c r="AU198" s="135" t="s">
        <v>81</v>
      </c>
      <c r="AY198" s="18" t="s">
        <v>125</v>
      </c>
      <c r="BE198" s="136">
        <f>IF(N198="základní",J198,0)</f>
        <v>0</v>
      </c>
      <c r="BF198" s="136">
        <f>IF(N198="snížená",J198,0)</f>
        <v>0</v>
      </c>
      <c r="BG198" s="136">
        <f>IF(N198="zákl. přenesená",J198,0)</f>
        <v>0</v>
      </c>
      <c r="BH198" s="136">
        <f>IF(N198="sníž. přenesená",J198,0)</f>
        <v>0</v>
      </c>
      <c r="BI198" s="136">
        <f>IF(N198="nulová",J198,0)</f>
        <v>0</v>
      </c>
      <c r="BJ198" s="18" t="s">
        <v>79</v>
      </c>
      <c r="BK198" s="136">
        <f>ROUND(I198*H198,2)</f>
        <v>0</v>
      </c>
      <c r="BL198" s="18" t="s">
        <v>215</v>
      </c>
      <c r="BM198" s="135" t="s">
        <v>855</v>
      </c>
    </row>
    <row r="199" spans="2:65" s="1" customFormat="1">
      <c r="B199" s="30"/>
      <c r="D199" s="137" t="s">
        <v>131</v>
      </c>
      <c r="F199" s="138" t="s">
        <v>856</v>
      </c>
      <c r="J199" s="281"/>
      <c r="L199" s="30"/>
      <c r="M199" s="139"/>
      <c r="T199" s="51"/>
      <c r="AT199" s="18" t="s">
        <v>131</v>
      </c>
      <c r="AU199" s="18" t="s">
        <v>81</v>
      </c>
    </row>
    <row r="200" spans="2:65" s="1" customFormat="1" ht="16.5" customHeight="1">
      <c r="B200" s="124"/>
      <c r="C200" s="125">
        <v>50</v>
      </c>
      <c r="D200" s="125" t="s">
        <v>127</v>
      </c>
      <c r="E200" s="126" t="s">
        <v>857</v>
      </c>
      <c r="F200" s="127" t="s">
        <v>858</v>
      </c>
      <c r="G200" s="128" t="s">
        <v>128</v>
      </c>
      <c r="H200" s="129">
        <v>1</v>
      </c>
      <c r="I200" s="130">
        <v>0</v>
      </c>
      <c r="J200" s="276">
        <f>ROUND(I200*H200,2)</f>
        <v>0</v>
      </c>
      <c r="K200" s="127" t="s">
        <v>129</v>
      </c>
      <c r="L200" s="30"/>
      <c r="M200" s="131" t="s">
        <v>3</v>
      </c>
      <c r="N200" s="132" t="s">
        <v>42</v>
      </c>
      <c r="O200" s="133">
        <v>0.22700000000000001</v>
      </c>
      <c r="P200" s="133">
        <f>O200*H200</f>
        <v>0.22700000000000001</v>
      </c>
      <c r="Q200" s="133">
        <v>5.1999999999999995E-4</v>
      </c>
      <c r="R200" s="133">
        <f>Q200*H200</f>
        <v>5.1999999999999995E-4</v>
      </c>
      <c r="S200" s="133">
        <v>0</v>
      </c>
      <c r="T200" s="134">
        <f>S200*H200</f>
        <v>0</v>
      </c>
      <c r="AR200" s="135" t="s">
        <v>215</v>
      </c>
      <c r="AT200" s="135" t="s">
        <v>127</v>
      </c>
      <c r="AU200" s="135" t="s">
        <v>81</v>
      </c>
      <c r="AY200" s="18" t="s">
        <v>125</v>
      </c>
      <c r="BE200" s="136">
        <f>IF(N200="základní",J200,0)</f>
        <v>0</v>
      </c>
      <c r="BF200" s="136">
        <f>IF(N200="snížená",J200,0)</f>
        <v>0</v>
      </c>
      <c r="BG200" s="136">
        <f>IF(N200="zákl. přenesená",J200,0)</f>
        <v>0</v>
      </c>
      <c r="BH200" s="136">
        <f>IF(N200="sníž. přenesená",J200,0)</f>
        <v>0</v>
      </c>
      <c r="BI200" s="136">
        <f>IF(N200="nulová",J200,0)</f>
        <v>0</v>
      </c>
      <c r="BJ200" s="18" t="s">
        <v>79</v>
      </c>
      <c r="BK200" s="136">
        <f>ROUND(I200*H200,2)</f>
        <v>0</v>
      </c>
      <c r="BL200" s="18" t="s">
        <v>215</v>
      </c>
      <c r="BM200" s="135" t="s">
        <v>859</v>
      </c>
    </row>
    <row r="201" spans="2:65" s="1" customFormat="1">
      <c r="B201" s="30"/>
      <c r="D201" s="137" t="s">
        <v>131</v>
      </c>
      <c r="F201" s="138" t="s">
        <v>860</v>
      </c>
      <c r="J201" s="281"/>
      <c r="L201" s="30"/>
      <c r="M201" s="139"/>
      <c r="T201" s="51"/>
      <c r="AT201" s="18" t="s">
        <v>131</v>
      </c>
      <c r="AU201" s="18" t="s">
        <v>81</v>
      </c>
    </row>
    <row r="202" spans="2:65" s="1" customFormat="1" ht="21.75" customHeight="1">
      <c r="B202" s="124"/>
      <c r="C202" s="125">
        <v>51</v>
      </c>
      <c r="D202" s="125" t="s">
        <v>127</v>
      </c>
      <c r="E202" s="126" t="s">
        <v>861</v>
      </c>
      <c r="F202" s="127" t="s">
        <v>862</v>
      </c>
      <c r="G202" s="128" t="s">
        <v>128</v>
      </c>
      <c r="H202" s="129">
        <v>1</v>
      </c>
      <c r="I202" s="130">
        <v>0</v>
      </c>
      <c r="J202" s="276">
        <f>ROUND(I202*H202,2)</f>
        <v>0</v>
      </c>
      <c r="K202" s="127" t="s">
        <v>129</v>
      </c>
      <c r="L202" s="30"/>
      <c r="M202" s="131" t="s">
        <v>3</v>
      </c>
      <c r="N202" s="132" t="s">
        <v>42</v>
      </c>
      <c r="O202" s="133">
        <v>0.47599999999999998</v>
      </c>
      <c r="P202" s="133">
        <f>O202*H202</f>
        <v>0.47599999999999998</v>
      </c>
      <c r="Q202" s="133">
        <v>2.9299999999999999E-3</v>
      </c>
      <c r="R202" s="133">
        <f>Q202*H202</f>
        <v>2.9299999999999999E-3</v>
      </c>
      <c r="S202" s="133">
        <v>0</v>
      </c>
      <c r="T202" s="134">
        <f>S202*H202</f>
        <v>0</v>
      </c>
      <c r="AR202" s="135" t="s">
        <v>215</v>
      </c>
      <c r="AT202" s="135" t="s">
        <v>127</v>
      </c>
      <c r="AU202" s="135" t="s">
        <v>81</v>
      </c>
      <c r="AY202" s="18" t="s">
        <v>125</v>
      </c>
      <c r="BE202" s="136">
        <f>IF(N202="základní",J202,0)</f>
        <v>0</v>
      </c>
      <c r="BF202" s="136">
        <f>IF(N202="snížená",J202,0)</f>
        <v>0</v>
      </c>
      <c r="BG202" s="136">
        <f>IF(N202="zákl. přenesená",J202,0)</f>
        <v>0</v>
      </c>
      <c r="BH202" s="136">
        <f>IF(N202="sníž. přenesená",J202,0)</f>
        <v>0</v>
      </c>
      <c r="BI202" s="136">
        <f>IF(N202="nulová",J202,0)</f>
        <v>0</v>
      </c>
      <c r="BJ202" s="18" t="s">
        <v>79</v>
      </c>
      <c r="BK202" s="136">
        <f>ROUND(I202*H202,2)</f>
        <v>0</v>
      </c>
      <c r="BL202" s="18" t="s">
        <v>215</v>
      </c>
      <c r="BM202" s="135" t="s">
        <v>863</v>
      </c>
    </row>
    <row r="203" spans="2:65" s="1" customFormat="1">
      <c r="B203" s="30"/>
      <c r="D203" s="137" t="s">
        <v>131</v>
      </c>
      <c r="F203" s="138" t="s">
        <v>864</v>
      </c>
      <c r="J203" s="281"/>
      <c r="L203" s="30"/>
      <c r="M203" s="139"/>
      <c r="T203" s="51"/>
      <c r="AT203" s="18" t="s">
        <v>131</v>
      </c>
      <c r="AU203" s="18" t="s">
        <v>81</v>
      </c>
    </row>
    <row r="204" spans="2:65" s="1" customFormat="1" ht="16.5" customHeight="1">
      <c r="B204" s="124"/>
      <c r="C204" s="125">
        <v>52</v>
      </c>
      <c r="D204" s="125" t="s">
        <v>127</v>
      </c>
      <c r="E204" s="126" t="s">
        <v>865</v>
      </c>
      <c r="F204" s="127" t="s">
        <v>866</v>
      </c>
      <c r="G204" s="128" t="s">
        <v>128</v>
      </c>
      <c r="H204" s="129">
        <v>1</v>
      </c>
      <c r="I204" s="130">
        <v>0</v>
      </c>
      <c r="J204" s="276">
        <f>ROUND(I204*H204,2)</f>
        <v>0</v>
      </c>
      <c r="K204" s="127" t="s">
        <v>129</v>
      </c>
      <c r="L204" s="30"/>
      <c r="M204" s="131" t="s">
        <v>3</v>
      </c>
      <c r="N204" s="132" t="s">
        <v>42</v>
      </c>
      <c r="O204" s="133">
        <v>0.22</v>
      </c>
      <c r="P204" s="133">
        <f>O204*H204</f>
        <v>0.22</v>
      </c>
      <c r="Q204" s="133">
        <v>3.1E-4</v>
      </c>
      <c r="R204" s="133">
        <f>Q204*H204</f>
        <v>3.1E-4</v>
      </c>
      <c r="S204" s="133">
        <v>0</v>
      </c>
      <c r="T204" s="134">
        <f>S204*H204</f>
        <v>0</v>
      </c>
      <c r="AR204" s="135" t="s">
        <v>215</v>
      </c>
      <c r="AT204" s="135" t="s">
        <v>127</v>
      </c>
      <c r="AU204" s="135" t="s">
        <v>81</v>
      </c>
      <c r="AY204" s="18" t="s">
        <v>125</v>
      </c>
      <c r="BE204" s="136">
        <f>IF(N204="základní",J204,0)</f>
        <v>0</v>
      </c>
      <c r="BF204" s="136">
        <f>IF(N204="snížená",J204,0)</f>
        <v>0</v>
      </c>
      <c r="BG204" s="136">
        <f>IF(N204="zákl. přenesená",J204,0)</f>
        <v>0</v>
      </c>
      <c r="BH204" s="136">
        <f>IF(N204="sníž. přenesená",J204,0)</f>
        <v>0</v>
      </c>
      <c r="BI204" s="136">
        <f>IF(N204="nulová",J204,0)</f>
        <v>0</v>
      </c>
      <c r="BJ204" s="18" t="s">
        <v>79</v>
      </c>
      <c r="BK204" s="136">
        <f>ROUND(I204*H204,2)</f>
        <v>0</v>
      </c>
      <c r="BL204" s="18" t="s">
        <v>215</v>
      </c>
      <c r="BM204" s="135" t="s">
        <v>867</v>
      </c>
    </row>
    <row r="205" spans="2:65" s="1" customFormat="1">
      <c r="B205" s="30"/>
      <c r="D205" s="137" t="s">
        <v>131</v>
      </c>
      <c r="F205" s="138" t="s">
        <v>868</v>
      </c>
      <c r="J205" s="281"/>
      <c r="L205" s="30"/>
      <c r="M205" s="139"/>
      <c r="T205" s="51"/>
      <c r="AT205" s="18" t="s">
        <v>131</v>
      </c>
      <c r="AU205" s="18" t="s">
        <v>81</v>
      </c>
    </row>
    <row r="206" spans="2:65" s="1" customFormat="1" ht="16.5" customHeight="1">
      <c r="B206" s="124"/>
      <c r="C206" s="125">
        <v>53</v>
      </c>
      <c r="D206" s="125" t="s">
        <v>127</v>
      </c>
      <c r="E206" s="126" t="s">
        <v>869</v>
      </c>
      <c r="F206" s="127" t="s">
        <v>870</v>
      </c>
      <c r="G206" s="128" t="s">
        <v>871</v>
      </c>
      <c r="H206" s="129">
        <v>1</v>
      </c>
      <c r="I206" s="130">
        <v>0</v>
      </c>
      <c r="J206" s="276">
        <f>ROUND(I206*H206,2)</f>
        <v>0</v>
      </c>
      <c r="K206" s="127" t="s">
        <v>3</v>
      </c>
      <c r="L206" s="30"/>
      <c r="M206" s="131" t="s">
        <v>3</v>
      </c>
      <c r="N206" s="132" t="s">
        <v>42</v>
      </c>
      <c r="O206" s="133">
        <v>0</v>
      </c>
      <c r="P206" s="133">
        <f>O206*H206</f>
        <v>0</v>
      </c>
      <c r="Q206" s="133">
        <v>0</v>
      </c>
      <c r="R206" s="133">
        <f>Q206*H206</f>
        <v>0</v>
      </c>
      <c r="S206" s="133">
        <v>0</v>
      </c>
      <c r="T206" s="134">
        <f>S206*H206</f>
        <v>0</v>
      </c>
      <c r="AR206" s="135" t="s">
        <v>215</v>
      </c>
      <c r="AT206" s="135" t="s">
        <v>127</v>
      </c>
      <c r="AU206" s="135" t="s">
        <v>81</v>
      </c>
      <c r="AY206" s="18" t="s">
        <v>125</v>
      </c>
      <c r="BE206" s="136">
        <f>IF(N206="základní",J206,0)</f>
        <v>0</v>
      </c>
      <c r="BF206" s="136">
        <f>IF(N206="snížená",J206,0)</f>
        <v>0</v>
      </c>
      <c r="BG206" s="136">
        <f>IF(N206="zákl. přenesená",J206,0)</f>
        <v>0</v>
      </c>
      <c r="BH206" s="136">
        <f>IF(N206="sníž. přenesená",J206,0)</f>
        <v>0</v>
      </c>
      <c r="BI206" s="136">
        <f>IF(N206="nulová",J206,0)</f>
        <v>0</v>
      </c>
      <c r="BJ206" s="18" t="s">
        <v>79</v>
      </c>
      <c r="BK206" s="136">
        <f>ROUND(I206*H206,2)</f>
        <v>0</v>
      </c>
      <c r="BL206" s="18" t="s">
        <v>215</v>
      </c>
      <c r="BM206" s="135" t="s">
        <v>872</v>
      </c>
    </row>
    <row r="207" spans="2:65" s="1" customFormat="1" ht="24.2" customHeight="1">
      <c r="B207" s="124"/>
      <c r="C207" s="125">
        <v>54</v>
      </c>
      <c r="D207" s="125" t="s">
        <v>127</v>
      </c>
      <c r="E207" s="126" t="s">
        <v>873</v>
      </c>
      <c r="F207" s="127" t="s">
        <v>874</v>
      </c>
      <c r="G207" s="128" t="s">
        <v>293</v>
      </c>
      <c r="H207" s="129">
        <v>0.01</v>
      </c>
      <c r="I207" s="130">
        <v>0</v>
      </c>
      <c r="J207" s="276">
        <f>ROUND(I207*H207,2)</f>
        <v>0</v>
      </c>
      <c r="K207" s="127" t="s">
        <v>129</v>
      </c>
      <c r="L207" s="30"/>
      <c r="M207" s="131" t="s">
        <v>3</v>
      </c>
      <c r="N207" s="132" t="s">
        <v>42</v>
      </c>
      <c r="O207" s="133">
        <v>0.85</v>
      </c>
      <c r="P207" s="133">
        <f>O207*H207</f>
        <v>8.5000000000000006E-3</v>
      </c>
      <c r="Q207" s="133">
        <v>0</v>
      </c>
      <c r="R207" s="133">
        <f>Q207*H207</f>
        <v>0</v>
      </c>
      <c r="S207" s="133">
        <v>0</v>
      </c>
      <c r="T207" s="134">
        <f>S207*H207</f>
        <v>0</v>
      </c>
      <c r="AR207" s="135" t="s">
        <v>215</v>
      </c>
      <c r="AT207" s="135" t="s">
        <v>127</v>
      </c>
      <c r="AU207" s="135" t="s">
        <v>81</v>
      </c>
      <c r="AY207" s="18" t="s">
        <v>125</v>
      </c>
      <c r="BE207" s="136">
        <f>IF(N207="základní",J207,0)</f>
        <v>0</v>
      </c>
      <c r="BF207" s="136">
        <f>IF(N207="snížená",J207,0)</f>
        <v>0</v>
      </c>
      <c r="BG207" s="136">
        <f>IF(N207="zákl. přenesená",J207,0)</f>
        <v>0</v>
      </c>
      <c r="BH207" s="136">
        <f>IF(N207="sníž. přenesená",J207,0)</f>
        <v>0</v>
      </c>
      <c r="BI207" s="136">
        <f>IF(N207="nulová",J207,0)</f>
        <v>0</v>
      </c>
      <c r="BJ207" s="18" t="s">
        <v>79</v>
      </c>
      <c r="BK207" s="136">
        <f>ROUND(I207*H207,2)</f>
        <v>0</v>
      </c>
      <c r="BL207" s="18" t="s">
        <v>215</v>
      </c>
      <c r="BM207" s="135" t="s">
        <v>875</v>
      </c>
    </row>
    <row r="208" spans="2:65" s="1" customFormat="1">
      <c r="B208" s="30"/>
      <c r="D208" s="137" t="s">
        <v>131</v>
      </c>
      <c r="F208" s="138" t="s">
        <v>876</v>
      </c>
      <c r="J208" s="281"/>
      <c r="L208" s="30"/>
      <c r="M208" s="139"/>
      <c r="T208" s="51"/>
      <c r="AT208" s="18" t="s">
        <v>131</v>
      </c>
      <c r="AU208" s="18" t="s">
        <v>81</v>
      </c>
    </row>
    <row r="209" spans="2:65" s="11" customFormat="1" ht="25.9" customHeight="1">
      <c r="B209" s="113"/>
      <c r="D209" s="114" t="s">
        <v>70</v>
      </c>
      <c r="E209" s="115" t="s">
        <v>89</v>
      </c>
      <c r="F209" s="115" t="s">
        <v>877</v>
      </c>
      <c r="J209" s="302">
        <f>BK209</f>
        <v>0</v>
      </c>
      <c r="L209" s="113"/>
      <c r="M209" s="117"/>
      <c r="P209" s="118">
        <f>SUM(P210:P213)</f>
        <v>0</v>
      </c>
      <c r="R209" s="118">
        <f>SUM(R210:R213)</f>
        <v>0</v>
      </c>
      <c r="T209" s="119">
        <f>SUM(T210:T213)</f>
        <v>0</v>
      </c>
      <c r="AR209" s="114" t="s">
        <v>143</v>
      </c>
      <c r="AT209" s="120" t="s">
        <v>70</v>
      </c>
      <c r="AU209" s="120" t="s">
        <v>71</v>
      </c>
      <c r="AY209" s="114" t="s">
        <v>125</v>
      </c>
      <c r="BK209" s="121">
        <f>SUM(BK210:BK213)</f>
        <v>0</v>
      </c>
    </row>
    <row r="210" spans="2:65" s="1" customFormat="1" ht="16.5" customHeight="1">
      <c r="B210" s="124"/>
      <c r="C210" s="125">
        <v>55</v>
      </c>
      <c r="D210" s="125" t="s">
        <v>127</v>
      </c>
      <c r="E210" s="126" t="s">
        <v>878</v>
      </c>
      <c r="F210" s="127" t="s">
        <v>879</v>
      </c>
      <c r="G210" s="128" t="s">
        <v>880</v>
      </c>
      <c r="H210" s="129">
        <v>1</v>
      </c>
      <c r="I210" s="130">
        <v>0</v>
      </c>
      <c r="J210" s="276">
        <f>ROUND(I210*H210,2)</f>
        <v>0</v>
      </c>
      <c r="K210" s="127" t="s">
        <v>881</v>
      </c>
      <c r="L210" s="30"/>
      <c r="M210" s="131" t="s">
        <v>3</v>
      </c>
      <c r="N210" s="132" t="s">
        <v>42</v>
      </c>
      <c r="O210" s="133">
        <v>0</v>
      </c>
      <c r="P210" s="133">
        <f>O210*H210</f>
        <v>0</v>
      </c>
      <c r="Q210" s="133">
        <v>0</v>
      </c>
      <c r="R210" s="133">
        <f>Q210*H210</f>
        <v>0</v>
      </c>
      <c r="S210" s="133">
        <v>0</v>
      </c>
      <c r="T210" s="134">
        <f>S210*H210</f>
        <v>0</v>
      </c>
      <c r="AR210" s="135" t="s">
        <v>882</v>
      </c>
      <c r="AT210" s="135" t="s">
        <v>127</v>
      </c>
      <c r="AU210" s="135" t="s">
        <v>79</v>
      </c>
      <c r="AY210" s="18" t="s">
        <v>125</v>
      </c>
      <c r="BE210" s="136">
        <f>IF(N210="základní",J210,0)</f>
        <v>0</v>
      </c>
      <c r="BF210" s="136">
        <f>IF(N210="snížená",J210,0)</f>
        <v>0</v>
      </c>
      <c r="BG210" s="136">
        <f>IF(N210="zákl. přenesená",J210,0)</f>
        <v>0</v>
      </c>
      <c r="BH210" s="136">
        <f>IF(N210="sníž. přenesená",J210,0)</f>
        <v>0</v>
      </c>
      <c r="BI210" s="136">
        <f>IF(N210="nulová",J210,0)</f>
        <v>0</v>
      </c>
      <c r="BJ210" s="18" t="s">
        <v>79</v>
      </c>
      <c r="BK210" s="136">
        <f>ROUND(I210*H210,2)</f>
        <v>0</v>
      </c>
      <c r="BL210" s="18" t="s">
        <v>882</v>
      </c>
      <c r="BM210" s="135" t="s">
        <v>883</v>
      </c>
    </row>
    <row r="211" spans="2:65" s="1" customFormat="1">
      <c r="B211" s="30"/>
      <c r="D211" s="137" t="s">
        <v>131</v>
      </c>
      <c r="F211" s="138" t="s">
        <v>884</v>
      </c>
      <c r="J211" s="281"/>
      <c r="L211" s="30"/>
      <c r="M211" s="139"/>
      <c r="T211" s="51"/>
      <c r="AT211" s="18" t="s">
        <v>131</v>
      </c>
      <c r="AU211" s="18" t="s">
        <v>79</v>
      </c>
    </row>
    <row r="212" spans="2:65" s="12" customFormat="1">
      <c r="B212" s="142"/>
      <c r="D212" s="140" t="s">
        <v>141</v>
      </c>
      <c r="E212" s="143" t="s">
        <v>3</v>
      </c>
      <c r="F212" s="144" t="s">
        <v>79</v>
      </c>
      <c r="H212" s="145">
        <v>1</v>
      </c>
      <c r="J212" s="282"/>
      <c r="L212" s="142"/>
      <c r="M212" s="146"/>
      <c r="T212" s="147"/>
      <c r="AT212" s="143" t="s">
        <v>141</v>
      </c>
      <c r="AU212" s="143" t="s">
        <v>79</v>
      </c>
      <c r="AV212" s="12" t="s">
        <v>81</v>
      </c>
      <c r="AW212" s="12" t="s">
        <v>32</v>
      </c>
      <c r="AX212" s="12" t="s">
        <v>79</v>
      </c>
      <c r="AY212" s="143" t="s">
        <v>125</v>
      </c>
    </row>
    <row r="213" spans="2:65" s="14" customFormat="1">
      <c r="B213" s="154"/>
      <c r="D213" s="140" t="s">
        <v>141</v>
      </c>
      <c r="E213" s="155" t="s">
        <v>3</v>
      </c>
      <c r="F213" s="156" t="s">
        <v>885</v>
      </c>
      <c r="H213" s="155" t="s">
        <v>3</v>
      </c>
      <c r="L213" s="154"/>
      <c r="M213" s="179"/>
      <c r="N213" s="180"/>
      <c r="O213" s="180"/>
      <c r="P213" s="180"/>
      <c r="Q213" s="180"/>
      <c r="R213" s="180"/>
      <c r="S213" s="180"/>
      <c r="T213" s="181"/>
      <c r="AT213" s="155" t="s">
        <v>141</v>
      </c>
      <c r="AU213" s="155" t="s">
        <v>79</v>
      </c>
      <c r="AV213" s="14" t="s">
        <v>79</v>
      </c>
      <c r="AW213" s="14" t="s">
        <v>32</v>
      </c>
      <c r="AX213" s="14" t="s">
        <v>71</v>
      </c>
      <c r="AY213" s="155" t="s">
        <v>125</v>
      </c>
    </row>
    <row r="214" spans="2:65" s="1" customFormat="1" ht="6.95" customHeight="1">
      <c r="B214" s="39"/>
      <c r="C214" s="40"/>
      <c r="D214" s="40"/>
      <c r="E214" s="40"/>
      <c r="F214" s="40"/>
      <c r="G214" s="40"/>
      <c r="H214" s="40"/>
      <c r="I214" s="40"/>
      <c r="J214" s="40"/>
      <c r="K214" s="40"/>
      <c r="L214" s="30"/>
    </row>
  </sheetData>
  <autoFilter ref="C88:K213" xr:uid="{00000000-0009-0000-0000-000003000000}"/>
  <mergeCells count="9">
    <mergeCell ref="E50:H50"/>
    <mergeCell ref="E79:H79"/>
    <mergeCell ref="E81:H81"/>
    <mergeCell ref="L2:V2"/>
    <mergeCell ref="E7:H7"/>
    <mergeCell ref="E9:H9"/>
    <mergeCell ref="E18:H18"/>
    <mergeCell ref="E27:H27"/>
    <mergeCell ref="E48:H48"/>
  </mergeCells>
  <hyperlinks>
    <hyperlink ref="F93" r:id="rId1" xr:uid="{00000000-0004-0000-0300-000001000000}"/>
    <hyperlink ref="F95" r:id="rId2" xr:uid="{00000000-0004-0000-0300-000002000000}"/>
    <hyperlink ref="F98" r:id="rId3" xr:uid="{00000000-0004-0000-0300-000003000000}"/>
    <hyperlink ref="F101" r:id="rId4" xr:uid="{00000000-0004-0000-0300-000004000000}"/>
    <hyperlink ref="F104" r:id="rId5" xr:uid="{00000000-0004-0000-0300-000005000000}"/>
    <hyperlink ref="F106" r:id="rId6" xr:uid="{00000000-0004-0000-0300-000006000000}"/>
    <hyperlink ref="F109" r:id="rId7" xr:uid="{00000000-0004-0000-0300-000007000000}"/>
    <hyperlink ref="F111" r:id="rId8" xr:uid="{00000000-0004-0000-0300-000008000000}"/>
    <hyperlink ref="F116" r:id="rId9" xr:uid="{00000000-0004-0000-0300-000009000000}"/>
    <hyperlink ref="F122" r:id="rId10" xr:uid="{00000000-0004-0000-0300-00000A000000}"/>
    <hyperlink ref="F126" r:id="rId11" xr:uid="{00000000-0004-0000-0300-00000B000000}"/>
    <hyperlink ref="F128" r:id="rId12" xr:uid="{00000000-0004-0000-0300-00000C000000}"/>
    <hyperlink ref="F130" r:id="rId13" xr:uid="{00000000-0004-0000-0300-000011000000}"/>
    <hyperlink ref="F133" r:id="rId14" xr:uid="{00000000-0004-0000-0300-000012000000}"/>
    <hyperlink ref="F138" r:id="rId15" xr:uid="{00000000-0004-0000-0300-000013000000}"/>
    <hyperlink ref="F143" r:id="rId16" xr:uid="{00000000-0004-0000-0300-000014000000}"/>
    <hyperlink ref="F146" r:id="rId17" xr:uid="{00000000-0004-0000-0300-000015000000}"/>
    <hyperlink ref="F149" r:id="rId18" xr:uid="{00000000-0004-0000-0300-000016000000}"/>
    <hyperlink ref="F155" r:id="rId19" xr:uid="{00000000-0004-0000-0300-000017000000}"/>
    <hyperlink ref="F161" r:id="rId20" xr:uid="{00000000-0004-0000-0300-000018000000}"/>
    <hyperlink ref="F164" r:id="rId21" xr:uid="{00000000-0004-0000-0300-000019000000}"/>
    <hyperlink ref="F168" r:id="rId22" xr:uid="{00000000-0004-0000-0300-00001A000000}"/>
    <hyperlink ref="F170" r:id="rId23" xr:uid="{00000000-0004-0000-0300-00001B000000}"/>
    <hyperlink ref="F172" r:id="rId24" xr:uid="{00000000-0004-0000-0300-00001C000000}"/>
    <hyperlink ref="F175" r:id="rId25" xr:uid="{00000000-0004-0000-0300-00001D000000}"/>
    <hyperlink ref="F177" r:id="rId26" xr:uid="{00000000-0004-0000-0300-00001E000000}"/>
    <hyperlink ref="F180" r:id="rId27" xr:uid="{00000000-0004-0000-0300-00001F000000}"/>
    <hyperlink ref="F183" r:id="rId28" xr:uid="{00000000-0004-0000-0300-000020000000}"/>
    <hyperlink ref="F186" r:id="rId29" xr:uid="{00000000-0004-0000-0300-000021000000}"/>
    <hyperlink ref="F189" r:id="rId30" xr:uid="{00000000-0004-0000-0300-000022000000}"/>
    <hyperlink ref="F191" r:id="rId31" xr:uid="{00000000-0004-0000-0300-000023000000}"/>
    <hyperlink ref="F193" r:id="rId32" xr:uid="{00000000-0004-0000-0300-000024000000}"/>
    <hyperlink ref="F195" r:id="rId33" xr:uid="{00000000-0004-0000-0300-000025000000}"/>
    <hyperlink ref="F197" r:id="rId34" xr:uid="{00000000-0004-0000-0300-000026000000}"/>
    <hyperlink ref="F199" r:id="rId35" xr:uid="{00000000-0004-0000-0300-000027000000}"/>
    <hyperlink ref="F201" r:id="rId36" xr:uid="{00000000-0004-0000-0300-000028000000}"/>
    <hyperlink ref="F203" r:id="rId37" xr:uid="{00000000-0004-0000-0300-000029000000}"/>
    <hyperlink ref="F205" r:id="rId38" xr:uid="{00000000-0004-0000-0300-00002A000000}"/>
    <hyperlink ref="F208" r:id="rId39" xr:uid="{00000000-0004-0000-0300-00002B000000}"/>
    <hyperlink ref="F211" r:id="rId40" xr:uid="{00000000-0004-0000-0300-00002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34"/>
  <sheetViews>
    <sheetView showGridLines="0" workbookViewId="0">
      <selection activeCell="J134" sqref="J13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6" t="s">
        <v>6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8" t="s">
        <v>88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5" customHeight="1">
      <c r="B4" s="21"/>
      <c r="D4" s="22" t="s">
        <v>92</v>
      </c>
      <c r="L4" s="21"/>
      <c r="M4" s="83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15</v>
      </c>
      <c r="L6" s="21"/>
    </row>
    <row r="7" spans="2:46" ht="16.5" customHeight="1">
      <c r="B7" s="21"/>
      <c r="E7" s="344" t="str">
        <f>'Rekapitulace stavby'!K6</f>
        <v>Kluziště Smržovka</v>
      </c>
      <c r="F7" s="345"/>
      <c r="G7" s="345"/>
      <c r="H7" s="345"/>
      <c r="L7" s="21"/>
    </row>
    <row r="8" spans="2:46" s="1" customFormat="1" ht="12" customHeight="1">
      <c r="B8" s="30"/>
      <c r="D8" s="27" t="s">
        <v>93</v>
      </c>
      <c r="L8" s="30"/>
    </row>
    <row r="9" spans="2:46" s="1" customFormat="1" ht="16.5" customHeight="1">
      <c r="B9" s="30"/>
      <c r="E9" s="340" t="s">
        <v>1490</v>
      </c>
      <c r="F9" s="343"/>
      <c r="G9" s="343"/>
      <c r="H9" s="343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7" t="s">
        <v>17</v>
      </c>
      <c r="F11" s="25" t="s">
        <v>3</v>
      </c>
      <c r="I11" s="27" t="s">
        <v>18</v>
      </c>
      <c r="J11" s="25" t="s">
        <v>3</v>
      </c>
      <c r="L11" s="30"/>
    </row>
    <row r="12" spans="2:46" s="1" customFormat="1" ht="12" customHeight="1">
      <c r="B12" s="30"/>
      <c r="D12" s="27" t="s">
        <v>19</v>
      </c>
      <c r="F12" s="25" t="s">
        <v>20</v>
      </c>
      <c r="I12" s="27" t="s">
        <v>21</v>
      </c>
      <c r="J12" s="47" t="str">
        <f>'Rekapitulace stavby'!AN8</f>
        <v>2. 4. 2026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7" t="s">
        <v>23</v>
      </c>
      <c r="I14" s="27" t="s">
        <v>24</v>
      </c>
      <c r="J14" s="25" t="s">
        <v>3</v>
      </c>
      <c r="L14" s="30"/>
    </row>
    <row r="15" spans="2:46" s="1" customFormat="1" ht="18" customHeight="1">
      <c r="B15" s="30"/>
      <c r="E15" s="25" t="s">
        <v>25</v>
      </c>
      <c r="I15" s="27" t="s">
        <v>26</v>
      </c>
      <c r="J15" s="25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7" t="s">
        <v>27</v>
      </c>
      <c r="I17" s="27" t="s">
        <v>24</v>
      </c>
      <c r="J17" s="25" t="str">
        <f>'Rekapitulace stavby'!AN13</f>
        <v/>
      </c>
      <c r="L17" s="30"/>
    </row>
    <row r="18" spans="2:12" s="1" customFormat="1" ht="18" customHeight="1">
      <c r="B18" s="30"/>
      <c r="E18" s="315" t="str">
        <f>'Rekapitulace stavby'!E14</f>
        <v xml:space="preserve"> </v>
      </c>
      <c r="F18" s="315"/>
      <c r="G18" s="315"/>
      <c r="H18" s="315"/>
      <c r="I18" s="27" t="s">
        <v>26</v>
      </c>
      <c r="J18" s="25" t="str">
        <f>'Rekapitulace stavby'!AN14</f>
        <v/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7" t="s">
        <v>29</v>
      </c>
      <c r="I20" s="27" t="s">
        <v>24</v>
      </c>
      <c r="J20" s="25" t="s">
        <v>30</v>
      </c>
      <c r="L20" s="30"/>
    </row>
    <row r="21" spans="2:12" s="1" customFormat="1" ht="18" customHeight="1">
      <c r="B21" s="30"/>
      <c r="E21" s="25" t="s">
        <v>31</v>
      </c>
      <c r="I21" s="27" t="s">
        <v>26</v>
      </c>
      <c r="J21" s="25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7" t="s">
        <v>33</v>
      </c>
      <c r="I23" s="27" t="s">
        <v>24</v>
      </c>
      <c r="J23" s="25" t="s">
        <v>3</v>
      </c>
      <c r="L23" s="30"/>
    </row>
    <row r="24" spans="2:12" s="1" customFormat="1" ht="18" customHeight="1">
      <c r="B24" s="30"/>
      <c r="E24" s="25" t="s">
        <v>34</v>
      </c>
      <c r="I24" s="27" t="s">
        <v>26</v>
      </c>
      <c r="J24" s="25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7" t="s">
        <v>35</v>
      </c>
      <c r="L26" s="30"/>
    </row>
    <row r="27" spans="2:12" s="7" customFormat="1" ht="47.25" customHeight="1">
      <c r="B27" s="84"/>
      <c r="E27" s="317" t="s">
        <v>36</v>
      </c>
      <c r="F27" s="317"/>
      <c r="G27" s="317"/>
      <c r="H27" s="317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37</v>
      </c>
      <c r="J30" s="61">
        <f>ROUND(J88,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customHeight="1">
      <c r="B33" s="30"/>
      <c r="D33" s="50" t="s">
        <v>41</v>
      </c>
      <c r="E33" s="27" t="s">
        <v>42</v>
      </c>
      <c r="F33" s="86">
        <f>ROUND((SUM(BE88:BE133)),  2)</f>
        <v>0</v>
      </c>
      <c r="I33" s="87">
        <v>0.21</v>
      </c>
      <c r="J33" s="86">
        <f>ROUND(((SUM(BE88:BE133))*I33),  2)</f>
        <v>0</v>
      </c>
      <c r="L33" s="30"/>
    </row>
    <row r="34" spans="2:12" s="1" customFormat="1" ht="14.45" customHeight="1">
      <c r="B34" s="30"/>
      <c r="E34" s="27" t="s">
        <v>43</v>
      </c>
      <c r="F34" s="86">
        <f>ROUND((SUM(BF88:BF133)),  2)</f>
        <v>0</v>
      </c>
      <c r="I34" s="87">
        <v>0.12</v>
      </c>
      <c r="J34" s="86">
        <f>ROUND(((SUM(BF88:BF133))*I34),  2)</f>
        <v>0</v>
      </c>
      <c r="L34" s="30"/>
    </row>
    <row r="35" spans="2:12" s="1" customFormat="1" ht="14.45" hidden="1" customHeight="1">
      <c r="B35" s="30"/>
      <c r="E35" s="27" t="s">
        <v>44</v>
      </c>
      <c r="F35" s="86">
        <f>ROUND((SUM(BG88:BG133)),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7" t="s">
        <v>45</v>
      </c>
      <c r="F36" s="86">
        <f>ROUND((SUM(BH88:BH133)),  2)</f>
        <v>0</v>
      </c>
      <c r="I36" s="87">
        <v>0.12</v>
      </c>
      <c r="J36" s="86">
        <f>0</f>
        <v>0</v>
      </c>
      <c r="L36" s="30"/>
    </row>
    <row r="37" spans="2:12" s="1" customFormat="1" ht="14.45" hidden="1" customHeight="1">
      <c r="B37" s="30"/>
      <c r="E37" s="27" t="s">
        <v>46</v>
      </c>
      <c r="F37" s="86">
        <f>ROUND((SUM(BI88:BI133)),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47</v>
      </c>
      <c r="E39" s="52"/>
      <c r="F39" s="52"/>
      <c r="G39" s="90" t="s">
        <v>48</v>
      </c>
      <c r="H39" s="91" t="s">
        <v>49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22" t="s">
        <v>95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7" t="s">
        <v>15</v>
      </c>
      <c r="L47" s="30"/>
    </row>
    <row r="48" spans="2:12" s="1" customFormat="1" ht="16.5" customHeight="1">
      <c r="B48" s="30"/>
      <c r="E48" s="344" t="str">
        <f>E7</f>
        <v>Kluziště Smržovka</v>
      </c>
      <c r="F48" s="345"/>
      <c r="G48" s="345"/>
      <c r="H48" s="345"/>
      <c r="L48" s="30"/>
    </row>
    <row r="49" spans="2:47" s="1" customFormat="1" ht="12" customHeight="1">
      <c r="B49" s="30"/>
      <c r="C49" s="27" t="s">
        <v>93</v>
      </c>
      <c r="L49" s="30"/>
    </row>
    <row r="50" spans="2:47" s="1" customFormat="1" ht="16.5" customHeight="1">
      <c r="B50" s="30"/>
      <c r="E50" s="340" t="str">
        <f>E9</f>
        <v>SO 05 - Venkovní rozvody NN a vnitřní elektroinstalace SO 02</v>
      </c>
      <c r="F50" s="343"/>
      <c r="G50" s="343"/>
      <c r="H50" s="343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7" t="s">
        <v>19</v>
      </c>
      <c r="F52" s="25" t="str">
        <f>F12</f>
        <v>p.č. 2115/1, 2115/3, 2105</v>
      </c>
      <c r="I52" s="27" t="s">
        <v>21</v>
      </c>
      <c r="J52" s="47" t="str">
        <f>IF(J12="","",J12)</f>
        <v>2. 4. 2026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7" t="s">
        <v>23</v>
      </c>
      <c r="F54" s="25" t="str">
        <f>E15</f>
        <v>Město Smržovka</v>
      </c>
      <c r="I54" s="27" t="s">
        <v>29</v>
      </c>
      <c r="J54" s="28" t="str">
        <f>E21</f>
        <v>mjölking s.r.o., Šternovská 2304/6, Chodov, Praha</v>
      </c>
      <c r="L54" s="30"/>
    </row>
    <row r="55" spans="2:47" s="1" customFormat="1" ht="15.2" customHeight="1">
      <c r="B55" s="30"/>
      <c r="C55" s="27" t="s">
        <v>27</v>
      </c>
      <c r="F55" s="25" t="str">
        <f>IF(E18="","",E18)</f>
        <v xml:space="preserve"> </v>
      </c>
      <c r="I55" s="27" t="s">
        <v>33</v>
      </c>
      <c r="J55" s="28" t="str">
        <f>E24</f>
        <v>Propos Liberec s.r.o.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96</v>
      </c>
      <c r="D57" s="88"/>
      <c r="E57" s="88"/>
      <c r="F57" s="88"/>
      <c r="G57" s="88"/>
      <c r="H57" s="88"/>
      <c r="I57" s="88"/>
      <c r="J57" s="95" t="s">
        <v>97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69</v>
      </c>
      <c r="J59" s="61">
        <f>J88</f>
        <v>0</v>
      </c>
      <c r="L59" s="30"/>
      <c r="AU59" s="18" t="s">
        <v>98</v>
      </c>
    </row>
    <row r="60" spans="2:47" s="8" customFormat="1" ht="24.95" customHeight="1">
      <c r="B60" s="97"/>
      <c r="D60" s="98" t="s">
        <v>886</v>
      </c>
      <c r="E60" s="99"/>
      <c r="F60" s="99"/>
      <c r="G60" s="99"/>
      <c r="H60" s="99"/>
      <c r="I60" s="99"/>
      <c r="J60" s="100">
        <f>J89</f>
        <v>0</v>
      </c>
      <c r="L60" s="97"/>
    </row>
    <row r="61" spans="2:47" s="8" customFormat="1" ht="24.95" customHeight="1">
      <c r="B61" s="97"/>
      <c r="D61" s="98" t="s">
        <v>887</v>
      </c>
      <c r="E61" s="99"/>
      <c r="F61" s="99"/>
      <c r="G61" s="99"/>
      <c r="H61" s="99"/>
      <c r="I61" s="99"/>
      <c r="J61" s="100">
        <f>J97</f>
        <v>0</v>
      </c>
      <c r="L61" s="97"/>
    </row>
    <row r="62" spans="2:47" s="8" customFormat="1" ht="24.95" customHeight="1">
      <c r="B62" s="97"/>
      <c r="D62" s="98" t="s">
        <v>888</v>
      </c>
      <c r="E62" s="99"/>
      <c r="F62" s="99"/>
      <c r="G62" s="99"/>
      <c r="H62" s="99"/>
      <c r="I62" s="99"/>
      <c r="J62" s="100">
        <f>J100</f>
        <v>0</v>
      </c>
      <c r="L62" s="97"/>
    </row>
    <row r="63" spans="2:47" s="8" customFormat="1" ht="24.95" customHeight="1">
      <c r="B63" s="97"/>
      <c r="D63" s="98" t="s">
        <v>889</v>
      </c>
      <c r="E63" s="99"/>
      <c r="F63" s="99"/>
      <c r="G63" s="99"/>
      <c r="H63" s="99"/>
      <c r="I63" s="99"/>
      <c r="J63" s="100">
        <f>J102</f>
        <v>0</v>
      </c>
      <c r="L63" s="97"/>
    </row>
    <row r="64" spans="2:47" s="8" customFormat="1" ht="24.95" customHeight="1">
      <c r="B64" s="97"/>
      <c r="D64" s="98" t="s">
        <v>890</v>
      </c>
      <c r="E64" s="99"/>
      <c r="F64" s="99"/>
      <c r="G64" s="99"/>
      <c r="H64" s="99"/>
      <c r="I64" s="99"/>
      <c r="J64" s="100">
        <f>J104</f>
        <v>0</v>
      </c>
      <c r="L64" s="97"/>
    </row>
    <row r="65" spans="2:12" s="8" customFormat="1" ht="24.95" customHeight="1">
      <c r="B65" s="97"/>
      <c r="D65" s="98" t="s">
        <v>891</v>
      </c>
      <c r="E65" s="99"/>
      <c r="F65" s="99"/>
      <c r="G65" s="99"/>
      <c r="H65" s="99"/>
      <c r="I65" s="99"/>
      <c r="J65" s="100">
        <f>J107</f>
        <v>0</v>
      </c>
      <c r="L65" s="97"/>
    </row>
    <row r="66" spans="2:12" s="8" customFormat="1" ht="24.95" customHeight="1">
      <c r="B66" s="97"/>
      <c r="D66" s="98" t="s">
        <v>892</v>
      </c>
      <c r="E66" s="99"/>
      <c r="F66" s="99"/>
      <c r="G66" s="99"/>
      <c r="H66" s="99"/>
      <c r="I66" s="99"/>
      <c r="J66" s="100">
        <f>J116</f>
        <v>0</v>
      </c>
      <c r="L66" s="97"/>
    </row>
    <row r="67" spans="2:12" s="8" customFormat="1" ht="24.95" customHeight="1">
      <c r="B67" s="97"/>
      <c r="D67" s="98" t="s">
        <v>893</v>
      </c>
      <c r="E67" s="99"/>
      <c r="F67" s="99"/>
      <c r="G67" s="99"/>
      <c r="H67" s="99"/>
      <c r="I67" s="99"/>
      <c r="J67" s="100">
        <f>J124</f>
        <v>0</v>
      </c>
      <c r="L67" s="97"/>
    </row>
    <row r="68" spans="2:12" s="9" customFormat="1" ht="19.899999999999999" customHeight="1">
      <c r="B68" s="101"/>
      <c r="D68" s="102" t="s">
        <v>894</v>
      </c>
      <c r="E68" s="103"/>
      <c r="F68" s="103"/>
      <c r="G68" s="103"/>
      <c r="H68" s="103"/>
      <c r="I68" s="103"/>
      <c r="J68" s="104">
        <f>J127</f>
        <v>0</v>
      </c>
      <c r="L68" s="101"/>
    </row>
    <row r="69" spans="2:12" s="1" customFormat="1" ht="21.75" customHeight="1">
      <c r="B69" s="30"/>
      <c r="L69" s="30"/>
    </row>
    <row r="70" spans="2:12" s="1" customFormat="1" ht="6.95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30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0"/>
    </row>
    <row r="75" spans="2:12" s="1" customFormat="1" ht="24.95" customHeight="1">
      <c r="B75" s="30"/>
      <c r="C75" s="22" t="s">
        <v>110</v>
      </c>
      <c r="L75" s="30"/>
    </row>
    <row r="76" spans="2:12" s="1" customFormat="1" ht="6.95" customHeight="1">
      <c r="B76" s="30"/>
      <c r="L76" s="30"/>
    </row>
    <row r="77" spans="2:12" s="1" customFormat="1" ht="12" customHeight="1">
      <c r="B77" s="30"/>
      <c r="C77" s="27" t="s">
        <v>15</v>
      </c>
      <c r="L77" s="30"/>
    </row>
    <row r="78" spans="2:12" s="1" customFormat="1" ht="16.5" customHeight="1">
      <c r="B78" s="30"/>
      <c r="E78" s="344" t="str">
        <f>E7</f>
        <v>Kluziště Smržovka</v>
      </c>
      <c r="F78" s="345"/>
      <c r="G78" s="345"/>
      <c r="H78" s="345"/>
      <c r="L78" s="30"/>
    </row>
    <row r="79" spans="2:12" s="1" customFormat="1" ht="12" customHeight="1">
      <c r="B79" s="30"/>
      <c r="C79" s="27" t="s">
        <v>93</v>
      </c>
      <c r="L79" s="30"/>
    </row>
    <row r="80" spans="2:12" s="1" customFormat="1" ht="16.5" customHeight="1">
      <c r="B80" s="30"/>
      <c r="E80" s="340" t="str">
        <f>E9</f>
        <v>SO 05 - Venkovní rozvody NN a vnitřní elektroinstalace SO 02</v>
      </c>
      <c r="F80" s="343"/>
      <c r="G80" s="343"/>
      <c r="H80" s="343"/>
      <c r="L80" s="30"/>
    </row>
    <row r="81" spans="2:65" s="1" customFormat="1" ht="6.95" customHeight="1">
      <c r="B81" s="30"/>
      <c r="L81" s="30"/>
    </row>
    <row r="82" spans="2:65" s="1" customFormat="1" ht="12" customHeight="1">
      <c r="B82" s="30"/>
      <c r="C82" s="27" t="s">
        <v>19</v>
      </c>
      <c r="F82" s="25" t="str">
        <f>F12</f>
        <v>p.č. 2115/1, 2115/3, 2105</v>
      </c>
      <c r="I82" s="27" t="s">
        <v>21</v>
      </c>
      <c r="J82" s="47" t="str">
        <f>IF(J12="","",J12)</f>
        <v>2. 4. 2026</v>
      </c>
      <c r="L82" s="30"/>
    </row>
    <row r="83" spans="2:65" s="1" customFormat="1" ht="6.95" customHeight="1">
      <c r="B83" s="30"/>
      <c r="L83" s="30"/>
    </row>
    <row r="84" spans="2:65" s="1" customFormat="1" ht="40.15" customHeight="1">
      <c r="B84" s="30"/>
      <c r="C84" s="27" t="s">
        <v>23</v>
      </c>
      <c r="F84" s="25" t="str">
        <f>E15</f>
        <v>Město Smržovka</v>
      </c>
      <c r="I84" s="27" t="s">
        <v>29</v>
      </c>
      <c r="J84" s="28" t="str">
        <f>E21</f>
        <v>mjölking s.r.o., Šternovská 2304/6, Chodov, Praha</v>
      </c>
      <c r="L84" s="30"/>
    </row>
    <row r="85" spans="2:65" s="1" customFormat="1" ht="15.2" customHeight="1">
      <c r="B85" s="30"/>
      <c r="C85" s="27" t="s">
        <v>27</v>
      </c>
      <c r="F85" s="25" t="str">
        <f>IF(E18="","",E18)</f>
        <v xml:space="preserve"> </v>
      </c>
      <c r="I85" s="27" t="s">
        <v>33</v>
      </c>
      <c r="J85" s="28" t="str">
        <f>E24</f>
        <v>Propos Liberec s.r.o.</v>
      </c>
      <c r="L85" s="30"/>
    </row>
    <row r="86" spans="2:65" s="1" customFormat="1" ht="10.35" customHeight="1">
      <c r="B86" s="30"/>
      <c r="L86" s="30"/>
    </row>
    <row r="87" spans="2:65" s="10" customFormat="1" ht="29.25" customHeight="1">
      <c r="B87" s="105"/>
      <c r="C87" s="106" t="s">
        <v>111</v>
      </c>
      <c r="D87" s="107" t="s">
        <v>56</v>
      </c>
      <c r="E87" s="107" t="s">
        <v>52</v>
      </c>
      <c r="F87" s="107" t="s">
        <v>53</v>
      </c>
      <c r="G87" s="107" t="s">
        <v>112</v>
      </c>
      <c r="H87" s="107" t="s">
        <v>113</v>
      </c>
      <c r="I87" s="107" t="s">
        <v>114</v>
      </c>
      <c r="J87" s="107" t="s">
        <v>97</v>
      </c>
      <c r="K87" s="108" t="s">
        <v>115</v>
      </c>
      <c r="L87" s="105"/>
      <c r="M87" s="54" t="s">
        <v>3</v>
      </c>
      <c r="N87" s="55" t="s">
        <v>41</v>
      </c>
      <c r="O87" s="55" t="s">
        <v>116</v>
      </c>
      <c r="P87" s="55" t="s">
        <v>117</v>
      </c>
      <c r="Q87" s="55" t="s">
        <v>118</v>
      </c>
      <c r="R87" s="55" t="s">
        <v>119</v>
      </c>
      <c r="S87" s="55" t="s">
        <v>120</v>
      </c>
      <c r="T87" s="56" t="s">
        <v>121</v>
      </c>
    </row>
    <row r="88" spans="2:65" s="1" customFormat="1" ht="22.9" customHeight="1">
      <c r="B88" s="30"/>
      <c r="C88" s="59" t="s">
        <v>122</v>
      </c>
      <c r="J88" s="109">
        <f>BK88</f>
        <v>0</v>
      </c>
      <c r="L88" s="30"/>
      <c r="M88" s="57"/>
      <c r="N88" s="48"/>
      <c r="O88" s="48"/>
      <c r="P88" s="110">
        <f>P89+P97+P100+P102+P104+P107+P116+P124</f>
        <v>0</v>
      </c>
      <c r="Q88" s="48"/>
      <c r="R88" s="110">
        <f>R89+R97+R100+R102+R104+R107+R116+R124</f>
        <v>0</v>
      </c>
      <c r="S88" s="48"/>
      <c r="T88" s="111">
        <f>T89+T97+T100+T102+T104+T107+T116+T124</f>
        <v>0</v>
      </c>
      <c r="AT88" s="18" t="s">
        <v>70</v>
      </c>
      <c r="AU88" s="18" t="s">
        <v>98</v>
      </c>
      <c r="BK88" s="112">
        <f>BK89+BK97+BK100+BK102+BK104+BK107+BK116+BK124</f>
        <v>0</v>
      </c>
    </row>
    <row r="89" spans="2:65" s="11" customFormat="1" ht="25.9" customHeight="1">
      <c r="B89" s="113"/>
      <c r="D89" s="114" t="s">
        <v>70</v>
      </c>
      <c r="E89" s="115" t="s">
        <v>79</v>
      </c>
      <c r="F89" s="115" t="s">
        <v>895</v>
      </c>
      <c r="J89" s="116">
        <f>BK89</f>
        <v>0</v>
      </c>
      <c r="L89" s="113"/>
      <c r="M89" s="117"/>
      <c r="P89" s="118">
        <f>SUM(P90:P96)</f>
        <v>0</v>
      </c>
      <c r="R89" s="118">
        <f>SUM(R90:R96)</f>
        <v>0</v>
      </c>
      <c r="T89" s="119">
        <f>SUM(T90:T96)</f>
        <v>0</v>
      </c>
      <c r="AR89" s="114" t="s">
        <v>79</v>
      </c>
      <c r="AT89" s="120" t="s">
        <v>70</v>
      </c>
      <c r="AU89" s="120" t="s">
        <v>71</v>
      </c>
      <c r="AY89" s="114" t="s">
        <v>125</v>
      </c>
      <c r="BK89" s="121">
        <f>SUM(BK90:BK96)</f>
        <v>0</v>
      </c>
    </row>
    <row r="90" spans="2:65" s="1" customFormat="1" ht="16.5" customHeight="1">
      <c r="B90" s="124"/>
      <c r="C90" s="125" t="s">
        <v>79</v>
      </c>
      <c r="D90" s="125" t="s">
        <v>127</v>
      </c>
      <c r="E90" s="126" t="s">
        <v>896</v>
      </c>
      <c r="F90" s="127" t="s">
        <v>897</v>
      </c>
      <c r="G90" s="128" t="s">
        <v>871</v>
      </c>
      <c r="H90" s="129">
        <v>1</v>
      </c>
      <c r="I90" s="130">
        <v>0</v>
      </c>
      <c r="J90" s="130">
        <f t="shared" ref="J90:J96" si="0">ROUND(I90*H90,2)</f>
        <v>0</v>
      </c>
      <c r="K90" s="127" t="s">
        <v>3</v>
      </c>
      <c r="L90" s="30"/>
      <c r="M90" s="131" t="s">
        <v>3</v>
      </c>
      <c r="N90" s="132" t="s">
        <v>42</v>
      </c>
      <c r="O90" s="133">
        <v>0</v>
      </c>
      <c r="P90" s="133">
        <f t="shared" ref="P90:P96" si="1">O90*H90</f>
        <v>0</v>
      </c>
      <c r="Q90" s="133">
        <v>0</v>
      </c>
      <c r="R90" s="133">
        <f t="shared" ref="R90:R96" si="2">Q90*H90</f>
        <v>0</v>
      </c>
      <c r="S90" s="133">
        <v>0</v>
      </c>
      <c r="T90" s="134">
        <f t="shared" ref="T90:T96" si="3">S90*H90</f>
        <v>0</v>
      </c>
      <c r="AR90" s="135" t="s">
        <v>215</v>
      </c>
      <c r="AT90" s="135" t="s">
        <v>127</v>
      </c>
      <c r="AU90" s="135" t="s">
        <v>79</v>
      </c>
      <c r="AY90" s="18" t="s">
        <v>125</v>
      </c>
      <c r="BE90" s="136">
        <f t="shared" ref="BE90:BE96" si="4">IF(N90="základní",J90,0)</f>
        <v>0</v>
      </c>
      <c r="BF90" s="136">
        <f t="shared" ref="BF90:BF96" si="5">IF(N90="snížená",J90,0)</f>
        <v>0</v>
      </c>
      <c r="BG90" s="136">
        <f t="shared" ref="BG90:BG96" si="6">IF(N90="zákl. přenesená",J90,0)</f>
        <v>0</v>
      </c>
      <c r="BH90" s="136">
        <f t="shared" ref="BH90:BH96" si="7">IF(N90="sníž. přenesená",J90,0)</f>
        <v>0</v>
      </c>
      <c r="BI90" s="136">
        <f t="shared" ref="BI90:BI96" si="8">IF(N90="nulová",J90,0)</f>
        <v>0</v>
      </c>
      <c r="BJ90" s="18" t="s">
        <v>79</v>
      </c>
      <c r="BK90" s="136">
        <f t="shared" ref="BK90:BK96" si="9">ROUND(I90*H90,2)</f>
        <v>0</v>
      </c>
      <c r="BL90" s="18" t="s">
        <v>215</v>
      </c>
      <c r="BM90" s="135" t="s">
        <v>898</v>
      </c>
    </row>
    <row r="91" spans="2:65" s="1" customFormat="1" ht="16.5" customHeight="1">
      <c r="B91" s="124"/>
      <c r="C91" s="125" t="s">
        <v>81</v>
      </c>
      <c r="D91" s="125" t="s">
        <v>127</v>
      </c>
      <c r="E91" s="126" t="s">
        <v>899</v>
      </c>
      <c r="F91" s="127" t="s">
        <v>900</v>
      </c>
      <c r="G91" s="128" t="s">
        <v>871</v>
      </c>
      <c r="H91" s="129">
        <v>1</v>
      </c>
      <c r="I91" s="130">
        <v>0</v>
      </c>
      <c r="J91" s="130">
        <f t="shared" si="0"/>
        <v>0</v>
      </c>
      <c r="K91" s="127" t="s">
        <v>3</v>
      </c>
      <c r="L91" s="30"/>
      <c r="M91" s="131" t="s">
        <v>3</v>
      </c>
      <c r="N91" s="132" t="s">
        <v>42</v>
      </c>
      <c r="O91" s="133">
        <v>0</v>
      </c>
      <c r="P91" s="133">
        <f t="shared" si="1"/>
        <v>0</v>
      </c>
      <c r="Q91" s="133">
        <v>0</v>
      </c>
      <c r="R91" s="133">
        <f t="shared" si="2"/>
        <v>0</v>
      </c>
      <c r="S91" s="133">
        <v>0</v>
      </c>
      <c r="T91" s="134">
        <f t="shared" si="3"/>
        <v>0</v>
      </c>
      <c r="AR91" s="135" t="s">
        <v>215</v>
      </c>
      <c r="AT91" s="135" t="s">
        <v>127</v>
      </c>
      <c r="AU91" s="135" t="s">
        <v>79</v>
      </c>
      <c r="AY91" s="18" t="s">
        <v>125</v>
      </c>
      <c r="BE91" s="136">
        <f t="shared" si="4"/>
        <v>0</v>
      </c>
      <c r="BF91" s="136">
        <f t="shared" si="5"/>
        <v>0</v>
      </c>
      <c r="BG91" s="136">
        <f t="shared" si="6"/>
        <v>0</v>
      </c>
      <c r="BH91" s="136">
        <f t="shared" si="7"/>
        <v>0</v>
      </c>
      <c r="BI91" s="136">
        <f t="shared" si="8"/>
        <v>0</v>
      </c>
      <c r="BJ91" s="18" t="s">
        <v>79</v>
      </c>
      <c r="BK91" s="136">
        <f t="shared" si="9"/>
        <v>0</v>
      </c>
      <c r="BL91" s="18" t="s">
        <v>215</v>
      </c>
      <c r="BM91" s="135" t="s">
        <v>901</v>
      </c>
    </row>
    <row r="92" spans="2:65" s="1" customFormat="1" ht="16.5" customHeight="1">
      <c r="B92" s="124"/>
      <c r="C92" s="125" t="s">
        <v>134</v>
      </c>
      <c r="D92" s="125" t="s">
        <v>127</v>
      </c>
      <c r="E92" s="126" t="s">
        <v>902</v>
      </c>
      <c r="F92" s="127" t="s">
        <v>903</v>
      </c>
      <c r="G92" s="128" t="s">
        <v>871</v>
      </c>
      <c r="H92" s="129">
        <v>1</v>
      </c>
      <c r="I92" s="130">
        <v>0</v>
      </c>
      <c r="J92" s="130">
        <f t="shared" si="0"/>
        <v>0</v>
      </c>
      <c r="K92" s="127" t="s">
        <v>3</v>
      </c>
      <c r="L92" s="30"/>
      <c r="M92" s="131" t="s">
        <v>3</v>
      </c>
      <c r="N92" s="132" t="s">
        <v>42</v>
      </c>
      <c r="O92" s="133">
        <v>0</v>
      </c>
      <c r="P92" s="133">
        <f t="shared" si="1"/>
        <v>0</v>
      </c>
      <c r="Q92" s="133">
        <v>0</v>
      </c>
      <c r="R92" s="133">
        <f t="shared" si="2"/>
        <v>0</v>
      </c>
      <c r="S92" s="133">
        <v>0</v>
      </c>
      <c r="T92" s="134">
        <f t="shared" si="3"/>
        <v>0</v>
      </c>
      <c r="AR92" s="135" t="s">
        <v>215</v>
      </c>
      <c r="AT92" s="135" t="s">
        <v>127</v>
      </c>
      <c r="AU92" s="135" t="s">
        <v>79</v>
      </c>
      <c r="AY92" s="18" t="s">
        <v>125</v>
      </c>
      <c r="BE92" s="136">
        <f t="shared" si="4"/>
        <v>0</v>
      </c>
      <c r="BF92" s="136">
        <f t="shared" si="5"/>
        <v>0</v>
      </c>
      <c r="BG92" s="136">
        <f t="shared" si="6"/>
        <v>0</v>
      </c>
      <c r="BH92" s="136">
        <f t="shared" si="7"/>
        <v>0</v>
      </c>
      <c r="BI92" s="136">
        <f t="shared" si="8"/>
        <v>0</v>
      </c>
      <c r="BJ92" s="18" t="s">
        <v>79</v>
      </c>
      <c r="BK92" s="136">
        <f t="shared" si="9"/>
        <v>0</v>
      </c>
      <c r="BL92" s="18" t="s">
        <v>215</v>
      </c>
      <c r="BM92" s="135" t="s">
        <v>904</v>
      </c>
    </row>
    <row r="93" spans="2:65" s="1" customFormat="1" ht="16.5" customHeight="1">
      <c r="B93" s="124"/>
      <c r="C93" s="125" t="s">
        <v>130</v>
      </c>
      <c r="D93" s="125" t="s">
        <v>127</v>
      </c>
      <c r="E93" s="126" t="s">
        <v>905</v>
      </c>
      <c r="F93" s="127" t="s">
        <v>906</v>
      </c>
      <c r="G93" s="128" t="s">
        <v>871</v>
      </c>
      <c r="H93" s="129">
        <v>1</v>
      </c>
      <c r="I93" s="130">
        <v>0</v>
      </c>
      <c r="J93" s="130">
        <f t="shared" si="0"/>
        <v>0</v>
      </c>
      <c r="K93" s="127" t="s">
        <v>3</v>
      </c>
      <c r="L93" s="30"/>
      <c r="M93" s="131" t="s">
        <v>3</v>
      </c>
      <c r="N93" s="132" t="s">
        <v>42</v>
      </c>
      <c r="O93" s="133">
        <v>0</v>
      </c>
      <c r="P93" s="133">
        <f t="shared" si="1"/>
        <v>0</v>
      </c>
      <c r="Q93" s="133">
        <v>0</v>
      </c>
      <c r="R93" s="133">
        <f t="shared" si="2"/>
        <v>0</v>
      </c>
      <c r="S93" s="133">
        <v>0</v>
      </c>
      <c r="T93" s="134">
        <f t="shared" si="3"/>
        <v>0</v>
      </c>
      <c r="AR93" s="135" t="s">
        <v>215</v>
      </c>
      <c r="AT93" s="135" t="s">
        <v>127</v>
      </c>
      <c r="AU93" s="135" t="s">
        <v>79</v>
      </c>
      <c r="AY93" s="18" t="s">
        <v>125</v>
      </c>
      <c r="BE93" s="136">
        <f t="shared" si="4"/>
        <v>0</v>
      </c>
      <c r="BF93" s="136">
        <f t="shared" si="5"/>
        <v>0</v>
      </c>
      <c r="BG93" s="136">
        <f t="shared" si="6"/>
        <v>0</v>
      </c>
      <c r="BH93" s="136">
        <f t="shared" si="7"/>
        <v>0</v>
      </c>
      <c r="BI93" s="136">
        <f t="shared" si="8"/>
        <v>0</v>
      </c>
      <c r="BJ93" s="18" t="s">
        <v>79</v>
      </c>
      <c r="BK93" s="136">
        <f t="shared" si="9"/>
        <v>0</v>
      </c>
      <c r="BL93" s="18" t="s">
        <v>215</v>
      </c>
      <c r="BM93" s="135" t="s">
        <v>907</v>
      </c>
    </row>
    <row r="94" spans="2:65" s="1" customFormat="1" ht="16.5" customHeight="1">
      <c r="B94" s="124"/>
      <c r="C94" s="125" t="s">
        <v>143</v>
      </c>
      <c r="D94" s="125" t="s">
        <v>127</v>
      </c>
      <c r="E94" s="126" t="s">
        <v>908</v>
      </c>
      <c r="F94" s="127" t="s">
        <v>909</v>
      </c>
      <c r="G94" s="128" t="s">
        <v>871</v>
      </c>
      <c r="H94" s="129">
        <v>1</v>
      </c>
      <c r="I94" s="130">
        <v>0</v>
      </c>
      <c r="J94" s="130">
        <f t="shared" si="0"/>
        <v>0</v>
      </c>
      <c r="K94" s="127" t="s">
        <v>3</v>
      </c>
      <c r="L94" s="30"/>
      <c r="M94" s="131" t="s">
        <v>3</v>
      </c>
      <c r="N94" s="132" t="s">
        <v>42</v>
      </c>
      <c r="O94" s="133">
        <v>0</v>
      </c>
      <c r="P94" s="133">
        <f t="shared" si="1"/>
        <v>0</v>
      </c>
      <c r="Q94" s="133">
        <v>0</v>
      </c>
      <c r="R94" s="133">
        <f t="shared" si="2"/>
        <v>0</v>
      </c>
      <c r="S94" s="133">
        <v>0</v>
      </c>
      <c r="T94" s="134">
        <f t="shared" si="3"/>
        <v>0</v>
      </c>
      <c r="AR94" s="135" t="s">
        <v>215</v>
      </c>
      <c r="AT94" s="135" t="s">
        <v>127</v>
      </c>
      <c r="AU94" s="135" t="s">
        <v>79</v>
      </c>
      <c r="AY94" s="18" t="s">
        <v>125</v>
      </c>
      <c r="BE94" s="136">
        <f t="shared" si="4"/>
        <v>0</v>
      </c>
      <c r="BF94" s="136">
        <f t="shared" si="5"/>
        <v>0</v>
      </c>
      <c r="BG94" s="136">
        <f t="shared" si="6"/>
        <v>0</v>
      </c>
      <c r="BH94" s="136">
        <f t="shared" si="7"/>
        <v>0</v>
      </c>
      <c r="BI94" s="136">
        <f t="shared" si="8"/>
        <v>0</v>
      </c>
      <c r="BJ94" s="18" t="s">
        <v>79</v>
      </c>
      <c r="BK94" s="136">
        <f t="shared" si="9"/>
        <v>0</v>
      </c>
      <c r="BL94" s="18" t="s">
        <v>215</v>
      </c>
      <c r="BM94" s="135" t="s">
        <v>910</v>
      </c>
    </row>
    <row r="95" spans="2:65" s="1" customFormat="1" ht="16.5" customHeight="1">
      <c r="B95" s="124"/>
      <c r="C95" s="125" t="s">
        <v>149</v>
      </c>
      <c r="D95" s="125" t="s">
        <v>127</v>
      </c>
      <c r="E95" s="126" t="s">
        <v>911</v>
      </c>
      <c r="F95" s="127" t="s">
        <v>912</v>
      </c>
      <c r="G95" s="128" t="s">
        <v>871</v>
      </c>
      <c r="H95" s="129">
        <v>1</v>
      </c>
      <c r="I95" s="130">
        <v>0</v>
      </c>
      <c r="J95" s="130">
        <f t="shared" si="0"/>
        <v>0</v>
      </c>
      <c r="K95" s="127" t="s">
        <v>3</v>
      </c>
      <c r="L95" s="30"/>
      <c r="M95" s="131" t="s">
        <v>3</v>
      </c>
      <c r="N95" s="132" t="s">
        <v>42</v>
      </c>
      <c r="O95" s="133">
        <v>0</v>
      </c>
      <c r="P95" s="133">
        <f t="shared" si="1"/>
        <v>0</v>
      </c>
      <c r="Q95" s="133">
        <v>0</v>
      </c>
      <c r="R95" s="133">
        <f t="shared" si="2"/>
        <v>0</v>
      </c>
      <c r="S95" s="133">
        <v>0</v>
      </c>
      <c r="T95" s="134">
        <f t="shared" si="3"/>
        <v>0</v>
      </c>
      <c r="AR95" s="135" t="s">
        <v>215</v>
      </c>
      <c r="AT95" s="135" t="s">
        <v>127</v>
      </c>
      <c r="AU95" s="135" t="s">
        <v>79</v>
      </c>
      <c r="AY95" s="18" t="s">
        <v>125</v>
      </c>
      <c r="BE95" s="136">
        <f t="shared" si="4"/>
        <v>0</v>
      </c>
      <c r="BF95" s="136">
        <f t="shared" si="5"/>
        <v>0</v>
      </c>
      <c r="BG95" s="136">
        <f t="shared" si="6"/>
        <v>0</v>
      </c>
      <c r="BH95" s="136">
        <f t="shared" si="7"/>
        <v>0</v>
      </c>
      <c r="BI95" s="136">
        <f t="shared" si="8"/>
        <v>0</v>
      </c>
      <c r="BJ95" s="18" t="s">
        <v>79</v>
      </c>
      <c r="BK95" s="136">
        <f t="shared" si="9"/>
        <v>0</v>
      </c>
      <c r="BL95" s="18" t="s">
        <v>215</v>
      </c>
      <c r="BM95" s="135" t="s">
        <v>913</v>
      </c>
    </row>
    <row r="96" spans="2:65" s="1" customFormat="1" ht="16.5" customHeight="1">
      <c r="B96" s="124"/>
      <c r="C96" s="125" t="s">
        <v>154</v>
      </c>
      <c r="D96" s="125" t="s">
        <v>127</v>
      </c>
      <c r="E96" s="126" t="s">
        <v>914</v>
      </c>
      <c r="F96" s="127" t="s">
        <v>915</v>
      </c>
      <c r="G96" s="128" t="s">
        <v>871</v>
      </c>
      <c r="H96" s="129">
        <v>1</v>
      </c>
      <c r="I96" s="130">
        <v>0</v>
      </c>
      <c r="J96" s="130">
        <f t="shared" si="0"/>
        <v>0</v>
      </c>
      <c r="K96" s="127" t="s">
        <v>3</v>
      </c>
      <c r="L96" s="30"/>
      <c r="M96" s="131" t="s">
        <v>3</v>
      </c>
      <c r="N96" s="132" t="s">
        <v>42</v>
      </c>
      <c r="O96" s="133">
        <v>0</v>
      </c>
      <c r="P96" s="133">
        <f t="shared" si="1"/>
        <v>0</v>
      </c>
      <c r="Q96" s="133">
        <v>0</v>
      </c>
      <c r="R96" s="133">
        <f t="shared" si="2"/>
        <v>0</v>
      </c>
      <c r="S96" s="133">
        <v>0</v>
      </c>
      <c r="T96" s="134">
        <f t="shared" si="3"/>
        <v>0</v>
      </c>
      <c r="AR96" s="135" t="s">
        <v>215</v>
      </c>
      <c r="AT96" s="135" t="s">
        <v>127</v>
      </c>
      <c r="AU96" s="135" t="s">
        <v>79</v>
      </c>
      <c r="AY96" s="18" t="s">
        <v>125</v>
      </c>
      <c r="BE96" s="136">
        <f t="shared" si="4"/>
        <v>0</v>
      </c>
      <c r="BF96" s="136">
        <f t="shared" si="5"/>
        <v>0</v>
      </c>
      <c r="BG96" s="136">
        <f t="shared" si="6"/>
        <v>0</v>
      </c>
      <c r="BH96" s="136">
        <f t="shared" si="7"/>
        <v>0</v>
      </c>
      <c r="BI96" s="136">
        <f t="shared" si="8"/>
        <v>0</v>
      </c>
      <c r="BJ96" s="18" t="s">
        <v>79</v>
      </c>
      <c r="BK96" s="136">
        <f t="shared" si="9"/>
        <v>0</v>
      </c>
      <c r="BL96" s="18" t="s">
        <v>215</v>
      </c>
      <c r="BM96" s="135" t="s">
        <v>916</v>
      </c>
    </row>
    <row r="97" spans="2:65" s="11" customFormat="1" ht="25.9" customHeight="1">
      <c r="B97" s="113"/>
      <c r="D97" s="114" t="s">
        <v>70</v>
      </c>
      <c r="E97" s="115" t="s">
        <v>81</v>
      </c>
      <c r="F97" s="115" t="s">
        <v>917</v>
      </c>
      <c r="J97" s="116">
        <f>BK97</f>
        <v>0</v>
      </c>
      <c r="L97" s="113"/>
      <c r="M97" s="117"/>
      <c r="P97" s="118">
        <f>SUM(P98:P99)</f>
        <v>0</v>
      </c>
      <c r="R97" s="118">
        <f>SUM(R98:R99)</f>
        <v>0</v>
      </c>
      <c r="T97" s="119">
        <f>SUM(T98:T99)</f>
        <v>0</v>
      </c>
      <c r="AR97" s="114" t="s">
        <v>79</v>
      </c>
      <c r="AT97" s="120" t="s">
        <v>70</v>
      </c>
      <c r="AU97" s="120" t="s">
        <v>71</v>
      </c>
      <c r="AY97" s="114" t="s">
        <v>125</v>
      </c>
      <c r="BK97" s="121">
        <f>SUM(BK98:BK99)</f>
        <v>0</v>
      </c>
    </row>
    <row r="98" spans="2:65" s="1" customFormat="1" ht="16.5" customHeight="1">
      <c r="B98" s="124"/>
      <c r="C98" s="125" t="s">
        <v>162</v>
      </c>
      <c r="D98" s="125" t="s">
        <v>127</v>
      </c>
      <c r="E98" s="126" t="s">
        <v>918</v>
      </c>
      <c r="F98" s="127" t="s">
        <v>919</v>
      </c>
      <c r="G98" s="128" t="s">
        <v>871</v>
      </c>
      <c r="H98" s="129">
        <v>3</v>
      </c>
      <c r="I98" s="130">
        <v>0</v>
      </c>
      <c r="J98" s="130">
        <f>ROUND(I98*H98,2)</f>
        <v>0</v>
      </c>
      <c r="K98" s="127" t="s">
        <v>3</v>
      </c>
      <c r="L98" s="30"/>
      <c r="M98" s="131" t="s">
        <v>3</v>
      </c>
      <c r="N98" s="132" t="s">
        <v>42</v>
      </c>
      <c r="O98" s="133">
        <v>0</v>
      </c>
      <c r="P98" s="133">
        <f>O98*H98</f>
        <v>0</v>
      </c>
      <c r="Q98" s="133">
        <v>0</v>
      </c>
      <c r="R98" s="133">
        <f>Q98*H98</f>
        <v>0</v>
      </c>
      <c r="S98" s="133">
        <v>0</v>
      </c>
      <c r="T98" s="134">
        <f>S98*H98</f>
        <v>0</v>
      </c>
      <c r="AR98" s="135" t="s">
        <v>215</v>
      </c>
      <c r="AT98" s="135" t="s">
        <v>127</v>
      </c>
      <c r="AU98" s="135" t="s">
        <v>79</v>
      </c>
      <c r="AY98" s="18" t="s">
        <v>125</v>
      </c>
      <c r="BE98" s="136">
        <f>IF(N98="základní",J98,0)</f>
        <v>0</v>
      </c>
      <c r="BF98" s="136">
        <f>IF(N98="snížená",J98,0)</f>
        <v>0</v>
      </c>
      <c r="BG98" s="136">
        <f>IF(N98="zákl. přenesená",J98,0)</f>
        <v>0</v>
      </c>
      <c r="BH98" s="136">
        <f>IF(N98="sníž. přenesená",J98,0)</f>
        <v>0</v>
      </c>
      <c r="BI98" s="136">
        <f>IF(N98="nulová",J98,0)</f>
        <v>0</v>
      </c>
      <c r="BJ98" s="18" t="s">
        <v>79</v>
      </c>
      <c r="BK98" s="136">
        <f>ROUND(I98*H98,2)</f>
        <v>0</v>
      </c>
      <c r="BL98" s="18" t="s">
        <v>215</v>
      </c>
      <c r="BM98" s="135" t="s">
        <v>920</v>
      </c>
    </row>
    <row r="99" spans="2:65" s="1" customFormat="1" ht="16.5" customHeight="1">
      <c r="B99" s="124"/>
      <c r="C99" s="125" t="s">
        <v>167</v>
      </c>
      <c r="D99" s="125" t="s">
        <v>127</v>
      </c>
      <c r="E99" s="126" t="s">
        <v>921</v>
      </c>
      <c r="F99" s="127" t="s">
        <v>922</v>
      </c>
      <c r="G99" s="128" t="s">
        <v>871</v>
      </c>
      <c r="H99" s="129">
        <v>3</v>
      </c>
      <c r="I99" s="130">
        <v>0</v>
      </c>
      <c r="J99" s="130">
        <f>ROUND(I99*H99,2)</f>
        <v>0</v>
      </c>
      <c r="K99" s="127" t="s">
        <v>3</v>
      </c>
      <c r="L99" s="30"/>
      <c r="M99" s="131" t="s">
        <v>3</v>
      </c>
      <c r="N99" s="132" t="s">
        <v>42</v>
      </c>
      <c r="O99" s="133">
        <v>0</v>
      </c>
      <c r="P99" s="133">
        <f>O99*H99</f>
        <v>0</v>
      </c>
      <c r="Q99" s="133">
        <v>0</v>
      </c>
      <c r="R99" s="133">
        <f>Q99*H99</f>
        <v>0</v>
      </c>
      <c r="S99" s="133">
        <v>0</v>
      </c>
      <c r="T99" s="134">
        <f>S99*H99</f>
        <v>0</v>
      </c>
      <c r="AR99" s="135" t="s">
        <v>215</v>
      </c>
      <c r="AT99" s="135" t="s">
        <v>127</v>
      </c>
      <c r="AU99" s="135" t="s">
        <v>79</v>
      </c>
      <c r="AY99" s="18" t="s">
        <v>125</v>
      </c>
      <c r="BE99" s="136">
        <f>IF(N99="základní",J99,0)</f>
        <v>0</v>
      </c>
      <c r="BF99" s="136">
        <f>IF(N99="snížená",J99,0)</f>
        <v>0</v>
      </c>
      <c r="BG99" s="136">
        <f>IF(N99="zákl. přenesená",J99,0)</f>
        <v>0</v>
      </c>
      <c r="BH99" s="136">
        <f>IF(N99="sníž. přenesená",J99,0)</f>
        <v>0</v>
      </c>
      <c r="BI99" s="136">
        <f>IF(N99="nulová",J99,0)</f>
        <v>0</v>
      </c>
      <c r="BJ99" s="18" t="s">
        <v>79</v>
      </c>
      <c r="BK99" s="136">
        <f>ROUND(I99*H99,2)</f>
        <v>0</v>
      </c>
      <c r="BL99" s="18" t="s">
        <v>215</v>
      </c>
      <c r="BM99" s="135" t="s">
        <v>923</v>
      </c>
    </row>
    <row r="100" spans="2:65" s="11" customFormat="1" ht="25.9" customHeight="1">
      <c r="B100" s="113"/>
      <c r="D100" s="114" t="s">
        <v>70</v>
      </c>
      <c r="E100" s="115" t="s">
        <v>134</v>
      </c>
      <c r="F100" s="115" t="s">
        <v>924</v>
      </c>
      <c r="J100" s="116">
        <f>BK100</f>
        <v>0</v>
      </c>
      <c r="L100" s="113"/>
      <c r="M100" s="117"/>
      <c r="P100" s="118">
        <f>P101</f>
        <v>0</v>
      </c>
      <c r="R100" s="118">
        <f>R101</f>
        <v>0</v>
      </c>
      <c r="T100" s="119">
        <f>T101</f>
        <v>0</v>
      </c>
      <c r="AR100" s="114" t="s">
        <v>79</v>
      </c>
      <c r="AT100" s="120" t="s">
        <v>70</v>
      </c>
      <c r="AU100" s="120" t="s">
        <v>71</v>
      </c>
      <c r="AY100" s="114" t="s">
        <v>125</v>
      </c>
      <c r="BK100" s="121">
        <f>BK101</f>
        <v>0</v>
      </c>
    </row>
    <row r="101" spans="2:65" s="1" customFormat="1" ht="16.5" customHeight="1">
      <c r="B101" s="124"/>
      <c r="C101" s="125" t="s">
        <v>176</v>
      </c>
      <c r="D101" s="125" t="s">
        <v>127</v>
      </c>
      <c r="E101" s="126" t="s">
        <v>925</v>
      </c>
      <c r="F101" s="127" t="s">
        <v>926</v>
      </c>
      <c r="G101" s="128" t="s">
        <v>871</v>
      </c>
      <c r="H101" s="129">
        <v>1</v>
      </c>
      <c r="I101" s="130">
        <v>0</v>
      </c>
      <c r="J101" s="130">
        <f>ROUND(I101*H101,2)</f>
        <v>0</v>
      </c>
      <c r="K101" s="127" t="s">
        <v>3</v>
      </c>
      <c r="L101" s="30"/>
      <c r="M101" s="131" t="s">
        <v>3</v>
      </c>
      <c r="N101" s="132" t="s">
        <v>42</v>
      </c>
      <c r="O101" s="133">
        <v>0</v>
      </c>
      <c r="P101" s="133">
        <f>O101*H101</f>
        <v>0</v>
      </c>
      <c r="Q101" s="133">
        <v>0</v>
      </c>
      <c r="R101" s="133">
        <f>Q101*H101</f>
        <v>0</v>
      </c>
      <c r="S101" s="133">
        <v>0</v>
      </c>
      <c r="T101" s="134">
        <f>S101*H101</f>
        <v>0</v>
      </c>
      <c r="AR101" s="135" t="s">
        <v>215</v>
      </c>
      <c r="AT101" s="135" t="s">
        <v>127</v>
      </c>
      <c r="AU101" s="135" t="s">
        <v>79</v>
      </c>
      <c r="AY101" s="18" t="s">
        <v>125</v>
      </c>
      <c r="BE101" s="136">
        <f>IF(N101="základní",J101,0)</f>
        <v>0</v>
      </c>
      <c r="BF101" s="136">
        <f>IF(N101="snížená",J101,0)</f>
        <v>0</v>
      </c>
      <c r="BG101" s="136">
        <f>IF(N101="zákl. přenesená",J101,0)</f>
        <v>0</v>
      </c>
      <c r="BH101" s="136">
        <f>IF(N101="sníž. přenesená",J101,0)</f>
        <v>0</v>
      </c>
      <c r="BI101" s="136">
        <f>IF(N101="nulová",J101,0)</f>
        <v>0</v>
      </c>
      <c r="BJ101" s="18" t="s">
        <v>79</v>
      </c>
      <c r="BK101" s="136">
        <f>ROUND(I101*H101,2)</f>
        <v>0</v>
      </c>
      <c r="BL101" s="18" t="s">
        <v>215</v>
      </c>
      <c r="BM101" s="135" t="s">
        <v>927</v>
      </c>
    </row>
    <row r="102" spans="2:65" s="11" customFormat="1" ht="25.9" customHeight="1">
      <c r="B102" s="113"/>
      <c r="D102" s="114" t="s">
        <v>70</v>
      </c>
      <c r="E102" s="115" t="s">
        <v>130</v>
      </c>
      <c r="F102" s="115" t="s">
        <v>928</v>
      </c>
      <c r="J102" s="116">
        <f>BK102</f>
        <v>0</v>
      </c>
      <c r="L102" s="113"/>
      <c r="M102" s="117"/>
      <c r="P102" s="118">
        <f>P103</f>
        <v>0</v>
      </c>
      <c r="R102" s="118">
        <f>R103</f>
        <v>0</v>
      </c>
      <c r="T102" s="119">
        <f>T103</f>
        <v>0</v>
      </c>
      <c r="AR102" s="114" t="s">
        <v>79</v>
      </c>
      <c r="AT102" s="120" t="s">
        <v>70</v>
      </c>
      <c r="AU102" s="120" t="s">
        <v>71</v>
      </c>
      <c r="AY102" s="114" t="s">
        <v>125</v>
      </c>
      <c r="BK102" s="121">
        <f>BK103</f>
        <v>0</v>
      </c>
    </row>
    <row r="103" spans="2:65" s="1" customFormat="1" ht="16.5" customHeight="1">
      <c r="B103" s="124"/>
      <c r="C103" s="125" t="s">
        <v>182</v>
      </c>
      <c r="D103" s="125" t="s">
        <v>127</v>
      </c>
      <c r="E103" s="126" t="s">
        <v>929</v>
      </c>
      <c r="F103" s="127" t="s">
        <v>930</v>
      </c>
      <c r="G103" s="128" t="s">
        <v>871</v>
      </c>
      <c r="H103" s="129">
        <v>1</v>
      </c>
      <c r="I103" s="130">
        <v>0</v>
      </c>
      <c r="J103" s="130">
        <f>ROUND(I103*H103,2)</f>
        <v>0</v>
      </c>
      <c r="K103" s="127" t="s">
        <v>3</v>
      </c>
      <c r="L103" s="30"/>
      <c r="M103" s="131" t="s">
        <v>3</v>
      </c>
      <c r="N103" s="132" t="s">
        <v>42</v>
      </c>
      <c r="O103" s="133">
        <v>0</v>
      </c>
      <c r="P103" s="133">
        <f>O103*H103</f>
        <v>0</v>
      </c>
      <c r="Q103" s="133">
        <v>0</v>
      </c>
      <c r="R103" s="133">
        <f>Q103*H103</f>
        <v>0</v>
      </c>
      <c r="S103" s="133">
        <v>0</v>
      </c>
      <c r="T103" s="134">
        <f>S103*H103</f>
        <v>0</v>
      </c>
      <c r="AR103" s="135" t="s">
        <v>215</v>
      </c>
      <c r="AT103" s="135" t="s">
        <v>127</v>
      </c>
      <c r="AU103" s="135" t="s">
        <v>79</v>
      </c>
      <c r="AY103" s="18" t="s">
        <v>125</v>
      </c>
      <c r="BE103" s="136">
        <f>IF(N103="základní",J103,0)</f>
        <v>0</v>
      </c>
      <c r="BF103" s="136">
        <f>IF(N103="snížená",J103,0)</f>
        <v>0</v>
      </c>
      <c r="BG103" s="136">
        <f>IF(N103="zákl. přenesená",J103,0)</f>
        <v>0</v>
      </c>
      <c r="BH103" s="136">
        <f>IF(N103="sníž. přenesená",J103,0)</f>
        <v>0</v>
      </c>
      <c r="BI103" s="136">
        <f>IF(N103="nulová",J103,0)</f>
        <v>0</v>
      </c>
      <c r="BJ103" s="18" t="s">
        <v>79</v>
      </c>
      <c r="BK103" s="136">
        <f>ROUND(I103*H103,2)</f>
        <v>0</v>
      </c>
      <c r="BL103" s="18" t="s">
        <v>215</v>
      </c>
      <c r="BM103" s="135" t="s">
        <v>931</v>
      </c>
    </row>
    <row r="104" spans="2:65" s="11" customFormat="1" ht="25.9" customHeight="1">
      <c r="B104" s="113"/>
      <c r="D104" s="114" t="s">
        <v>70</v>
      </c>
      <c r="E104" s="115" t="s">
        <v>143</v>
      </c>
      <c r="F104" s="115" t="s">
        <v>932</v>
      </c>
      <c r="J104" s="116">
        <f>BK104</f>
        <v>0</v>
      </c>
      <c r="L104" s="113"/>
      <c r="M104" s="117"/>
      <c r="P104" s="118">
        <f>SUM(P105:P106)</f>
        <v>0</v>
      </c>
      <c r="R104" s="118">
        <f>SUM(R105:R106)</f>
        <v>0</v>
      </c>
      <c r="T104" s="119">
        <f>SUM(T105:T106)</f>
        <v>0</v>
      </c>
      <c r="AR104" s="114" t="s">
        <v>79</v>
      </c>
      <c r="AT104" s="120" t="s">
        <v>70</v>
      </c>
      <c r="AU104" s="120" t="s">
        <v>71</v>
      </c>
      <c r="AY104" s="114" t="s">
        <v>125</v>
      </c>
      <c r="BK104" s="121">
        <f>SUM(BK105:BK106)</f>
        <v>0</v>
      </c>
    </row>
    <row r="105" spans="2:65" s="1" customFormat="1" ht="16.5" customHeight="1">
      <c r="B105" s="124"/>
      <c r="C105" s="125" t="s">
        <v>9</v>
      </c>
      <c r="D105" s="125" t="s">
        <v>127</v>
      </c>
      <c r="E105" s="126" t="s">
        <v>933</v>
      </c>
      <c r="F105" s="127" t="s">
        <v>934</v>
      </c>
      <c r="G105" s="128" t="s">
        <v>871</v>
      </c>
      <c r="H105" s="129">
        <v>2</v>
      </c>
      <c r="I105" s="130">
        <v>0</v>
      </c>
      <c r="J105" s="130">
        <f>ROUND(I105*H105,2)</f>
        <v>0</v>
      </c>
      <c r="K105" s="127" t="s">
        <v>3</v>
      </c>
      <c r="L105" s="30"/>
      <c r="M105" s="131" t="s">
        <v>3</v>
      </c>
      <c r="N105" s="132" t="s">
        <v>42</v>
      </c>
      <c r="O105" s="133">
        <v>0</v>
      </c>
      <c r="P105" s="133">
        <f>O105*H105</f>
        <v>0</v>
      </c>
      <c r="Q105" s="133">
        <v>0</v>
      </c>
      <c r="R105" s="133">
        <f>Q105*H105</f>
        <v>0</v>
      </c>
      <c r="S105" s="133">
        <v>0</v>
      </c>
      <c r="T105" s="134">
        <f>S105*H105</f>
        <v>0</v>
      </c>
      <c r="AR105" s="135" t="s">
        <v>215</v>
      </c>
      <c r="AT105" s="135" t="s">
        <v>127</v>
      </c>
      <c r="AU105" s="135" t="s">
        <v>79</v>
      </c>
      <c r="AY105" s="18" t="s">
        <v>125</v>
      </c>
      <c r="BE105" s="136">
        <f>IF(N105="základní",J105,0)</f>
        <v>0</v>
      </c>
      <c r="BF105" s="136">
        <f>IF(N105="snížená",J105,0)</f>
        <v>0</v>
      </c>
      <c r="BG105" s="136">
        <f>IF(N105="zákl. přenesená",J105,0)</f>
        <v>0</v>
      </c>
      <c r="BH105" s="136">
        <f>IF(N105="sníž. přenesená",J105,0)</f>
        <v>0</v>
      </c>
      <c r="BI105" s="136">
        <f>IF(N105="nulová",J105,0)</f>
        <v>0</v>
      </c>
      <c r="BJ105" s="18" t="s">
        <v>79</v>
      </c>
      <c r="BK105" s="136">
        <f>ROUND(I105*H105,2)</f>
        <v>0</v>
      </c>
      <c r="BL105" s="18" t="s">
        <v>215</v>
      </c>
      <c r="BM105" s="135" t="s">
        <v>935</v>
      </c>
    </row>
    <row r="106" spans="2:65" s="1" customFormat="1" ht="16.5" customHeight="1">
      <c r="B106" s="124"/>
      <c r="C106" s="125" t="s">
        <v>195</v>
      </c>
      <c r="D106" s="125" t="s">
        <v>127</v>
      </c>
      <c r="E106" s="126" t="s">
        <v>936</v>
      </c>
      <c r="F106" s="127" t="s">
        <v>937</v>
      </c>
      <c r="G106" s="128" t="s">
        <v>871</v>
      </c>
      <c r="H106" s="129">
        <v>6</v>
      </c>
      <c r="I106" s="130">
        <v>0</v>
      </c>
      <c r="J106" s="130">
        <f>ROUND(I106*H106,2)</f>
        <v>0</v>
      </c>
      <c r="K106" s="127" t="s">
        <v>3</v>
      </c>
      <c r="L106" s="30"/>
      <c r="M106" s="131" t="s">
        <v>3</v>
      </c>
      <c r="N106" s="132" t="s">
        <v>42</v>
      </c>
      <c r="O106" s="133">
        <v>0</v>
      </c>
      <c r="P106" s="133">
        <f>O106*H106</f>
        <v>0</v>
      </c>
      <c r="Q106" s="133">
        <v>0</v>
      </c>
      <c r="R106" s="133">
        <f>Q106*H106</f>
        <v>0</v>
      </c>
      <c r="S106" s="133">
        <v>0</v>
      </c>
      <c r="T106" s="134">
        <f>S106*H106</f>
        <v>0</v>
      </c>
      <c r="AR106" s="135" t="s">
        <v>215</v>
      </c>
      <c r="AT106" s="135" t="s">
        <v>127</v>
      </c>
      <c r="AU106" s="135" t="s">
        <v>79</v>
      </c>
      <c r="AY106" s="18" t="s">
        <v>125</v>
      </c>
      <c r="BE106" s="136">
        <f>IF(N106="základní",J106,0)</f>
        <v>0</v>
      </c>
      <c r="BF106" s="136">
        <f>IF(N106="snížená",J106,0)</f>
        <v>0</v>
      </c>
      <c r="BG106" s="136">
        <f>IF(N106="zákl. přenesená",J106,0)</f>
        <v>0</v>
      </c>
      <c r="BH106" s="136">
        <f>IF(N106="sníž. přenesená",J106,0)</f>
        <v>0</v>
      </c>
      <c r="BI106" s="136">
        <f>IF(N106="nulová",J106,0)</f>
        <v>0</v>
      </c>
      <c r="BJ106" s="18" t="s">
        <v>79</v>
      </c>
      <c r="BK106" s="136">
        <f>ROUND(I106*H106,2)</f>
        <v>0</v>
      </c>
      <c r="BL106" s="18" t="s">
        <v>215</v>
      </c>
      <c r="BM106" s="135" t="s">
        <v>938</v>
      </c>
    </row>
    <row r="107" spans="2:65" s="11" customFormat="1" ht="25.9" customHeight="1">
      <c r="B107" s="113"/>
      <c r="D107" s="114" t="s">
        <v>70</v>
      </c>
      <c r="E107" s="115" t="s">
        <v>149</v>
      </c>
      <c r="F107" s="115" t="s">
        <v>939</v>
      </c>
      <c r="J107" s="116">
        <f>BK107</f>
        <v>0</v>
      </c>
      <c r="L107" s="113"/>
      <c r="M107" s="117"/>
      <c r="P107" s="118">
        <f>SUM(P108:P115)</f>
        <v>0</v>
      </c>
      <c r="R107" s="118">
        <f>SUM(R108:R115)</f>
        <v>0</v>
      </c>
      <c r="T107" s="119">
        <f>SUM(T108:T115)</f>
        <v>0</v>
      </c>
      <c r="AR107" s="114" t="s">
        <v>79</v>
      </c>
      <c r="AT107" s="120" t="s">
        <v>70</v>
      </c>
      <c r="AU107" s="120" t="s">
        <v>71</v>
      </c>
      <c r="AY107" s="114" t="s">
        <v>125</v>
      </c>
      <c r="BK107" s="121">
        <f>SUM(BK108:BK115)</f>
        <v>0</v>
      </c>
    </row>
    <row r="108" spans="2:65" s="1" customFormat="1" ht="16.5" customHeight="1">
      <c r="B108" s="124"/>
      <c r="C108" s="125" t="s">
        <v>204</v>
      </c>
      <c r="D108" s="125" t="s">
        <v>127</v>
      </c>
      <c r="E108" s="126" t="s">
        <v>940</v>
      </c>
      <c r="F108" s="127" t="s">
        <v>941</v>
      </c>
      <c r="G108" s="128" t="s">
        <v>170</v>
      </c>
      <c r="H108" s="129">
        <v>15</v>
      </c>
      <c r="I108" s="130">
        <v>0</v>
      </c>
      <c r="J108" s="130">
        <f t="shared" ref="J108:J115" si="10">ROUND(I108*H108,2)</f>
        <v>0</v>
      </c>
      <c r="K108" s="127" t="s">
        <v>3</v>
      </c>
      <c r="L108" s="30"/>
      <c r="M108" s="131" t="s">
        <v>3</v>
      </c>
      <c r="N108" s="132" t="s">
        <v>42</v>
      </c>
      <c r="O108" s="133">
        <v>0</v>
      </c>
      <c r="P108" s="133">
        <f t="shared" ref="P108:P115" si="11">O108*H108</f>
        <v>0</v>
      </c>
      <c r="Q108" s="133">
        <v>0</v>
      </c>
      <c r="R108" s="133">
        <f t="shared" ref="R108:R115" si="12">Q108*H108</f>
        <v>0</v>
      </c>
      <c r="S108" s="133">
        <v>0</v>
      </c>
      <c r="T108" s="134">
        <f t="shared" ref="T108:T115" si="13">S108*H108</f>
        <v>0</v>
      </c>
      <c r="AR108" s="135" t="s">
        <v>215</v>
      </c>
      <c r="AT108" s="135" t="s">
        <v>127</v>
      </c>
      <c r="AU108" s="135" t="s">
        <v>79</v>
      </c>
      <c r="AY108" s="18" t="s">
        <v>125</v>
      </c>
      <c r="BE108" s="136">
        <f t="shared" ref="BE108:BE115" si="14">IF(N108="základní",J108,0)</f>
        <v>0</v>
      </c>
      <c r="BF108" s="136">
        <f t="shared" ref="BF108:BF115" si="15">IF(N108="snížená",J108,0)</f>
        <v>0</v>
      </c>
      <c r="BG108" s="136">
        <f t="shared" ref="BG108:BG115" si="16">IF(N108="zákl. přenesená",J108,0)</f>
        <v>0</v>
      </c>
      <c r="BH108" s="136">
        <f t="shared" ref="BH108:BH115" si="17">IF(N108="sníž. přenesená",J108,0)</f>
        <v>0</v>
      </c>
      <c r="BI108" s="136">
        <f t="shared" ref="BI108:BI115" si="18">IF(N108="nulová",J108,0)</f>
        <v>0</v>
      </c>
      <c r="BJ108" s="18" t="s">
        <v>79</v>
      </c>
      <c r="BK108" s="136">
        <f t="shared" ref="BK108:BK115" si="19">ROUND(I108*H108,2)</f>
        <v>0</v>
      </c>
      <c r="BL108" s="18" t="s">
        <v>215</v>
      </c>
      <c r="BM108" s="135" t="s">
        <v>942</v>
      </c>
    </row>
    <row r="109" spans="2:65" s="1" customFormat="1" ht="16.5" customHeight="1">
      <c r="B109" s="124"/>
      <c r="C109" s="125" t="s">
        <v>209</v>
      </c>
      <c r="D109" s="125" t="s">
        <v>127</v>
      </c>
      <c r="E109" s="126" t="s">
        <v>943</v>
      </c>
      <c r="F109" s="127" t="s">
        <v>944</v>
      </c>
      <c r="G109" s="128" t="s">
        <v>170</v>
      </c>
      <c r="H109" s="129">
        <v>105</v>
      </c>
      <c r="I109" s="130">
        <v>0</v>
      </c>
      <c r="J109" s="130">
        <f t="shared" si="10"/>
        <v>0</v>
      </c>
      <c r="K109" s="127" t="s">
        <v>3</v>
      </c>
      <c r="L109" s="30"/>
      <c r="M109" s="131" t="s">
        <v>3</v>
      </c>
      <c r="N109" s="132" t="s">
        <v>42</v>
      </c>
      <c r="O109" s="133">
        <v>0</v>
      </c>
      <c r="P109" s="133">
        <f t="shared" si="11"/>
        <v>0</v>
      </c>
      <c r="Q109" s="133">
        <v>0</v>
      </c>
      <c r="R109" s="133">
        <f t="shared" si="12"/>
        <v>0</v>
      </c>
      <c r="S109" s="133">
        <v>0</v>
      </c>
      <c r="T109" s="134">
        <f t="shared" si="13"/>
        <v>0</v>
      </c>
      <c r="AR109" s="135" t="s">
        <v>215</v>
      </c>
      <c r="AT109" s="135" t="s">
        <v>127</v>
      </c>
      <c r="AU109" s="135" t="s">
        <v>79</v>
      </c>
      <c r="AY109" s="18" t="s">
        <v>125</v>
      </c>
      <c r="BE109" s="136">
        <f t="shared" si="14"/>
        <v>0</v>
      </c>
      <c r="BF109" s="136">
        <f t="shared" si="15"/>
        <v>0</v>
      </c>
      <c r="BG109" s="136">
        <f t="shared" si="16"/>
        <v>0</v>
      </c>
      <c r="BH109" s="136">
        <f t="shared" si="17"/>
        <v>0</v>
      </c>
      <c r="BI109" s="136">
        <f t="shared" si="18"/>
        <v>0</v>
      </c>
      <c r="BJ109" s="18" t="s">
        <v>79</v>
      </c>
      <c r="BK109" s="136">
        <f t="shared" si="19"/>
        <v>0</v>
      </c>
      <c r="BL109" s="18" t="s">
        <v>215</v>
      </c>
      <c r="BM109" s="135" t="s">
        <v>945</v>
      </c>
    </row>
    <row r="110" spans="2:65" s="1" customFormat="1" ht="16.5" customHeight="1">
      <c r="B110" s="124"/>
      <c r="C110" s="125" t="s">
        <v>215</v>
      </c>
      <c r="D110" s="125" t="s">
        <v>127</v>
      </c>
      <c r="E110" s="126" t="s">
        <v>946</v>
      </c>
      <c r="F110" s="127" t="s">
        <v>947</v>
      </c>
      <c r="G110" s="128" t="s">
        <v>170</v>
      </c>
      <c r="H110" s="129">
        <v>10</v>
      </c>
      <c r="I110" s="130">
        <v>0</v>
      </c>
      <c r="J110" s="130">
        <f t="shared" si="10"/>
        <v>0</v>
      </c>
      <c r="K110" s="127" t="s">
        <v>3</v>
      </c>
      <c r="L110" s="30"/>
      <c r="M110" s="131" t="s">
        <v>3</v>
      </c>
      <c r="N110" s="132" t="s">
        <v>42</v>
      </c>
      <c r="O110" s="133">
        <v>0</v>
      </c>
      <c r="P110" s="133">
        <f t="shared" si="11"/>
        <v>0</v>
      </c>
      <c r="Q110" s="133">
        <v>0</v>
      </c>
      <c r="R110" s="133">
        <f t="shared" si="12"/>
        <v>0</v>
      </c>
      <c r="S110" s="133">
        <v>0</v>
      </c>
      <c r="T110" s="134">
        <f t="shared" si="13"/>
        <v>0</v>
      </c>
      <c r="AR110" s="135" t="s">
        <v>215</v>
      </c>
      <c r="AT110" s="135" t="s">
        <v>127</v>
      </c>
      <c r="AU110" s="135" t="s">
        <v>79</v>
      </c>
      <c r="AY110" s="18" t="s">
        <v>125</v>
      </c>
      <c r="BE110" s="136">
        <f t="shared" si="14"/>
        <v>0</v>
      </c>
      <c r="BF110" s="136">
        <f t="shared" si="15"/>
        <v>0</v>
      </c>
      <c r="BG110" s="136">
        <f t="shared" si="16"/>
        <v>0</v>
      </c>
      <c r="BH110" s="136">
        <f t="shared" si="17"/>
        <v>0</v>
      </c>
      <c r="BI110" s="136">
        <f t="shared" si="18"/>
        <v>0</v>
      </c>
      <c r="BJ110" s="18" t="s">
        <v>79</v>
      </c>
      <c r="BK110" s="136">
        <f t="shared" si="19"/>
        <v>0</v>
      </c>
      <c r="BL110" s="18" t="s">
        <v>215</v>
      </c>
      <c r="BM110" s="135" t="s">
        <v>948</v>
      </c>
    </row>
    <row r="111" spans="2:65" s="1" customFormat="1" ht="16.5" customHeight="1">
      <c r="B111" s="124"/>
      <c r="C111" s="125" t="s">
        <v>217</v>
      </c>
      <c r="D111" s="125" t="s">
        <v>127</v>
      </c>
      <c r="E111" s="126" t="s">
        <v>949</v>
      </c>
      <c r="F111" s="127" t="s">
        <v>950</v>
      </c>
      <c r="G111" s="128" t="s">
        <v>170</v>
      </c>
      <c r="H111" s="129">
        <v>150</v>
      </c>
      <c r="I111" s="130">
        <v>0</v>
      </c>
      <c r="J111" s="130">
        <f t="shared" si="10"/>
        <v>0</v>
      </c>
      <c r="K111" s="127" t="s">
        <v>3</v>
      </c>
      <c r="L111" s="30"/>
      <c r="M111" s="131" t="s">
        <v>3</v>
      </c>
      <c r="N111" s="132" t="s">
        <v>42</v>
      </c>
      <c r="O111" s="133">
        <v>0</v>
      </c>
      <c r="P111" s="133">
        <f t="shared" si="11"/>
        <v>0</v>
      </c>
      <c r="Q111" s="133">
        <v>0</v>
      </c>
      <c r="R111" s="133">
        <f t="shared" si="12"/>
        <v>0</v>
      </c>
      <c r="S111" s="133">
        <v>0</v>
      </c>
      <c r="T111" s="134">
        <f t="shared" si="13"/>
        <v>0</v>
      </c>
      <c r="AR111" s="135" t="s">
        <v>215</v>
      </c>
      <c r="AT111" s="135" t="s">
        <v>127</v>
      </c>
      <c r="AU111" s="135" t="s">
        <v>79</v>
      </c>
      <c r="AY111" s="18" t="s">
        <v>125</v>
      </c>
      <c r="BE111" s="136">
        <f t="shared" si="14"/>
        <v>0</v>
      </c>
      <c r="BF111" s="136">
        <f t="shared" si="15"/>
        <v>0</v>
      </c>
      <c r="BG111" s="136">
        <f t="shared" si="16"/>
        <v>0</v>
      </c>
      <c r="BH111" s="136">
        <f t="shared" si="17"/>
        <v>0</v>
      </c>
      <c r="BI111" s="136">
        <f t="shared" si="18"/>
        <v>0</v>
      </c>
      <c r="BJ111" s="18" t="s">
        <v>79</v>
      </c>
      <c r="BK111" s="136">
        <f t="shared" si="19"/>
        <v>0</v>
      </c>
      <c r="BL111" s="18" t="s">
        <v>215</v>
      </c>
      <c r="BM111" s="135" t="s">
        <v>951</v>
      </c>
    </row>
    <row r="112" spans="2:65" s="1" customFormat="1" ht="16.5" customHeight="1">
      <c r="B112" s="124"/>
      <c r="C112" s="125" t="s">
        <v>222</v>
      </c>
      <c r="D112" s="125" t="s">
        <v>127</v>
      </c>
      <c r="E112" s="126" t="s">
        <v>952</v>
      </c>
      <c r="F112" s="127" t="s">
        <v>953</v>
      </c>
      <c r="G112" s="128" t="s">
        <v>170</v>
      </c>
      <c r="H112" s="129">
        <v>10</v>
      </c>
      <c r="I112" s="130">
        <v>0</v>
      </c>
      <c r="J112" s="130">
        <f t="shared" si="10"/>
        <v>0</v>
      </c>
      <c r="K112" s="127" t="s">
        <v>3</v>
      </c>
      <c r="L112" s="30"/>
      <c r="M112" s="131" t="s">
        <v>3</v>
      </c>
      <c r="N112" s="132" t="s">
        <v>42</v>
      </c>
      <c r="O112" s="133">
        <v>0</v>
      </c>
      <c r="P112" s="133">
        <f t="shared" si="11"/>
        <v>0</v>
      </c>
      <c r="Q112" s="133">
        <v>0</v>
      </c>
      <c r="R112" s="133">
        <f t="shared" si="12"/>
        <v>0</v>
      </c>
      <c r="S112" s="133">
        <v>0</v>
      </c>
      <c r="T112" s="134">
        <f t="shared" si="13"/>
        <v>0</v>
      </c>
      <c r="AR112" s="135" t="s">
        <v>215</v>
      </c>
      <c r="AT112" s="135" t="s">
        <v>127</v>
      </c>
      <c r="AU112" s="135" t="s">
        <v>79</v>
      </c>
      <c r="AY112" s="18" t="s">
        <v>125</v>
      </c>
      <c r="BE112" s="136">
        <f t="shared" si="14"/>
        <v>0</v>
      </c>
      <c r="BF112" s="136">
        <f t="shared" si="15"/>
        <v>0</v>
      </c>
      <c r="BG112" s="136">
        <f t="shared" si="16"/>
        <v>0</v>
      </c>
      <c r="BH112" s="136">
        <f t="shared" si="17"/>
        <v>0</v>
      </c>
      <c r="BI112" s="136">
        <f t="shared" si="18"/>
        <v>0</v>
      </c>
      <c r="BJ112" s="18" t="s">
        <v>79</v>
      </c>
      <c r="BK112" s="136">
        <f t="shared" si="19"/>
        <v>0</v>
      </c>
      <c r="BL112" s="18" t="s">
        <v>215</v>
      </c>
      <c r="BM112" s="135" t="s">
        <v>954</v>
      </c>
    </row>
    <row r="113" spans="2:65" s="1" customFormat="1" ht="16.5" customHeight="1">
      <c r="B113" s="124"/>
      <c r="C113" s="125" t="s">
        <v>228</v>
      </c>
      <c r="D113" s="125" t="s">
        <v>127</v>
      </c>
      <c r="E113" s="126" t="s">
        <v>955</v>
      </c>
      <c r="F113" s="127" t="s">
        <v>956</v>
      </c>
      <c r="G113" s="128" t="s">
        <v>170</v>
      </c>
      <c r="H113" s="129">
        <v>5</v>
      </c>
      <c r="I113" s="130">
        <v>0</v>
      </c>
      <c r="J113" s="130">
        <f t="shared" si="10"/>
        <v>0</v>
      </c>
      <c r="K113" s="127" t="s">
        <v>3</v>
      </c>
      <c r="L113" s="30"/>
      <c r="M113" s="131" t="s">
        <v>3</v>
      </c>
      <c r="N113" s="132" t="s">
        <v>42</v>
      </c>
      <c r="O113" s="133">
        <v>0</v>
      </c>
      <c r="P113" s="133">
        <f t="shared" si="11"/>
        <v>0</v>
      </c>
      <c r="Q113" s="133">
        <v>0</v>
      </c>
      <c r="R113" s="133">
        <f t="shared" si="12"/>
        <v>0</v>
      </c>
      <c r="S113" s="133">
        <v>0</v>
      </c>
      <c r="T113" s="134">
        <f t="shared" si="13"/>
        <v>0</v>
      </c>
      <c r="AR113" s="135" t="s">
        <v>215</v>
      </c>
      <c r="AT113" s="135" t="s">
        <v>127</v>
      </c>
      <c r="AU113" s="135" t="s">
        <v>79</v>
      </c>
      <c r="AY113" s="18" t="s">
        <v>125</v>
      </c>
      <c r="BE113" s="136">
        <f t="shared" si="14"/>
        <v>0</v>
      </c>
      <c r="BF113" s="136">
        <f t="shared" si="15"/>
        <v>0</v>
      </c>
      <c r="BG113" s="136">
        <f t="shared" si="16"/>
        <v>0</v>
      </c>
      <c r="BH113" s="136">
        <f t="shared" si="17"/>
        <v>0</v>
      </c>
      <c r="BI113" s="136">
        <f t="shared" si="18"/>
        <v>0</v>
      </c>
      <c r="BJ113" s="18" t="s">
        <v>79</v>
      </c>
      <c r="BK113" s="136">
        <f t="shared" si="19"/>
        <v>0</v>
      </c>
      <c r="BL113" s="18" t="s">
        <v>215</v>
      </c>
      <c r="BM113" s="135" t="s">
        <v>957</v>
      </c>
    </row>
    <row r="114" spans="2:65" s="1" customFormat="1" ht="16.5" customHeight="1">
      <c r="B114" s="124"/>
      <c r="C114" s="125" t="s">
        <v>234</v>
      </c>
      <c r="D114" s="125" t="s">
        <v>127</v>
      </c>
      <c r="E114" s="126" t="s">
        <v>958</v>
      </c>
      <c r="F114" s="127" t="s">
        <v>959</v>
      </c>
      <c r="G114" s="128" t="s">
        <v>170</v>
      </c>
      <c r="H114" s="129">
        <v>250</v>
      </c>
      <c r="I114" s="130">
        <v>0</v>
      </c>
      <c r="J114" s="130">
        <f t="shared" si="10"/>
        <v>0</v>
      </c>
      <c r="K114" s="127" t="s">
        <v>3</v>
      </c>
      <c r="L114" s="30"/>
      <c r="M114" s="131" t="s">
        <v>3</v>
      </c>
      <c r="N114" s="132" t="s">
        <v>42</v>
      </c>
      <c r="O114" s="133">
        <v>0</v>
      </c>
      <c r="P114" s="133">
        <f t="shared" si="11"/>
        <v>0</v>
      </c>
      <c r="Q114" s="133">
        <v>0</v>
      </c>
      <c r="R114" s="133">
        <f t="shared" si="12"/>
        <v>0</v>
      </c>
      <c r="S114" s="133">
        <v>0</v>
      </c>
      <c r="T114" s="134">
        <f t="shared" si="13"/>
        <v>0</v>
      </c>
      <c r="AR114" s="135" t="s">
        <v>215</v>
      </c>
      <c r="AT114" s="135" t="s">
        <v>127</v>
      </c>
      <c r="AU114" s="135" t="s">
        <v>79</v>
      </c>
      <c r="AY114" s="18" t="s">
        <v>125</v>
      </c>
      <c r="BE114" s="136">
        <f t="shared" si="14"/>
        <v>0</v>
      </c>
      <c r="BF114" s="136">
        <f t="shared" si="15"/>
        <v>0</v>
      </c>
      <c r="BG114" s="136">
        <f t="shared" si="16"/>
        <v>0</v>
      </c>
      <c r="BH114" s="136">
        <f t="shared" si="17"/>
        <v>0</v>
      </c>
      <c r="BI114" s="136">
        <f t="shared" si="18"/>
        <v>0</v>
      </c>
      <c r="BJ114" s="18" t="s">
        <v>79</v>
      </c>
      <c r="BK114" s="136">
        <f t="shared" si="19"/>
        <v>0</v>
      </c>
      <c r="BL114" s="18" t="s">
        <v>215</v>
      </c>
      <c r="BM114" s="135" t="s">
        <v>960</v>
      </c>
    </row>
    <row r="115" spans="2:65" s="1" customFormat="1" ht="16.5" customHeight="1">
      <c r="B115" s="124"/>
      <c r="C115" s="125" t="s">
        <v>8</v>
      </c>
      <c r="D115" s="125" t="s">
        <v>127</v>
      </c>
      <c r="E115" s="126" t="s">
        <v>961</v>
      </c>
      <c r="F115" s="127" t="s">
        <v>962</v>
      </c>
      <c r="G115" s="128" t="s">
        <v>170</v>
      </c>
      <c r="H115" s="129">
        <v>15</v>
      </c>
      <c r="I115" s="130">
        <v>0</v>
      </c>
      <c r="J115" s="130">
        <f t="shared" si="10"/>
        <v>0</v>
      </c>
      <c r="K115" s="127" t="s">
        <v>3</v>
      </c>
      <c r="L115" s="30"/>
      <c r="M115" s="131" t="s">
        <v>3</v>
      </c>
      <c r="N115" s="132" t="s">
        <v>42</v>
      </c>
      <c r="O115" s="133">
        <v>0</v>
      </c>
      <c r="P115" s="133">
        <f t="shared" si="11"/>
        <v>0</v>
      </c>
      <c r="Q115" s="133">
        <v>0</v>
      </c>
      <c r="R115" s="133">
        <f t="shared" si="12"/>
        <v>0</v>
      </c>
      <c r="S115" s="133">
        <v>0</v>
      </c>
      <c r="T115" s="134">
        <f t="shared" si="13"/>
        <v>0</v>
      </c>
      <c r="AR115" s="135" t="s">
        <v>215</v>
      </c>
      <c r="AT115" s="135" t="s">
        <v>127</v>
      </c>
      <c r="AU115" s="135" t="s">
        <v>79</v>
      </c>
      <c r="AY115" s="18" t="s">
        <v>125</v>
      </c>
      <c r="BE115" s="136">
        <f t="shared" si="14"/>
        <v>0</v>
      </c>
      <c r="BF115" s="136">
        <f t="shared" si="15"/>
        <v>0</v>
      </c>
      <c r="BG115" s="136">
        <f t="shared" si="16"/>
        <v>0</v>
      </c>
      <c r="BH115" s="136">
        <f t="shared" si="17"/>
        <v>0</v>
      </c>
      <c r="BI115" s="136">
        <f t="shared" si="18"/>
        <v>0</v>
      </c>
      <c r="BJ115" s="18" t="s">
        <v>79</v>
      </c>
      <c r="BK115" s="136">
        <f t="shared" si="19"/>
        <v>0</v>
      </c>
      <c r="BL115" s="18" t="s">
        <v>215</v>
      </c>
      <c r="BM115" s="135" t="s">
        <v>963</v>
      </c>
    </row>
    <row r="116" spans="2:65" s="11" customFormat="1" ht="25.9" customHeight="1">
      <c r="B116" s="113"/>
      <c r="D116" s="114" t="s">
        <v>70</v>
      </c>
      <c r="E116" s="115" t="s">
        <v>162</v>
      </c>
      <c r="F116" s="115" t="s">
        <v>964</v>
      </c>
      <c r="J116" s="116">
        <f>BK116</f>
        <v>0</v>
      </c>
      <c r="L116" s="113"/>
      <c r="M116" s="117"/>
      <c r="P116" s="118">
        <f>SUM(P117:P123)</f>
        <v>0</v>
      </c>
      <c r="R116" s="118">
        <f>SUM(R117:R123)</f>
        <v>0</v>
      </c>
      <c r="T116" s="119">
        <f>SUM(T117:T123)</f>
        <v>0</v>
      </c>
      <c r="AR116" s="114" t="s">
        <v>79</v>
      </c>
      <c r="AT116" s="120" t="s">
        <v>70</v>
      </c>
      <c r="AU116" s="120" t="s">
        <v>71</v>
      </c>
      <c r="AY116" s="114" t="s">
        <v>125</v>
      </c>
      <c r="BK116" s="121">
        <f>SUM(BK117:BK123)</f>
        <v>0</v>
      </c>
    </row>
    <row r="117" spans="2:65" s="1" customFormat="1" ht="16.5" customHeight="1">
      <c r="B117" s="124"/>
      <c r="C117" s="125" t="s">
        <v>244</v>
      </c>
      <c r="D117" s="125" t="s">
        <v>127</v>
      </c>
      <c r="E117" s="126" t="s">
        <v>965</v>
      </c>
      <c r="F117" s="127" t="s">
        <v>966</v>
      </c>
      <c r="G117" s="128" t="s">
        <v>170</v>
      </c>
      <c r="H117" s="129">
        <v>180</v>
      </c>
      <c r="I117" s="130">
        <v>0</v>
      </c>
      <c r="J117" s="130">
        <f t="shared" ref="J117:J123" si="20">ROUND(I117*H117,2)</f>
        <v>0</v>
      </c>
      <c r="K117" s="127" t="s">
        <v>3</v>
      </c>
      <c r="L117" s="30"/>
      <c r="M117" s="131" t="s">
        <v>3</v>
      </c>
      <c r="N117" s="132" t="s">
        <v>42</v>
      </c>
      <c r="O117" s="133">
        <v>0</v>
      </c>
      <c r="P117" s="133">
        <f t="shared" ref="P117:P123" si="21">O117*H117</f>
        <v>0</v>
      </c>
      <c r="Q117" s="133">
        <v>0</v>
      </c>
      <c r="R117" s="133">
        <f t="shared" ref="R117:R123" si="22">Q117*H117</f>
        <v>0</v>
      </c>
      <c r="S117" s="133">
        <v>0</v>
      </c>
      <c r="T117" s="134">
        <f t="shared" ref="T117:T123" si="23">S117*H117</f>
        <v>0</v>
      </c>
      <c r="AR117" s="135" t="s">
        <v>215</v>
      </c>
      <c r="AT117" s="135" t="s">
        <v>127</v>
      </c>
      <c r="AU117" s="135" t="s">
        <v>79</v>
      </c>
      <c r="AY117" s="18" t="s">
        <v>125</v>
      </c>
      <c r="BE117" s="136">
        <f t="shared" ref="BE117:BE123" si="24">IF(N117="základní",J117,0)</f>
        <v>0</v>
      </c>
      <c r="BF117" s="136">
        <f t="shared" ref="BF117:BF123" si="25">IF(N117="snížená",J117,0)</f>
        <v>0</v>
      </c>
      <c r="BG117" s="136">
        <f t="shared" ref="BG117:BG123" si="26">IF(N117="zákl. přenesená",J117,0)</f>
        <v>0</v>
      </c>
      <c r="BH117" s="136">
        <f t="shared" ref="BH117:BH123" si="27">IF(N117="sníž. přenesená",J117,0)</f>
        <v>0</v>
      </c>
      <c r="BI117" s="136">
        <f t="shared" ref="BI117:BI123" si="28">IF(N117="nulová",J117,0)</f>
        <v>0</v>
      </c>
      <c r="BJ117" s="18" t="s">
        <v>79</v>
      </c>
      <c r="BK117" s="136">
        <f t="shared" ref="BK117:BK123" si="29">ROUND(I117*H117,2)</f>
        <v>0</v>
      </c>
      <c r="BL117" s="18" t="s">
        <v>215</v>
      </c>
      <c r="BM117" s="135" t="s">
        <v>967</v>
      </c>
    </row>
    <row r="118" spans="2:65" s="1" customFormat="1" ht="16.5" customHeight="1">
      <c r="B118" s="124"/>
      <c r="C118" s="125" t="s">
        <v>251</v>
      </c>
      <c r="D118" s="125" t="s">
        <v>127</v>
      </c>
      <c r="E118" s="126" t="s">
        <v>968</v>
      </c>
      <c r="F118" s="127" t="s">
        <v>969</v>
      </c>
      <c r="G118" s="128" t="s">
        <v>170</v>
      </c>
      <c r="H118" s="129">
        <v>30</v>
      </c>
      <c r="I118" s="130">
        <v>0</v>
      </c>
      <c r="J118" s="130">
        <f t="shared" si="20"/>
        <v>0</v>
      </c>
      <c r="K118" s="127" t="s">
        <v>3</v>
      </c>
      <c r="L118" s="30"/>
      <c r="M118" s="131" t="s">
        <v>3</v>
      </c>
      <c r="N118" s="132" t="s">
        <v>42</v>
      </c>
      <c r="O118" s="133">
        <v>0</v>
      </c>
      <c r="P118" s="133">
        <f t="shared" si="21"/>
        <v>0</v>
      </c>
      <c r="Q118" s="133">
        <v>0</v>
      </c>
      <c r="R118" s="133">
        <f t="shared" si="22"/>
        <v>0</v>
      </c>
      <c r="S118" s="133">
        <v>0</v>
      </c>
      <c r="T118" s="134">
        <f t="shared" si="23"/>
        <v>0</v>
      </c>
      <c r="AR118" s="135" t="s">
        <v>215</v>
      </c>
      <c r="AT118" s="135" t="s">
        <v>127</v>
      </c>
      <c r="AU118" s="135" t="s">
        <v>79</v>
      </c>
      <c r="AY118" s="18" t="s">
        <v>125</v>
      </c>
      <c r="BE118" s="136">
        <f t="shared" si="24"/>
        <v>0</v>
      </c>
      <c r="BF118" s="136">
        <f t="shared" si="25"/>
        <v>0</v>
      </c>
      <c r="BG118" s="136">
        <f t="shared" si="26"/>
        <v>0</v>
      </c>
      <c r="BH118" s="136">
        <f t="shared" si="27"/>
        <v>0</v>
      </c>
      <c r="BI118" s="136">
        <f t="shared" si="28"/>
        <v>0</v>
      </c>
      <c r="BJ118" s="18" t="s">
        <v>79</v>
      </c>
      <c r="BK118" s="136">
        <f t="shared" si="29"/>
        <v>0</v>
      </c>
      <c r="BL118" s="18" t="s">
        <v>215</v>
      </c>
      <c r="BM118" s="135" t="s">
        <v>970</v>
      </c>
    </row>
    <row r="119" spans="2:65" s="1" customFormat="1" ht="16.5" customHeight="1">
      <c r="B119" s="124"/>
      <c r="C119" s="125" t="s">
        <v>256</v>
      </c>
      <c r="D119" s="125" t="s">
        <v>127</v>
      </c>
      <c r="E119" s="126" t="s">
        <v>971</v>
      </c>
      <c r="F119" s="127" t="s">
        <v>972</v>
      </c>
      <c r="G119" s="128" t="s">
        <v>871</v>
      </c>
      <c r="H119" s="129">
        <v>30</v>
      </c>
      <c r="I119" s="130">
        <v>0</v>
      </c>
      <c r="J119" s="130">
        <f t="shared" si="20"/>
        <v>0</v>
      </c>
      <c r="K119" s="127" t="s">
        <v>3</v>
      </c>
      <c r="L119" s="30"/>
      <c r="M119" s="131" t="s">
        <v>3</v>
      </c>
      <c r="N119" s="132" t="s">
        <v>42</v>
      </c>
      <c r="O119" s="133">
        <v>0</v>
      </c>
      <c r="P119" s="133">
        <f t="shared" si="21"/>
        <v>0</v>
      </c>
      <c r="Q119" s="133">
        <v>0</v>
      </c>
      <c r="R119" s="133">
        <f t="shared" si="22"/>
        <v>0</v>
      </c>
      <c r="S119" s="133">
        <v>0</v>
      </c>
      <c r="T119" s="134">
        <f t="shared" si="23"/>
        <v>0</v>
      </c>
      <c r="AR119" s="135" t="s">
        <v>215</v>
      </c>
      <c r="AT119" s="135" t="s">
        <v>127</v>
      </c>
      <c r="AU119" s="135" t="s">
        <v>79</v>
      </c>
      <c r="AY119" s="18" t="s">
        <v>125</v>
      </c>
      <c r="BE119" s="136">
        <f t="shared" si="24"/>
        <v>0</v>
      </c>
      <c r="BF119" s="136">
        <f t="shared" si="25"/>
        <v>0</v>
      </c>
      <c r="BG119" s="136">
        <f t="shared" si="26"/>
        <v>0</v>
      </c>
      <c r="BH119" s="136">
        <f t="shared" si="27"/>
        <v>0</v>
      </c>
      <c r="BI119" s="136">
        <f t="shared" si="28"/>
        <v>0</v>
      </c>
      <c r="BJ119" s="18" t="s">
        <v>79</v>
      </c>
      <c r="BK119" s="136">
        <f t="shared" si="29"/>
        <v>0</v>
      </c>
      <c r="BL119" s="18" t="s">
        <v>215</v>
      </c>
      <c r="BM119" s="135" t="s">
        <v>973</v>
      </c>
    </row>
    <row r="120" spans="2:65" s="1" customFormat="1" ht="16.5" customHeight="1">
      <c r="B120" s="124"/>
      <c r="C120" s="125" t="s">
        <v>263</v>
      </c>
      <c r="D120" s="125" t="s">
        <v>127</v>
      </c>
      <c r="E120" s="126" t="s">
        <v>974</v>
      </c>
      <c r="F120" s="127" t="s">
        <v>975</v>
      </c>
      <c r="G120" s="128" t="s">
        <v>871</v>
      </c>
      <c r="H120" s="129">
        <v>4</v>
      </c>
      <c r="I120" s="130">
        <v>0</v>
      </c>
      <c r="J120" s="130">
        <f t="shared" si="20"/>
        <v>0</v>
      </c>
      <c r="K120" s="127" t="s">
        <v>3</v>
      </c>
      <c r="L120" s="30"/>
      <c r="M120" s="131" t="s">
        <v>3</v>
      </c>
      <c r="N120" s="132" t="s">
        <v>42</v>
      </c>
      <c r="O120" s="133">
        <v>0</v>
      </c>
      <c r="P120" s="133">
        <f t="shared" si="21"/>
        <v>0</v>
      </c>
      <c r="Q120" s="133">
        <v>0</v>
      </c>
      <c r="R120" s="133">
        <f t="shared" si="22"/>
        <v>0</v>
      </c>
      <c r="S120" s="133">
        <v>0</v>
      </c>
      <c r="T120" s="134">
        <f t="shared" si="23"/>
        <v>0</v>
      </c>
      <c r="AR120" s="135" t="s">
        <v>215</v>
      </c>
      <c r="AT120" s="135" t="s">
        <v>127</v>
      </c>
      <c r="AU120" s="135" t="s">
        <v>79</v>
      </c>
      <c r="AY120" s="18" t="s">
        <v>125</v>
      </c>
      <c r="BE120" s="136">
        <f t="shared" si="24"/>
        <v>0</v>
      </c>
      <c r="BF120" s="136">
        <f t="shared" si="25"/>
        <v>0</v>
      </c>
      <c r="BG120" s="136">
        <f t="shared" si="26"/>
        <v>0</v>
      </c>
      <c r="BH120" s="136">
        <f t="shared" si="27"/>
        <v>0</v>
      </c>
      <c r="BI120" s="136">
        <f t="shared" si="28"/>
        <v>0</v>
      </c>
      <c r="BJ120" s="18" t="s">
        <v>79</v>
      </c>
      <c r="BK120" s="136">
        <f t="shared" si="29"/>
        <v>0</v>
      </c>
      <c r="BL120" s="18" t="s">
        <v>215</v>
      </c>
      <c r="BM120" s="135" t="s">
        <v>976</v>
      </c>
    </row>
    <row r="121" spans="2:65" s="1" customFormat="1" ht="16.5" customHeight="1">
      <c r="B121" s="124"/>
      <c r="C121" s="125" t="s">
        <v>268</v>
      </c>
      <c r="D121" s="125" t="s">
        <v>127</v>
      </c>
      <c r="E121" s="126" t="s">
        <v>977</v>
      </c>
      <c r="F121" s="127" t="s">
        <v>978</v>
      </c>
      <c r="G121" s="128" t="s">
        <v>871</v>
      </c>
      <c r="H121" s="129">
        <v>2</v>
      </c>
      <c r="I121" s="130">
        <v>0</v>
      </c>
      <c r="J121" s="130">
        <f t="shared" si="20"/>
        <v>0</v>
      </c>
      <c r="K121" s="127" t="s">
        <v>3</v>
      </c>
      <c r="L121" s="30"/>
      <c r="M121" s="131" t="s">
        <v>3</v>
      </c>
      <c r="N121" s="132" t="s">
        <v>42</v>
      </c>
      <c r="O121" s="133">
        <v>0</v>
      </c>
      <c r="P121" s="133">
        <f t="shared" si="21"/>
        <v>0</v>
      </c>
      <c r="Q121" s="133">
        <v>0</v>
      </c>
      <c r="R121" s="133">
        <f t="shared" si="22"/>
        <v>0</v>
      </c>
      <c r="S121" s="133">
        <v>0</v>
      </c>
      <c r="T121" s="134">
        <f t="shared" si="23"/>
        <v>0</v>
      </c>
      <c r="AR121" s="135" t="s">
        <v>215</v>
      </c>
      <c r="AT121" s="135" t="s">
        <v>127</v>
      </c>
      <c r="AU121" s="135" t="s">
        <v>79</v>
      </c>
      <c r="AY121" s="18" t="s">
        <v>125</v>
      </c>
      <c r="BE121" s="136">
        <f t="shared" si="24"/>
        <v>0</v>
      </c>
      <c r="BF121" s="136">
        <f t="shared" si="25"/>
        <v>0</v>
      </c>
      <c r="BG121" s="136">
        <f t="shared" si="26"/>
        <v>0</v>
      </c>
      <c r="BH121" s="136">
        <f t="shared" si="27"/>
        <v>0</v>
      </c>
      <c r="BI121" s="136">
        <f t="shared" si="28"/>
        <v>0</v>
      </c>
      <c r="BJ121" s="18" t="s">
        <v>79</v>
      </c>
      <c r="BK121" s="136">
        <f t="shared" si="29"/>
        <v>0</v>
      </c>
      <c r="BL121" s="18" t="s">
        <v>215</v>
      </c>
      <c r="BM121" s="135" t="s">
        <v>979</v>
      </c>
    </row>
    <row r="122" spans="2:65" s="1" customFormat="1" ht="16.5" customHeight="1">
      <c r="B122" s="124"/>
      <c r="C122" s="125" t="s">
        <v>274</v>
      </c>
      <c r="D122" s="125" t="s">
        <v>127</v>
      </c>
      <c r="E122" s="126" t="s">
        <v>980</v>
      </c>
      <c r="F122" s="127" t="s">
        <v>981</v>
      </c>
      <c r="G122" s="128" t="s">
        <v>871</v>
      </c>
      <c r="H122" s="129">
        <v>1</v>
      </c>
      <c r="I122" s="130">
        <v>0</v>
      </c>
      <c r="J122" s="130">
        <f t="shared" si="20"/>
        <v>0</v>
      </c>
      <c r="K122" s="127" t="s">
        <v>3</v>
      </c>
      <c r="L122" s="30"/>
      <c r="M122" s="131" t="s">
        <v>3</v>
      </c>
      <c r="N122" s="132" t="s">
        <v>42</v>
      </c>
      <c r="O122" s="133">
        <v>0</v>
      </c>
      <c r="P122" s="133">
        <f t="shared" si="21"/>
        <v>0</v>
      </c>
      <c r="Q122" s="133">
        <v>0</v>
      </c>
      <c r="R122" s="133">
        <f t="shared" si="22"/>
        <v>0</v>
      </c>
      <c r="S122" s="133">
        <v>0</v>
      </c>
      <c r="T122" s="134">
        <f t="shared" si="23"/>
        <v>0</v>
      </c>
      <c r="AR122" s="135" t="s">
        <v>215</v>
      </c>
      <c r="AT122" s="135" t="s">
        <v>127</v>
      </c>
      <c r="AU122" s="135" t="s">
        <v>79</v>
      </c>
      <c r="AY122" s="18" t="s">
        <v>125</v>
      </c>
      <c r="BE122" s="136">
        <f t="shared" si="24"/>
        <v>0</v>
      </c>
      <c r="BF122" s="136">
        <f t="shared" si="25"/>
        <v>0</v>
      </c>
      <c r="BG122" s="136">
        <f t="shared" si="26"/>
        <v>0</v>
      </c>
      <c r="BH122" s="136">
        <f t="shared" si="27"/>
        <v>0</v>
      </c>
      <c r="BI122" s="136">
        <f t="shared" si="28"/>
        <v>0</v>
      </c>
      <c r="BJ122" s="18" t="s">
        <v>79</v>
      </c>
      <c r="BK122" s="136">
        <f t="shared" si="29"/>
        <v>0</v>
      </c>
      <c r="BL122" s="18" t="s">
        <v>215</v>
      </c>
      <c r="BM122" s="135" t="s">
        <v>982</v>
      </c>
    </row>
    <row r="123" spans="2:65" s="1" customFormat="1" ht="16.5" customHeight="1">
      <c r="B123" s="124"/>
      <c r="C123" s="125" t="s">
        <v>279</v>
      </c>
      <c r="D123" s="125" t="s">
        <v>127</v>
      </c>
      <c r="E123" s="126" t="s">
        <v>983</v>
      </c>
      <c r="F123" s="127" t="s">
        <v>984</v>
      </c>
      <c r="G123" s="128" t="s">
        <v>871</v>
      </c>
      <c r="H123" s="129">
        <v>4</v>
      </c>
      <c r="I123" s="130">
        <v>0</v>
      </c>
      <c r="J123" s="130">
        <f t="shared" si="20"/>
        <v>0</v>
      </c>
      <c r="K123" s="127" t="s">
        <v>3</v>
      </c>
      <c r="L123" s="30"/>
      <c r="M123" s="131" t="s">
        <v>3</v>
      </c>
      <c r="N123" s="132" t="s">
        <v>42</v>
      </c>
      <c r="O123" s="133">
        <v>0</v>
      </c>
      <c r="P123" s="133">
        <f t="shared" si="21"/>
        <v>0</v>
      </c>
      <c r="Q123" s="133">
        <v>0</v>
      </c>
      <c r="R123" s="133">
        <f t="shared" si="22"/>
        <v>0</v>
      </c>
      <c r="S123" s="133">
        <v>0</v>
      </c>
      <c r="T123" s="134">
        <f t="shared" si="23"/>
        <v>0</v>
      </c>
      <c r="AR123" s="135" t="s">
        <v>215</v>
      </c>
      <c r="AT123" s="135" t="s">
        <v>127</v>
      </c>
      <c r="AU123" s="135" t="s">
        <v>79</v>
      </c>
      <c r="AY123" s="18" t="s">
        <v>125</v>
      </c>
      <c r="BE123" s="136">
        <f t="shared" si="24"/>
        <v>0</v>
      </c>
      <c r="BF123" s="136">
        <f t="shared" si="25"/>
        <v>0</v>
      </c>
      <c r="BG123" s="136">
        <f t="shared" si="26"/>
        <v>0</v>
      </c>
      <c r="BH123" s="136">
        <f t="shared" si="27"/>
        <v>0</v>
      </c>
      <c r="BI123" s="136">
        <f t="shared" si="28"/>
        <v>0</v>
      </c>
      <c r="BJ123" s="18" t="s">
        <v>79</v>
      </c>
      <c r="BK123" s="136">
        <f t="shared" si="29"/>
        <v>0</v>
      </c>
      <c r="BL123" s="18" t="s">
        <v>215</v>
      </c>
      <c r="BM123" s="135" t="s">
        <v>985</v>
      </c>
    </row>
    <row r="124" spans="2:65" s="11" customFormat="1" ht="25.9" customHeight="1">
      <c r="B124" s="113"/>
      <c r="D124" s="114" t="s">
        <v>70</v>
      </c>
      <c r="E124" s="115" t="s">
        <v>167</v>
      </c>
      <c r="F124" s="115" t="s">
        <v>986</v>
      </c>
      <c r="J124" s="116">
        <f>BK124</f>
        <v>0</v>
      </c>
      <c r="L124" s="113"/>
      <c r="M124" s="117"/>
      <c r="P124" s="118">
        <f>P125+P126+P127</f>
        <v>0</v>
      </c>
      <c r="R124" s="118">
        <f>R125+R126+R127</f>
        <v>0</v>
      </c>
      <c r="T124" s="119">
        <f>T125+T126+T127</f>
        <v>0</v>
      </c>
      <c r="AR124" s="114" t="s">
        <v>79</v>
      </c>
      <c r="AT124" s="120" t="s">
        <v>70</v>
      </c>
      <c r="AU124" s="120" t="s">
        <v>71</v>
      </c>
      <c r="AY124" s="114" t="s">
        <v>125</v>
      </c>
      <c r="BK124" s="121">
        <f>BK125+BK126+BK127</f>
        <v>0</v>
      </c>
    </row>
    <row r="125" spans="2:65" s="1" customFormat="1" ht="16.5" customHeight="1">
      <c r="B125" s="124"/>
      <c r="C125" s="125" t="s">
        <v>285</v>
      </c>
      <c r="D125" s="125" t="s">
        <v>127</v>
      </c>
      <c r="E125" s="126" t="s">
        <v>987</v>
      </c>
      <c r="F125" s="127" t="s">
        <v>988</v>
      </c>
      <c r="G125" s="128" t="s">
        <v>871</v>
      </c>
      <c r="H125" s="129">
        <v>4</v>
      </c>
      <c r="I125" s="130">
        <v>0</v>
      </c>
      <c r="J125" s="130">
        <f>ROUND(I125*H125,2)</f>
        <v>0</v>
      </c>
      <c r="K125" s="127" t="s">
        <v>3</v>
      </c>
      <c r="L125" s="30"/>
      <c r="M125" s="131" t="s">
        <v>3</v>
      </c>
      <c r="N125" s="132" t="s">
        <v>42</v>
      </c>
      <c r="O125" s="133">
        <v>0</v>
      </c>
      <c r="P125" s="133">
        <f>O125*H125</f>
        <v>0</v>
      </c>
      <c r="Q125" s="133">
        <v>0</v>
      </c>
      <c r="R125" s="133">
        <f>Q125*H125</f>
        <v>0</v>
      </c>
      <c r="S125" s="133">
        <v>0</v>
      </c>
      <c r="T125" s="134">
        <f>S125*H125</f>
        <v>0</v>
      </c>
      <c r="AR125" s="135" t="s">
        <v>215</v>
      </c>
      <c r="AT125" s="135" t="s">
        <v>127</v>
      </c>
      <c r="AU125" s="135" t="s">
        <v>79</v>
      </c>
      <c r="AY125" s="18" t="s">
        <v>125</v>
      </c>
      <c r="BE125" s="136">
        <f>IF(N125="základní",J125,0)</f>
        <v>0</v>
      </c>
      <c r="BF125" s="136">
        <f>IF(N125="snížená",J125,0)</f>
        <v>0</v>
      </c>
      <c r="BG125" s="136">
        <f>IF(N125="zákl. přenesená",J125,0)</f>
        <v>0</v>
      </c>
      <c r="BH125" s="136">
        <f>IF(N125="sníž. přenesená",J125,0)</f>
        <v>0</v>
      </c>
      <c r="BI125" s="136">
        <f>IF(N125="nulová",J125,0)</f>
        <v>0</v>
      </c>
      <c r="BJ125" s="18" t="s">
        <v>79</v>
      </c>
      <c r="BK125" s="136">
        <f>ROUND(I125*H125,2)</f>
        <v>0</v>
      </c>
      <c r="BL125" s="18" t="s">
        <v>215</v>
      </c>
      <c r="BM125" s="135" t="s">
        <v>989</v>
      </c>
    </row>
    <row r="126" spans="2:65" s="1" customFormat="1" ht="16.5" customHeight="1">
      <c r="B126" s="124"/>
      <c r="C126" s="125" t="s">
        <v>290</v>
      </c>
      <c r="D126" s="125" t="s">
        <v>127</v>
      </c>
      <c r="E126" s="126" t="s">
        <v>990</v>
      </c>
      <c r="F126" s="127" t="s">
        <v>991</v>
      </c>
      <c r="G126" s="128" t="s">
        <v>871</v>
      </c>
      <c r="H126" s="129">
        <v>4</v>
      </c>
      <c r="I126" s="130">
        <v>0</v>
      </c>
      <c r="J126" s="130">
        <f>ROUND(I126*H126,2)</f>
        <v>0</v>
      </c>
      <c r="K126" s="127" t="s">
        <v>3</v>
      </c>
      <c r="L126" s="30"/>
      <c r="M126" s="131" t="s">
        <v>3</v>
      </c>
      <c r="N126" s="132" t="s">
        <v>42</v>
      </c>
      <c r="O126" s="133">
        <v>0</v>
      </c>
      <c r="P126" s="133">
        <f>O126*H126</f>
        <v>0</v>
      </c>
      <c r="Q126" s="133">
        <v>0</v>
      </c>
      <c r="R126" s="133">
        <f>Q126*H126</f>
        <v>0</v>
      </c>
      <c r="S126" s="133">
        <v>0</v>
      </c>
      <c r="T126" s="134">
        <f>S126*H126</f>
        <v>0</v>
      </c>
      <c r="AR126" s="135" t="s">
        <v>215</v>
      </c>
      <c r="AT126" s="135" t="s">
        <v>127</v>
      </c>
      <c r="AU126" s="135" t="s">
        <v>79</v>
      </c>
      <c r="AY126" s="18" t="s">
        <v>125</v>
      </c>
      <c r="BE126" s="136">
        <f>IF(N126="základní",J126,0)</f>
        <v>0</v>
      </c>
      <c r="BF126" s="136">
        <f>IF(N126="snížená",J126,0)</f>
        <v>0</v>
      </c>
      <c r="BG126" s="136">
        <f>IF(N126="zákl. přenesená",J126,0)</f>
        <v>0</v>
      </c>
      <c r="BH126" s="136">
        <f>IF(N126="sníž. přenesená",J126,0)</f>
        <v>0</v>
      </c>
      <c r="BI126" s="136">
        <f>IF(N126="nulová",J126,0)</f>
        <v>0</v>
      </c>
      <c r="BJ126" s="18" t="s">
        <v>79</v>
      </c>
      <c r="BK126" s="136">
        <f>ROUND(I126*H126,2)</f>
        <v>0</v>
      </c>
      <c r="BL126" s="18" t="s">
        <v>215</v>
      </c>
      <c r="BM126" s="135" t="s">
        <v>992</v>
      </c>
    </row>
    <row r="127" spans="2:65" s="11" customFormat="1" ht="22.9" customHeight="1">
      <c r="B127" s="113"/>
      <c r="D127" s="114" t="s">
        <v>70</v>
      </c>
      <c r="E127" s="122" t="s">
        <v>176</v>
      </c>
      <c r="F127" s="122" t="s">
        <v>993</v>
      </c>
      <c r="J127" s="123">
        <f>BK127</f>
        <v>0</v>
      </c>
      <c r="L127" s="113"/>
      <c r="M127" s="117"/>
      <c r="P127" s="118">
        <f>SUM(P128:P133)</f>
        <v>0</v>
      </c>
      <c r="R127" s="118">
        <f>SUM(R128:R133)</f>
        <v>0</v>
      </c>
      <c r="T127" s="119">
        <f>SUM(T128:T133)</f>
        <v>0</v>
      </c>
      <c r="AR127" s="114" t="s">
        <v>79</v>
      </c>
      <c r="AT127" s="120" t="s">
        <v>70</v>
      </c>
      <c r="AU127" s="120" t="s">
        <v>79</v>
      </c>
      <c r="AY127" s="114" t="s">
        <v>125</v>
      </c>
      <c r="BK127" s="121">
        <f>SUM(BK128:BK133)</f>
        <v>0</v>
      </c>
    </row>
    <row r="128" spans="2:65" s="1" customFormat="1" ht="16.5" customHeight="1">
      <c r="B128" s="124"/>
      <c r="C128" s="125" t="s">
        <v>297</v>
      </c>
      <c r="D128" s="125" t="s">
        <v>127</v>
      </c>
      <c r="E128" s="126" t="s">
        <v>994</v>
      </c>
      <c r="F128" s="127" t="s">
        <v>995</v>
      </c>
      <c r="G128" s="128" t="s">
        <v>996</v>
      </c>
      <c r="H128" s="129">
        <v>6</v>
      </c>
      <c r="I128" s="130">
        <v>0</v>
      </c>
      <c r="J128" s="130">
        <f t="shared" ref="J128:J133" si="30">ROUND(I128*H128,2)</f>
        <v>0</v>
      </c>
      <c r="K128" s="127" t="s">
        <v>3</v>
      </c>
      <c r="L128" s="30"/>
      <c r="M128" s="131" t="s">
        <v>3</v>
      </c>
      <c r="N128" s="132" t="s">
        <v>42</v>
      </c>
      <c r="O128" s="133">
        <v>0</v>
      </c>
      <c r="P128" s="133">
        <f t="shared" ref="P128:P133" si="31">O128*H128</f>
        <v>0</v>
      </c>
      <c r="Q128" s="133">
        <v>0</v>
      </c>
      <c r="R128" s="133">
        <f t="shared" ref="R128:R133" si="32">Q128*H128</f>
        <v>0</v>
      </c>
      <c r="S128" s="133">
        <v>0</v>
      </c>
      <c r="T128" s="134">
        <f t="shared" ref="T128:T133" si="33">S128*H128</f>
        <v>0</v>
      </c>
      <c r="AR128" s="135" t="s">
        <v>215</v>
      </c>
      <c r="AT128" s="135" t="s">
        <v>127</v>
      </c>
      <c r="AU128" s="135" t="s">
        <v>81</v>
      </c>
      <c r="AY128" s="18" t="s">
        <v>125</v>
      </c>
      <c r="BE128" s="136">
        <f t="shared" ref="BE128:BE133" si="34">IF(N128="základní",J128,0)</f>
        <v>0</v>
      </c>
      <c r="BF128" s="136">
        <f t="shared" ref="BF128:BF133" si="35">IF(N128="snížená",J128,0)</f>
        <v>0</v>
      </c>
      <c r="BG128" s="136">
        <f t="shared" ref="BG128:BG133" si="36">IF(N128="zákl. přenesená",J128,0)</f>
        <v>0</v>
      </c>
      <c r="BH128" s="136">
        <f t="shared" ref="BH128:BH133" si="37">IF(N128="sníž. přenesená",J128,0)</f>
        <v>0</v>
      </c>
      <c r="BI128" s="136">
        <f t="shared" ref="BI128:BI133" si="38">IF(N128="nulová",J128,0)</f>
        <v>0</v>
      </c>
      <c r="BJ128" s="18" t="s">
        <v>79</v>
      </c>
      <c r="BK128" s="136">
        <f t="shared" ref="BK128:BK133" si="39">ROUND(I128*H128,2)</f>
        <v>0</v>
      </c>
      <c r="BL128" s="18" t="s">
        <v>215</v>
      </c>
      <c r="BM128" s="135" t="s">
        <v>997</v>
      </c>
    </row>
    <row r="129" spans="2:65" s="1" customFormat="1" ht="16.5" customHeight="1">
      <c r="B129" s="124"/>
      <c r="C129" s="125" t="s">
        <v>303</v>
      </c>
      <c r="D129" s="125" t="s">
        <v>127</v>
      </c>
      <c r="E129" s="126" t="s">
        <v>998</v>
      </c>
      <c r="F129" s="127" t="s">
        <v>999</v>
      </c>
      <c r="G129" s="128" t="s">
        <v>1000</v>
      </c>
      <c r="H129" s="129">
        <v>175</v>
      </c>
      <c r="I129" s="130">
        <v>0</v>
      </c>
      <c r="J129" s="130">
        <f t="shared" si="30"/>
        <v>0</v>
      </c>
      <c r="K129" s="127" t="s">
        <v>3</v>
      </c>
      <c r="L129" s="30"/>
      <c r="M129" s="131" t="s">
        <v>3</v>
      </c>
      <c r="N129" s="132" t="s">
        <v>42</v>
      </c>
      <c r="O129" s="133">
        <v>0</v>
      </c>
      <c r="P129" s="133">
        <f t="shared" si="31"/>
        <v>0</v>
      </c>
      <c r="Q129" s="133">
        <v>0</v>
      </c>
      <c r="R129" s="133">
        <f t="shared" si="32"/>
        <v>0</v>
      </c>
      <c r="S129" s="133">
        <v>0</v>
      </c>
      <c r="T129" s="134">
        <f t="shared" si="33"/>
        <v>0</v>
      </c>
      <c r="AR129" s="135" t="s">
        <v>215</v>
      </c>
      <c r="AT129" s="135" t="s">
        <v>127</v>
      </c>
      <c r="AU129" s="135" t="s">
        <v>81</v>
      </c>
      <c r="AY129" s="18" t="s">
        <v>125</v>
      </c>
      <c r="BE129" s="136">
        <f t="shared" si="34"/>
        <v>0</v>
      </c>
      <c r="BF129" s="136">
        <f t="shared" si="35"/>
        <v>0</v>
      </c>
      <c r="BG129" s="136">
        <f t="shared" si="36"/>
        <v>0</v>
      </c>
      <c r="BH129" s="136">
        <f t="shared" si="37"/>
        <v>0</v>
      </c>
      <c r="BI129" s="136">
        <f t="shared" si="38"/>
        <v>0</v>
      </c>
      <c r="BJ129" s="18" t="s">
        <v>79</v>
      </c>
      <c r="BK129" s="136">
        <f t="shared" si="39"/>
        <v>0</v>
      </c>
      <c r="BL129" s="18" t="s">
        <v>215</v>
      </c>
      <c r="BM129" s="135" t="s">
        <v>1001</v>
      </c>
    </row>
    <row r="130" spans="2:65" s="1" customFormat="1" ht="16.5" customHeight="1">
      <c r="B130" s="124"/>
      <c r="C130" s="125" t="s">
        <v>308</v>
      </c>
      <c r="D130" s="125" t="s">
        <v>127</v>
      </c>
      <c r="E130" s="126" t="s">
        <v>1002</v>
      </c>
      <c r="F130" s="127" t="s">
        <v>1003</v>
      </c>
      <c r="G130" s="128" t="s">
        <v>170</v>
      </c>
      <c r="H130" s="129">
        <v>150</v>
      </c>
      <c r="I130" s="130">
        <v>0</v>
      </c>
      <c r="J130" s="130">
        <f t="shared" si="30"/>
        <v>0</v>
      </c>
      <c r="K130" s="127" t="s">
        <v>3</v>
      </c>
      <c r="L130" s="30"/>
      <c r="M130" s="131" t="s">
        <v>3</v>
      </c>
      <c r="N130" s="132" t="s">
        <v>42</v>
      </c>
      <c r="O130" s="133">
        <v>0</v>
      </c>
      <c r="P130" s="133">
        <f t="shared" si="31"/>
        <v>0</v>
      </c>
      <c r="Q130" s="133">
        <v>0</v>
      </c>
      <c r="R130" s="133">
        <f t="shared" si="32"/>
        <v>0</v>
      </c>
      <c r="S130" s="133">
        <v>0</v>
      </c>
      <c r="T130" s="134">
        <f t="shared" si="33"/>
        <v>0</v>
      </c>
      <c r="AR130" s="135" t="s">
        <v>215</v>
      </c>
      <c r="AT130" s="135" t="s">
        <v>127</v>
      </c>
      <c r="AU130" s="135" t="s">
        <v>81</v>
      </c>
      <c r="AY130" s="18" t="s">
        <v>125</v>
      </c>
      <c r="BE130" s="136">
        <f t="shared" si="34"/>
        <v>0</v>
      </c>
      <c r="BF130" s="136">
        <f t="shared" si="35"/>
        <v>0</v>
      </c>
      <c r="BG130" s="136">
        <f t="shared" si="36"/>
        <v>0</v>
      </c>
      <c r="BH130" s="136">
        <f t="shared" si="37"/>
        <v>0</v>
      </c>
      <c r="BI130" s="136">
        <f t="shared" si="38"/>
        <v>0</v>
      </c>
      <c r="BJ130" s="18" t="s">
        <v>79</v>
      </c>
      <c r="BK130" s="136">
        <f t="shared" si="39"/>
        <v>0</v>
      </c>
      <c r="BL130" s="18" t="s">
        <v>215</v>
      </c>
      <c r="BM130" s="135" t="s">
        <v>1004</v>
      </c>
    </row>
    <row r="131" spans="2:65" s="1" customFormat="1" ht="16.5" customHeight="1">
      <c r="B131" s="124"/>
      <c r="C131" s="125" t="s">
        <v>311</v>
      </c>
      <c r="D131" s="125" t="s">
        <v>127</v>
      </c>
      <c r="E131" s="126" t="s">
        <v>1005</v>
      </c>
      <c r="F131" s="127" t="s">
        <v>1006</v>
      </c>
      <c r="G131" s="128" t="s">
        <v>880</v>
      </c>
      <c r="H131" s="129">
        <v>1</v>
      </c>
      <c r="I131" s="130">
        <v>0</v>
      </c>
      <c r="J131" s="130">
        <f t="shared" si="30"/>
        <v>0</v>
      </c>
      <c r="K131" s="127" t="s">
        <v>3</v>
      </c>
      <c r="L131" s="30"/>
      <c r="M131" s="131" t="s">
        <v>3</v>
      </c>
      <c r="N131" s="132" t="s">
        <v>42</v>
      </c>
      <c r="O131" s="133">
        <v>0</v>
      </c>
      <c r="P131" s="133">
        <f t="shared" si="31"/>
        <v>0</v>
      </c>
      <c r="Q131" s="133">
        <v>0</v>
      </c>
      <c r="R131" s="133">
        <f t="shared" si="32"/>
        <v>0</v>
      </c>
      <c r="S131" s="133">
        <v>0</v>
      </c>
      <c r="T131" s="134">
        <f t="shared" si="33"/>
        <v>0</v>
      </c>
      <c r="AR131" s="135" t="s">
        <v>215</v>
      </c>
      <c r="AT131" s="135" t="s">
        <v>127</v>
      </c>
      <c r="AU131" s="135" t="s">
        <v>81</v>
      </c>
      <c r="AY131" s="18" t="s">
        <v>125</v>
      </c>
      <c r="BE131" s="136">
        <f t="shared" si="34"/>
        <v>0</v>
      </c>
      <c r="BF131" s="136">
        <f t="shared" si="35"/>
        <v>0</v>
      </c>
      <c r="BG131" s="136">
        <f t="shared" si="36"/>
        <v>0</v>
      </c>
      <c r="BH131" s="136">
        <f t="shared" si="37"/>
        <v>0</v>
      </c>
      <c r="BI131" s="136">
        <f t="shared" si="38"/>
        <v>0</v>
      </c>
      <c r="BJ131" s="18" t="s">
        <v>79</v>
      </c>
      <c r="BK131" s="136">
        <f t="shared" si="39"/>
        <v>0</v>
      </c>
      <c r="BL131" s="18" t="s">
        <v>215</v>
      </c>
      <c r="BM131" s="135" t="s">
        <v>1007</v>
      </c>
    </row>
    <row r="132" spans="2:65" s="1" customFormat="1" ht="16.5" customHeight="1">
      <c r="B132" s="124"/>
      <c r="C132" s="125" t="s">
        <v>317</v>
      </c>
      <c r="D132" s="125" t="s">
        <v>127</v>
      </c>
      <c r="E132" s="126" t="s">
        <v>1008</v>
      </c>
      <c r="F132" s="127" t="s">
        <v>1009</v>
      </c>
      <c r="G132" s="128" t="s">
        <v>880</v>
      </c>
      <c r="H132" s="129">
        <v>1</v>
      </c>
      <c r="I132" s="130">
        <v>0</v>
      </c>
      <c r="J132" s="130">
        <f t="shared" si="30"/>
        <v>0</v>
      </c>
      <c r="K132" s="127" t="s">
        <v>3</v>
      </c>
      <c r="L132" s="30"/>
      <c r="M132" s="131" t="s">
        <v>3</v>
      </c>
      <c r="N132" s="132" t="s">
        <v>42</v>
      </c>
      <c r="O132" s="133">
        <v>0</v>
      </c>
      <c r="P132" s="133">
        <f t="shared" si="31"/>
        <v>0</v>
      </c>
      <c r="Q132" s="133">
        <v>0</v>
      </c>
      <c r="R132" s="133">
        <f t="shared" si="32"/>
        <v>0</v>
      </c>
      <c r="S132" s="133">
        <v>0</v>
      </c>
      <c r="T132" s="134">
        <f t="shared" si="33"/>
        <v>0</v>
      </c>
      <c r="AR132" s="135" t="s">
        <v>215</v>
      </c>
      <c r="AT132" s="135" t="s">
        <v>127</v>
      </c>
      <c r="AU132" s="135" t="s">
        <v>81</v>
      </c>
      <c r="AY132" s="18" t="s">
        <v>125</v>
      </c>
      <c r="BE132" s="136">
        <f t="shared" si="34"/>
        <v>0</v>
      </c>
      <c r="BF132" s="136">
        <f t="shared" si="35"/>
        <v>0</v>
      </c>
      <c r="BG132" s="136">
        <f t="shared" si="36"/>
        <v>0</v>
      </c>
      <c r="BH132" s="136">
        <f t="shared" si="37"/>
        <v>0</v>
      </c>
      <c r="BI132" s="136">
        <f t="shared" si="38"/>
        <v>0</v>
      </c>
      <c r="BJ132" s="18" t="s">
        <v>79</v>
      </c>
      <c r="BK132" s="136">
        <f t="shared" si="39"/>
        <v>0</v>
      </c>
      <c r="BL132" s="18" t="s">
        <v>215</v>
      </c>
      <c r="BM132" s="135" t="s">
        <v>1010</v>
      </c>
    </row>
    <row r="133" spans="2:65" s="1" customFormat="1" ht="16.5" customHeight="1">
      <c r="B133" s="124"/>
      <c r="C133" s="125" t="s">
        <v>323</v>
      </c>
      <c r="D133" s="125" t="s">
        <v>127</v>
      </c>
      <c r="E133" s="126" t="s">
        <v>1011</v>
      </c>
      <c r="F133" s="127" t="s">
        <v>1012</v>
      </c>
      <c r="G133" s="128" t="s">
        <v>871</v>
      </c>
      <c r="H133" s="129">
        <v>1</v>
      </c>
      <c r="I133" s="130">
        <v>0</v>
      </c>
      <c r="J133" s="130">
        <f t="shared" si="30"/>
        <v>0</v>
      </c>
      <c r="K133" s="127" t="s">
        <v>3</v>
      </c>
      <c r="L133" s="30"/>
      <c r="M133" s="174" t="s">
        <v>3</v>
      </c>
      <c r="N133" s="175" t="s">
        <v>42</v>
      </c>
      <c r="O133" s="176">
        <v>0</v>
      </c>
      <c r="P133" s="176">
        <f t="shared" si="31"/>
        <v>0</v>
      </c>
      <c r="Q133" s="176">
        <v>0</v>
      </c>
      <c r="R133" s="176">
        <f t="shared" si="32"/>
        <v>0</v>
      </c>
      <c r="S133" s="176">
        <v>0</v>
      </c>
      <c r="T133" s="177">
        <f t="shared" si="33"/>
        <v>0</v>
      </c>
      <c r="AR133" s="135" t="s">
        <v>215</v>
      </c>
      <c r="AT133" s="135" t="s">
        <v>127</v>
      </c>
      <c r="AU133" s="135" t="s">
        <v>81</v>
      </c>
      <c r="AY133" s="18" t="s">
        <v>125</v>
      </c>
      <c r="BE133" s="136">
        <f t="shared" si="34"/>
        <v>0</v>
      </c>
      <c r="BF133" s="136">
        <f t="shared" si="35"/>
        <v>0</v>
      </c>
      <c r="BG133" s="136">
        <f t="shared" si="36"/>
        <v>0</v>
      </c>
      <c r="BH133" s="136">
        <f t="shared" si="37"/>
        <v>0</v>
      </c>
      <c r="BI133" s="136">
        <f t="shared" si="38"/>
        <v>0</v>
      </c>
      <c r="BJ133" s="18" t="s">
        <v>79</v>
      </c>
      <c r="BK133" s="136">
        <f t="shared" si="39"/>
        <v>0</v>
      </c>
      <c r="BL133" s="18" t="s">
        <v>215</v>
      </c>
      <c r="BM133" s="135" t="s">
        <v>1013</v>
      </c>
    </row>
    <row r="134" spans="2:65" s="1" customFormat="1" ht="6.95" customHeight="1"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30"/>
    </row>
  </sheetData>
  <autoFilter ref="C87:K133" xr:uid="{00000000-0009-0000-0000-000004000000}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90"/>
  <sheetViews>
    <sheetView showGridLines="0" topLeftCell="A74" workbookViewId="0">
      <selection activeCell="I92" sqref="I9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06" t="s">
        <v>6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8" t="s">
        <v>91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pans="2:46" ht="24.95" customHeight="1">
      <c r="B4" s="21"/>
      <c r="D4" s="22" t="s">
        <v>92</v>
      </c>
      <c r="L4" s="21"/>
      <c r="M4" s="83" t="s">
        <v>11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15</v>
      </c>
      <c r="L6" s="21"/>
    </row>
    <row r="7" spans="2:46" ht="16.5" customHeight="1">
      <c r="B7" s="21"/>
      <c r="E7" s="344" t="str">
        <f>'Rekapitulace stavby'!K6</f>
        <v>Kluziště Smržovka</v>
      </c>
      <c r="F7" s="345"/>
      <c r="G7" s="345"/>
      <c r="H7" s="345"/>
      <c r="L7" s="21"/>
    </row>
    <row r="8" spans="2:46" s="1" customFormat="1" ht="12" customHeight="1">
      <c r="B8" s="30"/>
      <c r="D8" s="27" t="s">
        <v>93</v>
      </c>
      <c r="L8" s="30"/>
    </row>
    <row r="9" spans="2:46" s="1" customFormat="1" ht="16.5" customHeight="1">
      <c r="B9" s="30"/>
      <c r="E9" s="340" t="s">
        <v>1014</v>
      </c>
      <c r="F9" s="343"/>
      <c r="G9" s="343"/>
      <c r="H9" s="343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7" t="s">
        <v>17</v>
      </c>
      <c r="F11" s="25" t="s">
        <v>3</v>
      </c>
      <c r="I11" s="27" t="s">
        <v>18</v>
      </c>
      <c r="J11" s="25" t="s">
        <v>3</v>
      </c>
      <c r="L11" s="30"/>
    </row>
    <row r="12" spans="2:46" s="1" customFormat="1" ht="12" customHeight="1">
      <c r="B12" s="30"/>
      <c r="D12" s="27" t="s">
        <v>19</v>
      </c>
      <c r="F12" s="25" t="s">
        <v>20</v>
      </c>
      <c r="I12" s="27" t="s">
        <v>21</v>
      </c>
      <c r="J12" s="47" t="str">
        <f>'Rekapitulace stavby'!AN8</f>
        <v>2. 4. 2026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7" t="s">
        <v>23</v>
      </c>
      <c r="I14" s="27" t="s">
        <v>24</v>
      </c>
      <c r="J14" s="25" t="s">
        <v>3</v>
      </c>
      <c r="L14" s="30"/>
    </row>
    <row r="15" spans="2:46" s="1" customFormat="1" ht="18" customHeight="1">
      <c r="B15" s="30"/>
      <c r="E15" s="25" t="s">
        <v>25</v>
      </c>
      <c r="I15" s="27" t="s">
        <v>26</v>
      </c>
      <c r="J15" s="25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7" t="s">
        <v>27</v>
      </c>
      <c r="I17" s="27" t="s">
        <v>24</v>
      </c>
      <c r="J17" s="25" t="str">
        <f>'Rekapitulace stavby'!AN13</f>
        <v/>
      </c>
      <c r="L17" s="30"/>
    </row>
    <row r="18" spans="2:12" s="1" customFormat="1" ht="18" customHeight="1">
      <c r="B18" s="30"/>
      <c r="E18" s="315" t="str">
        <f>'Rekapitulace stavby'!E14</f>
        <v xml:space="preserve"> </v>
      </c>
      <c r="F18" s="315"/>
      <c r="G18" s="315"/>
      <c r="H18" s="315"/>
      <c r="I18" s="27" t="s">
        <v>26</v>
      </c>
      <c r="J18" s="25" t="str">
        <f>'Rekapitulace stavby'!AN14</f>
        <v/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7" t="s">
        <v>29</v>
      </c>
      <c r="I20" s="27" t="s">
        <v>24</v>
      </c>
      <c r="J20" s="25" t="s">
        <v>30</v>
      </c>
      <c r="L20" s="30"/>
    </row>
    <row r="21" spans="2:12" s="1" customFormat="1" ht="18" customHeight="1">
      <c r="B21" s="30"/>
      <c r="E21" s="25" t="s">
        <v>31</v>
      </c>
      <c r="I21" s="27" t="s">
        <v>26</v>
      </c>
      <c r="J21" s="25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7" t="s">
        <v>33</v>
      </c>
      <c r="I23" s="27" t="s">
        <v>24</v>
      </c>
      <c r="J23" s="25" t="s">
        <v>3</v>
      </c>
      <c r="L23" s="30"/>
    </row>
    <row r="24" spans="2:12" s="1" customFormat="1" ht="18" customHeight="1">
      <c r="B24" s="30"/>
      <c r="E24" s="25" t="s">
        <v>34</v>
      </c>
      <c r="I24" s="27" t="s">
        <v>26</v>
      </c>
      <c r="J24" s="25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7" t="s">
        <v>35</v>
      </c>
      <c r="L26" s="30"/>
    </row>
    <row r="27" spans="2:12" s="7" customFormat="1" ht="47.25" customHeight="1">
      <c r="B27" s="84"/>
      <c r="E27" s="317" t="s">
        <v>36</v>
      </c>
      <c r="F27" s="317"/>
      <c r="G27" s="317"/>
      <c r="H27" s="317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37</v>
      </c>
      <c r="J30" s="61">
        <f>ROUND(J82,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customHeight="1">
      <c r="B33" s="30"/>
      <c r="D33" s="50" t="s">
        <v>41</v>
      </c>
      <c r="E33" s="27" t="s">
        <v>42</v>
      </c>
      <c r="F33" s="86">
        <f>ROUND((SUM(BE82:BE89)),  2)</f>
        <v>0</v>
      </c>
      <c r="I33" s="87">
        <v>0.21</v>
      </c>
      <c r="J33" s="86">
        <f>ROUND(((SUM(BE82:BE89))*I33),  2)</f>
        <v>0</v>
      </c>
      <c r="L33" s="30"/>
    </row>
    <row r="34" spans="2:12" s="1" customFormat="1" ht="14.45" customHeight="1">
      <c r="B34" s="30"/>
      <c r="E34" s="27" t="s">
        <v>43</v>
      </c>
      <c r="F34" s="86">
        <f>ROUND((SUM(BF82:BF89)),  2)</f>
        <v>0</v>
      </c>
      <c r="I34" s="87">
        <v>0.12</v>
      </c>
      <c r="J34" s="86">
        <f>ROUND(((SUM(BF82:BF89))*I34),  2)</f>
        <v>0</v>
      </c>
      <c r="L34" s="30"/>
    </row>
    <row r="35" spans="2:12" s="1" customFormat="1" ht="14.45" hidden="1" customHeight="1">
      <c r="B35" s="30"/>
      <c r="E35" s="27" t="s">
        <v>44</v>
      </c>
      <c r="F35" s="86">
        <f>ROUND((SUM(BG82:BG89)),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7" t="s">
        <v>45</v>
      </c>
      <c r="F36" s="86">
        <f>ROUND((SUM(BH82:BH89)),  2)</f>
        <v>0</v>
      </c>
      <c r="I36" s="87">
        <v>0.12</v>
      </c>
      <c r="J36" s="86">
        <f>0</f>
        <v>0</v>
      </c>
      <c r="L36" s="30"/>
    </row>
    <row r="37" spans="2:12" s="1" customFormat="1" ht="14.45" hidden="1" customHeight="1">
      <c r="B37" s="30"/>
      <c r="E37" s="27" t="s">
        <v>46</v>
      </c>
      <c r="F37" s="86">
        <f>ROUND((SUM(BI82:BI89)),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47</v>
      </c>
      <c r="E39" s="52"/>
      <c r="F39" s="52"/>
      <c r="G39" s="90" t="s">
        <v>48</v>
      </c>
      <c r="H39" s="91" t="s">
        <v>49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22" t="s">
        <v>95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7" t="s">
        <v>15</v>
      </c>
      <c r="L47" s="30"/>
    </row>
    <row r="48" spans="2:12" s="1" customFormat="1" ht="16.5" customHeight="1">
      <c r="B48" s="30"/>
      <c r="E48" s="344" t="str">
        <f>E7</f>
        <v>Kluziště Smržovka</v>
      </c>
      <c r="F48" s="345"/>
      <c r="G48" s="345"/>
      <c r="H48" s="345"/>
      <c r="L48" s="30"/>
    </row>
    <row r="49" spans="2:47" s="1" customFormat="1" ht="12" customHeight="1">
      <c r="B49" s="30"/>
      <c r="C49" s="27" t="s">
        <v>93</v>
      </c>
      <c r="L49" s="30"/>
    </row>
    <row r="50" spans="2:47" s="1" customFormat="1" ht="16.5" customHeight="1">
      <c r="B50" s="30"/>
      <c r="E50" s="340" t="str">
        <f>E9</f>
        <v>VRN - Vedlejší rozpočtové náklady a náklady spojené s umístěním stavby</v>
      </c>
      <c r="F50" s="343"/>
      <c r="G50" s="343"/>
      <c r="H50" s="343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7" t="s">
        <v>19</v>
      </c>
      <c r="F52" s="25" t="str">
        <f>F12</f>
        <v>p.č. 2115/1, 2115/3, 2105</v>
      </c>
      <c r="I52" s="27" t="s">
        <v>21</v>
      </c>
      <c r="J52" s="47" t="str">
        <f>IF(J12="","",J12)</f>
        <v>2. 4. 2026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7" t="s">
        <v>23</v>
      </c>
      <c r="F54" s="25" t="str">
        <f>E15</f>
        <v>Město Smržovka</v>
      </c>
      <c r="I54" s="27" t="s">
        <v>29</v>
      </c>
      <c r="J54" s="28" t="str">
        <f>E21</f>
        <v>mjölking s.r.o., Šternovská 2304/6, Chodov, Praha</v>
      </c>
      <c r="L54" s="30"/>
    </row>
    <row r="55" spans="2:47" s="1" customFormat="1" ht="15.2" customHeight="1">
      <c r="B55" s="30"/>
      <c r="C55" s="27" t="s">
        <v>27</v>
      </c>
      <c r="F55" s="25" t="str">
        <f>IF(E18="","",E18)</f>
        <v xml:space="preserve"> </v>
      </c>
      <c r="I55" s="27" t="s">
        <v>33</v>
      </c>
      <c r="J55" s="28" t="str">
        <f>E24</f>
        <v>Propos Liberec s.r.o.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96</v>
      </c>
      <c r="D57" s="88"/>
      <c r="E57" s="88"/>
      <c r="F57" s="88"/>
      <c r="G57" s="88"/>
      <c r="H57" s="88"/>
      <c r="I57" s="88"/>
      <c r="J57" s="95" t="s">
        <v>97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69</v>
      </c>
      <c r="J59" s="61">
        <f>J82</f>
        <v>0</v>
      </c>
      <c r="L59" s="30"/>
      <c r="AU59" s="18" t="s">
        <v>98</v>
      </c>
    </row>
    <row r="60" spans="2:47" s="8" customFormat="1" ht="24.95" customHeight="1">
      <c r="B60" s="97"/>
      <c r="D60" s="98" t="s">
        <v>660</v>
      </c>
      <c r="E60" s="99"/>
      <c r="F60" s="99"/>
      <c r="G60" s="99"/>
      <c r="H60" s="99"/>
      <c r="I60" s="99"/>
      <c r="J60" s="100">
        <f>J83</f>
        <v>0</v>
      </c>
      <c r="L60" s="97"/>
    </row>
    <row r="61" spans="2:47" s="9" customFormat="1" ht="19.899999999999999" customHeight="1">
      <c r="B61" s="101"/>
      <c r="D61" s="102" t="s">
        <v>1015</v>
      </c>
      <c r="E61" s="103"/>
      <c r="F61" s="103"/>
      <c r="G61" s="103"/>
      <c r="H61" s="103"/>
      <c r="I61" s="103"/>
      <c r="J61" s="104">
        <f>J84</f>
        <v>0</v>
      </c>
      <c r="L61" s="101"/>
    </row>
    <row r="62" spans="2:47" s="9" customFormat="1" ht="19.899999999999999" customHeight="1">
      <c r="B62" s="101"/>
      <c r="D62" s="102" t="s">
        <v>1244</v>
      </c>
      <c r="E62" s="103"/>
      <c r="F62" s="103"/>
      <c r="G62" s="103"/>
      <c r="H62" s="103"/>
      <c r="I62" s="103"/>
      <c r="J62" s="104">
        <f>J88</f>
        <v>0</v>
      </c>
      <c r="L62" s="101"/>
    </row>
    <row r="63" spans="2:47" s="1" customFormat="1" ht="21.75" customHeight="1">
      <c r="B63" s="30"/>
      <c r="L63" s="30"/>
    </row>
    <row r="64" spans="2:47" s="1" customFormat="1" ht="6.95" customHeight="1"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30"/>
    </row>
    <row r="68" spans="2:12" s="1" customFormat="1" ht="6.95" customHeight="1"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30"/>
    </row>
    <row r="69" spans="2:12" s="1" customFormat="1" ht="24.95" customHeight="1">
      <c r="B69" s="30"/>
      <c r="C69" s="22" t="s">
        <v>110</v>
      </c>
      <c r="L69" s="30"/>
    </row>
    <row r="70" spans="2:12" s="1" customFormat="1" ht="6.95" customHeight="1">
      <c r="B70" s="30"/>
      <c r="L70" s="30"/>
    </row>
    <row r="71" spans="2:12" s="1" customFormat="1" ht="12" customHeight="1">
      <c r="B71" s="30"/>
      <c r="C71" s="27" t="s">
        <v>15</v>
      </c>
      <c r="L71" s="30"/>
    </row>
    <row r="72" spans="2:12" s="1" customFormat="1" ht="16.5" customHeight="1">
      <c r="B72" s="30"/>
      <c r="E72" s="344" t="str">
        <f>E7</f>
        <v>Kluziště Smržovka</v>
      </c>
      <c r="F72" s="345"/>
      <c r="G72" s="345"/>
      <c r="H72" s="345"/>
      <c r="L72" s="30"/>
    </row>
    <row r="73" spans="2:12" s="1" customFormat="1" ht="12" customHeight="1">
      <c r="B73" s="30"/>
      <c r="C73" s="27" t="s">
        <v>93</v>
      </c>
      <c r="L73" s="30"/>
    </row>
    <row r="74" spans="2:12" s="1" customFormat="1" ht="16.5" customHeight="1">
      <c r="B74" s="30"/>
      <c r="E74" s="340" t="str">
        <f>E9</f>
        <v>VRN - Vedlejší rozpočtové náklady a náklady spojené s umístěním stavby</v>
      </c>
      <c r="F74" s="343"/>
      <c r="G74" s="343"/>
      <c r="H74" s="343"/>
      <c r="L74" s="30"/>
    </row>
    <row r="75" spans="2:12" s="1" customFormat="1" ht="6.95" customHeight="1">
      <c r="B75" s="30"/>
      <c r="L75" s="30"/>
    </row>
    <row r="76" spans="2:12" s="1" customFormat="1" ht="12" customHeight="1">
      <c r="B76" s="30"/>
      <c r="C76" s="27" t="s">
        <v>19</v>
      </c>
      <c r="F76" s="25" t="str">
        <f>F12</f>
        <v>p.č. 2115/1, 2115/3, 2105</v>
      </c>
      <c r="I76" s="27" t="s">
        <v>21</v>
      </c>
      <c r="J76" s="47" t="str">
        <f>IF(J12="","",J12)</f>
        <v>2. 4. 2026</v>
      </c>
      <c r="L76" s="30"/>
    </row>
    <row r="77" spans="2:12" s="1" customFormat="1" ht="6.95" customHeight="1">
      <c r="B77" s="30"/>
      <c r="L77" s="30"/>
    </row>
    <row r="78" spans="2:12" s="1" customFormat="1" ht="40.15" customHeight="1">
      <c r="B78" s="30"/>
      <c r="C78" s="27" t="s">
        <v>23</v>
      </c>
      <c r="F78" s="25" t="str">
        <f>E15</f>
        <v>Město Smržovka</v>
      </c>
      <c r="I78" s="27" t="s">
        <v>29</v>
      </c>
      <c r="J78" s="28" t="str">
        <f>E21</f>
        <v>mjölking s.r.o., Šternovská 2304/6, Chodov, Praha</v>
      </c>
      <c r="L78" s="30"/>
    </row>
    <row r="79" spans="2:12" s="1" customFormat="1" ht="15.2" customHeight="1">
      <c r="B79" s="30"/>
      <c r="C79" s="27" t="s">
        <v>27</v>
      </c>
      <c r="F79" s="25" t="str">
        <f>IF(E18="","",E18)</f>
        <v xml:space="preserve"> </v>
      </c>
      <c r="I79" s="27" t="s">
        <v>33</v>
      </c>
      <c r="J79" s="28" t="str">
        <f>E24</f>
        <v>Propos Liberec s.r.o.</v>
      </c>
      <c r="L79" s="30"/>
    </row>
    <row r="80" spans="2:12" s="1" customFormat="1" ht="10.35" customHeight="1">
      <c r="B80" s="30"/>
      <c r="L80" s="30"/>
    </row>
    <row r="81" spans="2:65" s="10" customFormat="1" ht="29.25" customHeight="1">
      <c r="B81" s="105"/>
      <c r="C81" s="106" t="s">
        <v>111</v>
      </c>
      <c r="D81" s="107" t="s">
        <v>56</v>
      </c>
      <c r="E81" s="107" t="s">
        <v>52</v>
      </c>
      <c r="F81" s="107" t="s">
        <v>53</v>
      </c>
      <c r="G81" s="107" t="s">
        <v>112</v>
      </c>
      <c r="H81" s="107" t="s">
        <v>113</v>
      </c>
      <c r="I81" s="107" t="s">
        <v>114</v>
      </c>
      <c r="J81" s="107" t="s">
        <v>97</v>
      </c>
      <c r="K81" s="108" t="s">
        <v>115</v>
      </c>
      <c r="L81" s="105"/>
      <c r="M81" s="54" t="s">
        <v>3</v>
      </c>
      <c r="N81" s="55" t="s">
        <v>41</v>
      </c>
      <c r="O81" s="55" t="s">
        <v>116</v>
      </c>
      <c r="P81" s="55" t="s">
        <v>117</v>
      </c>
      <c r="Q81" s="55" t="s">
        <v>118</v>
      </c>
      <c r="R81" s="55" t="s">
        <v>119</v>
      </c>
      <c r="S81" s="55" t="s">
        <v>120</v>
      </c>
      <c r="T81" s="56" t="s">
        <v>121</v>
      </c>
    </row>
    <row r="82" spans="2:65" s="1" customFormat="1" ht="22.9" customHeight="1">
      <c r="B82" s="30"/>
      <c r="C82" s="59" t="s">
        <v>122</v>
      </c>
      <c r="J82" s="109">
        <f>J83</f>
        <v>0</v>
      </c>
      <c r="L82" s="30"/>
      <c r="M82" s="57"/>
      <c r="N82" s="48"/>
      <c r="O82" s="48"/>
      <c r="P82" s="110" t="e">
        <f>P83</f>
        <v>#REF!</v>
      </c>
      <c r="Q82" s="48"/>
      <c r="R82" s="110" t="e">
        <f>R83</f>
        <v>#REF!</v>
      </c>
      <c r="S82" s="48"/>
      <c r="T82" s="111" t="e">
        <f>T83</f>
        <v>#REF!</v>
      </c>
      <c r="AT82" s="18" t="s">
        <v>70</v>
      </c>
      <c r="AU82" s="18" t="s">
        <v>98</v>
      </c>
      <c r="BK82" s="112" t="e">
        <f>BK83</f>
        <v>#REF!</v>
      </c>
    </row>
    <row r="83" spans="2:65" s="11" customFormat="1" ht="25.9" customHeight="1">
      <c r="B83" s="113"/>
      <c r="D83" s="114" t="s">
        <v>70</v>
      </c>
      <c r="E83" s="115" t="s">
        <v>89</v>
      </c>
      <c r="F83" s="115" t="s">
        <v>877</v>
      </c>
      <c r="J83" s="116">
        <f>J84+J88</f>
        <v>0</v>
      </c>
      <c r="L83" s="113"/>
      <c r="M83" s="117"/>
      <c r="P83" s="118" t="e">
        <f>P84+P88+#REF!</f>
        <v>#REF!</v>
      </c>
      <c r="R83" s="118" t="e">
        <f>R84+R88+#REF!</f>
        <v>#REF!</v>
      </c>
      <c r="T83" s="119" t="e">
        <f>T84+T88+#REF!</f>
        <v>#REF!</v>
      </c>
      <c r="AR83" s="114" t="s">
        <v>143</v>
      </c>
      <c r="AT83" s="120" t="s">
        <v>70</v>
      </c>
      <c r="AU83" s="120" t="s">
        <v>71</v>
      </c>
      <c r="AY83" s="114" t="s">
        <v>125</v>
      </c>
      <c r="BK83" s="121" t="e">
        <f>BK84+BK88+#REF!</f>
        <v>#REF!</v>
      </c>
    </row>
    <row r="84" spans="2:65" s="11" customFormat="1" ht="22.9" customHeight="1">
      <c r="B84" s="113"/>
      <c r="D84" s="114" t="s">
        <v>70</v>
      </c>
      <c r="E84" s="122" t="s">
        <v>1016</v>
      </c>
      <c r="F84" s="122" t="s">
        <v>1017</v>
      </c>
      <c r="J84" s="123">
        <f>BK84</f>
        <v>0</v>
      </c>
      <c r="L84" s="113"/>
      <c r="M84" s="117"/>
      <c r="P84" s="118">
        <f>SUM(P85:P87)</f>
        <v>0</v>
      </c>
      <c r="R84" s="118">
        <f>SUM(R85:R87)</f>
        <v>0</v>
      </c>
      <c r="T84" s="119">
        <f>SUM(T85:T87)</f>
        <v>0</v>
      </c>
      <c r="AR84" s="114" t="s">
        <v>143</v>
      </c>
      <c r="AT84" s="120" t="s">
        <v>70</v>
      </c>
      <c r="AU84" s="120" t="s">
        <v>79</v>
      </c>
      <c r="AY84" s="114" t="s">
        <v>125</v>
      </c>
      <c r="BK84" s="121">
        <f>SUM(BK85:BK87)</f>
        <v>0</v>
      </c>
    </row>
    <row r="85" spans="2:65" s="1" customFormat="1" ht="16.5" customHeight="1">
      <c r="B85" s="124"/>
      <c r="C85" s="125">
        <v>1</v>
      </c>
      <c r="D85" s="125" t="s">
        <v>127</v>
      </c>
      <c r="E85" s="126" t="s">
        <v>1019</v>
      </c>
      <c r="F85" s="127" t="s">
        <v>1020</v>
      </c>
      <c r="G85" s="128" t="s">
        <v>1018</v>
      </c>
      <c r="H85" s="129">
        <v>1</v>
      </c>
      <c r="I85" s="130">
        <v>0</v>
      </c>
      <c r="J85" s="130">
        <f>ROUND(I85*H85,2)</f>
        <v>0</v>
      </c>
      <c r="K85" s="127" t="s">
        <v>129</v>
      </c>
      <c r="L85" s="30"/>
      <c r="M85" s="131" t="s">
        <v>3</v>
      </c>
      <c r="N85" s="132" t="s">
        <v>42</v>
      </c>
      <c r="O85" s="133">
        <v>0</v>
      </c>
      <c r="P85" s="133">
        <f>O85*H85</f>
        <v>0</v>
      </c>
      <c r="Q85" s="133">
        <v>0</v>
      </c>
      <c r="R85" s="133">
        <f>Q85*H85</f>
        <v>0</v>
      </c>
      <c r="S85" s="133">
        <v>0</v>
      </c>
      <c r="T85" s="134">
        <f>S85*H85</f>
        <v>0</v>
      </c>
      <c r="AR85" s="135" t="s">
        <v>882</v>
      </c>
      <c r="AT85" s="135" t="s">
        <v>127</v>
      </c>
      <c r="AU85" s="135" t="s">
        <v>81</v>
      </c>
      <c r="AY85" s="18" t="s">
        <v>125</v>
      </c>
      <c r="BE85" s="136">
        <f>IF(N85="základní",J85,0)</f>
        <v>0</v>
      </c>
      <c r="BF85" s="136">
        <f>IF(N85="snížená",J85,0)</f>
        <v>0</v>
      </c>
      <c r="BG85" s="136">
        <f>IF(N85="zákl. přenesená",J85,0)</f>
        <v>0</v>
      </c>
      <c r="BH85" s="136">
        <f>IF(N85="sníž. přenesená",J85,0)</f>
        <v>0</v>
      </c>
      <c r="BI85" s="136">
        <f>IF(N85="nulová",J85,0)</f>
        <v>0</v>
      </c>
      <c r="BJ85" s="18" t="s">
        <v>79</v>
      </c>
      <c r="BK85" s="136">
        <f>ROUND(I85*H85,2)</f>
        <v>0</v>
      </c>
      <c r="BL85" s="18" t="s">
        <v>882</v>
      </c>
      <c r="BM85" s="135" t="s">
        <v>1021</v>
      </c>
    </row>
    <row r="86" spans="2:65" s="1" customFormat="1">
      <c r="B86" s="30"/>
      <c r="D86" s="137" t="s">
        <v>131</v>
      </c>
      <c r="F86" s="138" t="s">
        <v>1022</v>
      </c>
      <c r="L86" s="30"/>
      <c r="M86" s="139"/>
      <c r="T86" s="51"/>
      <c r="AT86" s="18" t="s">
        <v>131</v>
      </c>
      <c r="AU86" s="18" t="s">
        <v>81</v>
      </c>
    </row>
    <row r="87" spans="2:65" s="1" customFormat="1" ht="16.5" customHeight="1">
      <c r="B87" s="124"/>
      <c r="C87" s="125">
        <v>2</v>
      </c>
      <c r="D87" s="125" t="s">
        <v>127</v>
      </c>
      <c r="E87" s="126" t="s">
        <v>1023</v>
      </c>
      <c r="F87" s="127" t="s">
        <v>1024</v>
      </c>
      <c r="G87" s="128" t="s">
        <v>1018</v>
      </c>
      <c r="H87" s="129">
        <v>1</v>
      </c>
      <c r="I87" s="130">
        <v>0</v>
      </c>
      <c r="J87" s="130">
        <f>ROUND(I87*H87,2)</f>
        <v>0</v>
      </c>
      <c r="K87" s="127" t="s">
        <v>3</v>
      </c>
      <c r="L87" s="30"/>
      <c r="M87" s="131" t="s">
        <v>3</v>
      </c>
      <c r="N87" s="132" t="s">
        <v>42</v>
      </c>
      <c r="O87" s="133">
        <v>0</v>
      </c>
      <c r="P87" s="133">
        <f>O87*H87</f>
        <v>0</v>
      </c>
      <c r="Q87" s="133">
        <v>0</v>
      </c>
      <c r="R87" s="133">
        <f>Q87*H87</f>
        <v>0</v>
      </c>
      <c r="S87" s="133">
        <v>0</v>
      </c>
      <c r="T87" s="134">
        <f>S87*H87</f>
        <v>0</v>
      </c>
      <c r="AR87" s="135" t="s">
        <v>882</v>
      </c>
      <c r="AT87" s="135" t="s">
        <v>127</v>
      </c>
      <c r="AU87" s="135" t="s">
        <v>81</v>
      </c>
      <c r="AY87" s="18" t="s">
        <v>125</v>
      </c>
      <c r="BE87" s="136">
        <f>IF(N87="základní",J87,0)</f>
        <v>0</v>
      </c>
      <c r="BF87" s="136">
        <f>IF(N87="snížená",J87,0)</f>
        <v>0</v>
      </c>
      <c r="BG87" s="136">
        <f>IF(N87="zákl. přenesená",J87,0)</f>
        <v>0</v>
      </c>
      <c r="BH87" s="136">
        <f>IF(N87="sníž. přenesená",J87,0)</f>
        <v>0</v>
      </c>
      <c r="BI87" s="136">
        <f>IF(N87="nulová",J87,0)</f>
        <v>0</v>
      </c>
      <c r="BJ87" s="18" t="s">
        <v>79</v>
      </c>
      <c r="BK87" s="136">
        <f>ROUND(I87*H87,2)</f>
        <v>0</v>
      </c>
      <c r="BL87" s="18" t="s">
        <v>882</v>
      </c>
      <c r="BM87" s="135" t="s">
        <v>1025</v>
      </c>
    </row>
    <row r="88" spans="2:65" s="11" customFormat="1" ht="22.9" customHeight="1">
      <c r="B88" s="113"/>
      <c r="D88" s="114" t="s">
        <v>70</v>
      </c>
      <c r="E88" s="122" t="s">
        <v>1243</v>
      </c>
      <c r="F88" s="122" t="s">
        <v>1026</v>
      </c>
      <c r="J88" s="123">
        <f>BK88</f>
        <v>0</v>
      </c>
      <c r="L88" s="113"/>
      <c r="M88" s="117"/>
      <c r="P88" s="118">
        <f>SUM(P89:P89)</f>
        <v>0</v>
      </c>
      <c r="R88" s="118">
        <f>SUM(R89:R89)</f>
        <v>0</v>
      </c>
      <c r="T88" s="119">
        <f>SUM(T89:T89)</f>
        <v>0</v>
      </c>
      <c r="AR88" s="114" t="s">
        <v>143</v>
      </c>
      <c r="AT88" s="120" t="s">
        <v>70</v>
      </c>
      <c r="AU88" s="120" t="s">
        <v>79</v>
      </c>
      <c r="AY88" s="114" t="s">
        <v>125</v>
      </c>
      <c r="BK88" s="121">
        <f>SUM(BK89:BK89)</f>
        <v>0</v>
      </c>
    </row>
    <row r="89" spans="2:65" s="1" customFormat="1" ht="16.5" customHeight="1">
      <c r="B89" s="124"/>
      <c r="C89" s="125">
        <v>3</v>
      </c>
      <c r="D89" s="125" t="s">
        <v>127</v>
      </c>
      <c r="E89" s="126" t="s">
        <v>1027</v>
      </c>
      <c r="F89" s="275" t="s">
        <v>1028</v>
      </c>
      <c r="G89" s="128" t="s">
        <v>1018</v>
      </c>
      <c r="H89" s="129">
        <v>1</v>
      </c>
      <c r="I89" s="130">
        <v>0</v>
      </c>
      <c r="J89" s="130">
        <f>ROUND(I89*H89,2)</f>
        <v>0</v>
      </c>
      <c r="K89" s="127" t="s">
        <v>3</v>
      </c>
      <c r="L89" s="30"/>
      <c r="M89" s="131" t="s">
        <v>3</v>
      </c>
      <c r="N89" s="132" t="s">
        <v>42</v>
      </c>
      <c r="O89" s="133">
        <v>0</v>
      </c>
      <c r="P89" s="133">
        <f>O89*H89</f>
        <v>0</v>
      </c>
      <c r="Q89" s="133">
        <v>0</v>
      </c>
      <c r="R89" s="133">
        <f>Q89*H89</f>
        <v>0</v>
      </c>
      <c r="S89" s="133">
        <v>0</v>
      </c>
      <c r="T89" s="134">
        <f>S89*H89</f>
        <v>0</v>
      </c>
      <c r="AR89" s="135" t="s">
        <v>882</v>
      </c>
      <c r="AT89" s="135" t="s">
        <v>127</v>
      </c>
      <c r="AU89" s="135" t="s">
        <v>81</v>
      </c>
      <c r="AY89" s="18" t="s">
        <v>125</v>
      </c>
      <c r="BE89" s="136">
        <f>IF(N89="základní",J89,0)</f>
        <v>0</v>
      </c>
      <c r="BF89" s="136">
        <f>IF(N89="snížená",J89,0)</f>
        <v>0</v>
      </c>
      <c r="BG89" s="136">
        <f>IF(N89="zákl. přenesená",J89,0)</f>
        <v>0</v>
      </c>
      <c r="BH89" s="136">
        <f>IF(N89="sníž. přenesená",J89,0)</f>
        <v>0</v>
      </c>
      <c r="BI89" s="136">
        <f>IF(N89="nulová",J89,0)</f>
        <v>0</v>
      </c>
      <c r="BJ89" s="18" t="s">
        <v>79</v>
      </c>
      <c r="BK89" s="136">
        <f>ROUND(I89*H89,2)</f>
        <v>0</v>
      </c>
      <c r="BL89" s="18" t="s">
        <v>882</v>
      </c>
      <c r="BM89" s="135" t="s">
        <v>1029</v>
      </c>
    </row>
    <row r="90" spans="2:65" s="1" customFormat="1" ht="6.95" customHeight="1"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30"/>
    </row>
  </sheetData>
  <autoFilter ref="C81:K89" xr:uid="{00000000-0009-0000-0000-000005000000}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hyperlinks>
    <hyperlink ref="F86" r:id="rId1" xr:uid="{00000000-0004-0000-0500-000000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2"/>
  <headerFooter>
    <oddFooter>&amp;CStrana &amp;P z &amp;N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12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25" customWidth="1"/>
    <col min="4" max="4" width="130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9"/>
      <c r="C3" s="20"/>
      <c r="D3" s="20"/>
      <c r="E3" s="20"/>
      <c r="F3" s="20"/>
      <c r="G3" s="20"/>
      <c r="H3" s="21"/>
    </row>
    <row r="4" spans="2:8" ht="24.95" customHeight="1">
      <c r="B4" s="21"/>
      <c r="C4" s="22" t="s">
        <v>1030</v>
      </c>
      <c r="H4" s="21"/>
    </row>
    <row r="5" spans="2:8" ht="12" customHeight="1">
      <c r="B5" s="21"/>
      <c r="C5" s="24" t="s">
        <v>13</v>
      </c>
      <c r="D5" s="317" t="s">
        <v>14</v>
      </c>
      <c r="E5" s="307"/>
      <c r="F5" s="307"/>
      <c r="H5" s="21"/>
    </row>
    <row r="6" spans="2:8" ht="36.950000000000003" customHeight="1">
      <c r="B6" s="21"/>
      <c r="C6" s="26" t="s">
        <v>15</v>
      </c>
      <c r="D6" s="316" t="s">
        <v>16</v>
      </c>
      <c r="E6" s="307"/>
      <c r="F6" s="307"/>
      <c r="H6" s="21"/>
    </row>
    <row r="7" spans="2:8" ht="16.5" customHeight="1">
      <c r="B7" s="21"/>
      <c r="C7" s="27" t="s">
        <v>21</v>
      </c>
      <c r="D7" s="47" t="str">
        <f>'Rekapitulace stavby'!AN8</f>
        <v>2. 4. 2026</v>
      </c>
      <c r="H7" s="21"/>
    </row>
    <row r="8" spans="2:8" s="1" customFormat="1" ht="10.9" customHeight="1">
      <c r="B8" s="30"/>
      <c r="H8" s="30"/>
    </row>
    <row r="9" spans="2:8" s="10" customFormat="1" ht="29.25" customHeight="1">
      <c r="B9" s="105"/>
      <c r="C9" s="106" t="s">
        <v>52</v>
      </c>
      <c r="D9" s="107" t="s">
        <v>53</v>
      </c>
      <c r="E9" s="107" t="s">
        <v>112</v>
      </c>
      <c r="F9" s="108" t="s">
        <v>1031</v>
      </c>
      <c r="H9" s="105"/>
    </row>
    <row r="10" spans="2:8" s="1" customFormat="1" ht="26.45" customHeight="1">
      <c r="B10" s="30"/>
      <c r="C10" s="182" t="s">
        <v>82</v>
      </c>
      <c r="D10" s="182" t="s">
        <v>83</v>
      </c>
      <c r="H10" s="30"/>
    </row>
    <row r="11" spans="2:8" s="1" customFormat="1" ht="16.899999999999999" customHeight="1">
      <c r="B11" s="30"/>
      <c r="C11" s="183" t="s">
        <v>548</v>
      </c>
      <c r="D11" s="184" t="s">
        <v>3</v>
      </c>
      <c r="E11" s="185" t="s">
        <v>3</v>
      </c>
      <c r="F11" s="186">
        <v>46.8</v>
      </c>
      <c r="H11" s="30"/>
    </row>
    <row r="12" spans="2:8" s="1" customFormat="1" ht="16.899999999999999" customHeight="1">
      <c r="B12" s="30"/>
      <c r="C12" s="187" t="s">
        <v>3</v>
      </c>
      <c r="D12" s="187" t="s">
        <v>592</v>
      </c>
      <c r="E12" s="18" t="s">
        <v>3</v>
      </c>
      <c r="F12" s="188">
        <v>0</v>
      </c>
      <c r="H12" s="30"/>
    </row>
    <row r="13" spans="2:8" s="1" customFormat="1" ht="16.899999999999999" customHeight="1">
      <c r="B13" s="30"/>
      <c r="C13" s="187" t="s">
        <v>3</v>
      </c>
      <c r="D13" s="187" t="s">
        <v>588</v>
      </c>
      <c r="E13" s="18" t="s">
        <v>3</v>
      </c>
      <c r="F13" s="188">
        <v>0</v>
      </c>
      <c r="H13" s="30"/>
    </row>
    <row r="14" spans="2:8" s="1" customFormat="1" ht="16.899999999999999" customHeight="1">
      <c r="B14" s="30"/>
      <c r="C14" s="187" t="s">
        <v>3</v>
      </c>
      <c r="D14" s="187" t="s">
        <v>589</v>
      </c>
      <c r="E14" s="18" t="s">
        <v>3</v>
      </c>
      <c r="F14" s="188">
        <v>42.8</v>
      </c>
      <c r="H14" s="30"/>
    </row>
    <row r="15" spans="2:8" s="1" customFormat="1" ht="16.899999999999999" customHeight="1">
      <c r="B15" s="30"/>
      <c r="C15" s="187" t="s">
        <v>3</v>
      </c>
      <c r="D15" s="187" t="s">
        <v>627</v>
      </c>
      <c r="E15" s="18" t="s">
        <v>3</v>
      </c>
      <c r="F15" s="188">
        <v>4</v>
      </c>
      <c r="H15" s="30"/>
    </row>
    <row r="16" spans="2:8" s="1" customFormat="1" ht="16.899999999999999" customHeight="1">
      <c r="B16" s="30"/>
      <c r="C16" s="187" t="s">
        <v>3</v>
      </c>
      <c r="D16" s="187" t="s">
        <v>3</v>
      </c>
      <c r="E16" s="18" t="s">
        <v>3</v>
      </c>
      <c r="F16" s="188">
        <v>0</v>
      </c>
      <c r="H16" s="30"/>
    </row>
    <row r="17" spans="2:8" s="1" customFormat="1" ht="16.899999999999999" customHeight="1">
      <c r="B17" s="30"/>
      <c r="C17" s="187" t="s">
        <v>548</v>
      </c>
      <c r="D17" s="187" t="s">
        <v>202</v>
      </c>
      <c r="E17" s="18" t="s">
        <v>3</v>
      </c>
      <c r="F17" s="188">
        <v>46.8</v>
      </c>
      <c r="H17" s="30"/>
    </row>
    <row r="18" spans="2:8" s="1" customFormat="1" ht="16.899999999999999" customHeight="1">
      <c r="B18" s="30"/>
      <c r="C18" s="189" t="s">
        <v>1032</v>
      </c>
      <c r="H18" s="30"/>
    </row>
    <row r="19" spans="2:8" s="1" customFormat="1" ht="16.899999999999999" customHeight="1">
      <c r="B19" s="30"/>
      <c r="C19" s="187" t="s">
        <v>625</v>
      </c>
      <c r="D19" s="187" t="s">
        <v>1033</v>
      </c>
      <c r="E19" s="18" t="s">
        <v>138</v>
      </c>
      <c r="F19" s="188">
        <v>46.8</v>
      </c>
      <c r="H19" s="30"/>
    </row>
    <row r="20" spans="2:8" s="1" customFormat="1" ht="22.5">
      <c r="B20" s="30"/>
      <c r="C20" s="187" t="s">
        <v>628</v>
      </c>
      <c r="D20" s="187" t="s">
        <v>629</v>
      </c>
      <c r="E20" s="18" t="s">
        <v>138</v>
      </c>
      <c r="F20" s="188">
        <v>54.287999999999997</v>
      </c>
      <c r="H20" s="30"/>
    </row>
    <row r="21" spans="2:8" s="1" customFormat="1" ht="16.899999999999999" customHeight="1">
      <c r="B21" s="30"/>
      <c r="C21" s="183" t="s">
        <v>550</v>
      </c>
      <c r="D21" s="184" t="s">
        <v>3</v>
      </c>
      <c r="E21" s="185" t="s">
        <v>3</v>
      </c>
      <c r="F21" s="186">
        <v>46.8</v>
      </c>
      <c r="H21" s="30"/>
    </row>
    <row r="22" spans="2:8" s="1" customFormat="1" ht="16.899999999999999" customHeight="1">
      <c r="B22" s="30"/>
      <c r="C22" s="187" t="s">
        <v>3</v>
      </c>
      <c r="D22" s="187" t="s">
        <v>592</v>
      </c>
      <c r="E22" s="18" t="s">
        <v>3</v>
      </c>
      <c r="F22" s="188">
        <v>0</v>
      </c>
      <c r="H22" s="30"/>
    </row>
    <row r="23" spans="2:8" s="1" customFormat="1" ht="16.899999999999999" customHeight="1">
      <c r="B23" s="30"/>
      <c r="C23" s="187" t="s">
        <v>3</v>
      </c>
      <c r="D23" s="187" t="s">
        <v>588</v>
      </c>
      <c r="E23" s="18" t="s">
        <v>3</v>
      </c>
      <c r="F23" s="188">
        <v>0</v>
      </c>
      <c r="H23" s="30"/>
    </row>
    <row r="24" spans="2:8" s="1" customFormat="1" ht="16.899999999999999" customHeight="1">
      <c r="B24" s="30"/>
      <c r="C24" s="187" t="s">
        <v>3</v>
      </c>
      <c r="D24" s="187" t="s">
        <v>589</v>
      </c>
      <c r="E24" s="18" t="s">
        <v>3</v>
      </c>
      <c r="F24" s="188">
        <v>42.8</v>
      </c>
      <c r="H24" s="30"/>
    </row>
    <row r="25" spans="2:8" s="1" customFormat="1" ht="16.899999999999999" customHeight="1">
      <c r="B25" s="30"/>
      <c r="C25" s="187" t="s">
        <v>3</v>
      </c>
      <c r="D25" s="187" t="s">
        <v>593</v>
      </c>
      <c r="E25" s="18" t="s">
        <v>3</v>
      </c>
      <c r="F25" s="188">
        <v>4</v>
      </c>
      <c r="H25" s="30"/>
    </row>
    <row r="26" spans="2:8" s="1" customFormat="1" ht="16.899999999999999" customHeight="1">
      <c r="B26" s="30"/>
      <c r="C26" s="187" t="s">
        <v>3</v>
      </c>
      <c r="D26" s="187" t="s">
        <v>3</v>
      </c>
      <c r="E26" s="18" t="s">
        <v>3</v>
      </c>
      <c r="F26" s="188">
        <v>0</v>
      </c>
      <c r="H26" s="30"/>
    </row>
    <row r="27" spans="2:8" s="1" customFormat="1" ht="16.899999999999999" customHeight="1">
      <c r="B27" s="30"/>
      <c r="C27" s="187" t="s">
        <v>550</v>
      </c>
      <c r="D27" s="187" t="s">
        <v>202</v>
      </c>
      <c r="E27" s="18" t="s">
        <v>3</v>
      </c>
      <c r="F27" s="188">
        <v>46.8</v>
      </c>
      <c r="H27" s="30"/>
    </row>
    <row r="28" spans="2:8" s="1" customFormat="1" ht="16.899999999999999" customHeight="1">
      <c r="B28" s="30"/>
      <c r="C28" s="189" t="s">
        <v>1032</v>
      </c>
      <c r="H28" s="30"/>
    </row>
    <row r="29" spans="2:8" s="1" customFormat="1" ht="16.899999999999999" customHeight="1">
      <c r="B29" s="30"/>
      <c r="C29" s="187" t="s">
        <v>590</v>
      </c>
      <c r="D29" s="187" t="s">
        <v>1034</v>
      </c>
      <c r="E29" s="18" t="s">
        <v>138</v>
      </c>
      <c r="F29" s="188">
        <v>46.8</v>
      </c>
      <c r="H29" s="30"/>
    </row>
    <row r="30" spans="2:8" s="1" customFormat="1" ht="16.899999999999999" customHeight="1">
      <c r="B30" s="30"/>
      <c r="C30" s="187" t="s">
        <v>594</v>
      </c>
      <c r="D30" s="187" t="s">
        <v>595</v>
      </c>
      <c r="E30" s="18" t="s">
        <v>138</v>
      </c>
      <c r="F30" s="188">
        <v>55.223999999999997</v>
      </c>
      <c r="H30" s="30"/>
    </row>
    <row r="31" spans="2:8" s="1" customFormat="1" ht="16.899999999999999" customHeight="1">
      <c r="B31" s="30"/>
      <c r="C31" s="183" t="s">
        <v>551</v>
      </c>
      <c r="D31" s="184" t="s">
        <v>3</v>
      </c>
      <c r="E31" s="185" t="s">
        <v>3</v>
      </c>
      <c r="F31" s="186">
        <v>1.5</v>
      </c>
      <c r="H31" s="30"/>
    </row>
    <row r="32" spans="2:8" s="1" customFormat="1" ht="16.899999999999999" customHeight="1">
      <c r="B32" s="30"/>
      <c r="C32" s="187" t="s">
        <v>3</v>
      </c>
      <c r="D32" s="187" t="s">
        <v>599</v>
      </c>
      <c r="E32" s="18" t="s">
        <v>3</v>
      </c>
      <c r="F32" s="188">
        <v>0</v>
      </c>
      <c r="H32" s="30"/>
    </row>
    <row r="33" spans="2:8" s="1" customFormat="1" ht="16.899999999999999" customHeight="1">
      <c r="B33" s="30"/>
      <c r="C33" s="187" t="s">
        <v>3</v>
      </c>
      <c r="D33" s="187" t="s">
        <v>600</v>
      </c>
      <c r="E33" s="18" t="s">
        <v>3</v>
      </c>
      <c r="F33" s="188">
        <v>1.5</v>
      </c>
      <c r="H33" s="30"/>
    </row>
    <row r="34" spans="2:8" s="1" customFormat="1" ht="16.899999999999999" customHeight="1">
      <c r="B34" s="30"/>
      <c r="C34" s="187" t="s">
        <v>3</v>
      </c>
      <c r="D34" s="187" t="s">
        <v>3</v>
      </c>
      <c r="E34" s="18" t="s">
        <v>3</v>
      </c>
      <c r="F34" s="188">
        <v>0</v>
      </c>
      <c r="H34" s="30"/>
    </row>
    <row r="35" spans="2:8" s="1" customFormat="1" ht="16.899999999999999" customHeight="1">
      <c r="B35" s="30"/>
      <c r="C35" s="187" t="s">
        <v>551</v>
      </c>
      <c r="D35" s="187" t="s">
        <v>202</v>
      </c>
      <c r="E35" s="18" t="s">
        <v>3</v>
      </c>
      <c r="F35" s="188">
        <v>1.5</v>
      </c>
      <c r="H35" s="30"/>
    </row>
    <row r="36" spans="2:8" s="1" customFormat="1" ht="16.899999999999999" customHeight="1">
      <c r="B36" s="30"/>
      <c r="C36" s="189" t="s">
        <v>1032</v>
      </c>
      <c r="H36" s="30"/>
    </row>
    <row r="37" spans="2:8" s="1" customFormat="1" ht="16.899999999999999" customHeight="1">
      <c r="B37" s="30"/>
      <c r="C37" s="187" t="s">
        <v>597</v>
      </c>
      <c r="D37" s="187" t="s">
        <v>1035</v>
      </c>
      <c r="E37" s="18" t="s">
        <v>170</v>
      </c>
      <c r="F37" s="188">
        <v>1.5</v>
      </c>
      <c r="H37" s="30"/>
    </row>
    <row r="38" spans="2:8" s="1" customFormat="1" ht="16.899999999999999" customHeight="1">
      <c r="B38" s="30"/>
      <c r="C38" s="187" t="s">
        <v>601</v>
      </c>
      <c r="D38" s="187" t="s">
        <v>602</v>
      </c>
      <c r="E38" s="18" t="s">
        <v>170</v>
      </c>
      <c r="F38" s="188">
        <v>1.575</v>
      </c>
      <c r="H38" s="30"/>
    </row>
    <row r="39" spans="2:8" s="1" customFormat="1" ht="16.899999999999999" customHeight="1">
      <c r="B39" s="30"/>
      <c r="C39" s="183" t="s">
        <v>553</v>
      </c>
      <c r="D39" s="184" t="s">
        <v>3</v>
      </c>
      <c r="E39" s="185" t="s">
        <v>3</v>
      </c>
      <c r="F39" s="186">
        <v>19.62</v>
      </c>
      <c r="H39" s="30"/>
    </row>
    <row r="40" spans="2:8" s="1" customFormat="1" ht="16.899999999999999" customHeight="1">
      <c r="B40" s="30"/>
      <c r="C40" s="187" t="s">
        <v>3</v>
      </c>
      <c r="D40" s="187" t="s">
        <v>644</v>
      </c>
      <c r="E40" s="18" t="s">
        <v>3</v>
      </c>
      <c r="F40" s="188">
        <v>19.62</v>
      </c>
      <c r="H40" s="30"/>
    </row>
    <row r="41" spans="2:8" s="1" customFormat="1" ht="16.899999999999999" customHeight="1">
      <c r="B41" s="30"/>
      <c r="C41" s="187" t="s">
        <v>3</v>
      </c>
      <c r="D41" s="187" t="s">
        <v>3</v>
      </c>
      <c r="E41" s="18" t="s">
        <v>3</v>
      </c>
      <c r="F41" s="188">
        <v>0</v>
      </c>
      <c r="H41" s="30"/>
    </row>
    <row r="42" spans="2:8" s="1" customFormat="1" ht="16.899999999999999" customHeight="1">
      <c r="B42" s="30"/>
      <c r="C42" s="187" t="s">
        <v>553</v>
      </c>
      <c r="D42" s="187" t="s">
        <v>202</v>
      </c>
      <c r="E42" s="18" t="s">
        <v>3</v>
      </c>
      <c r="F42" s="188">
        <v>19.62</v>
      </c>
      <c r="H42" s="30"/>
    </row>
    <row r="43" spans="2:8" s="1" customFormat="1" ht="16.899999999999999" customHeight="1">
      <c r="B43" s="30"/>
      <c r="C43" s="189" t="s">
        <v>1032</v>
      </c>
      <c r="H43" s="30"/>
    </row>
    <row r="44" spans="2:8" s="1" customFormat="1" ht="16.899999999999999" customHeight="1">
      <c r="B44" s="30"/>
      <c r="C44" s="187" t="s">
        <v>642</v>
      </c>
      <c r="D44" s="187" t="s">
        <v>1036</v>
      </c>
      <c r="E44" s="18" t="s">
        <v>170</v>
      </c>
      <c r="F44" s="188">
        <v>19.62</v>
      </c>
      <c r="H44" s="30"/>
    </row>
    <row r="45" spans="2:8" s="1" customFormat="1" ht="16.899999999999999" customHeight="1">
      <c r="B45" s="30"/>
      <c r="C45" s="187" t="s">
        <v>645</v>
      </c>
      <c r="D45" s="187" t="s">
        <v>646</v>
      </c>
      <c r="E45" s="18" t="s">
        <v>170</v>
      </c>
      <c r="F45" s="188">
        <v>20.600999999999999</v>
      </c>
      <c r="H45" s="30"/>
    </row>
    <row r="46" spans="2:8" s="1" customFormat="1" ht="16.899999999999999" customHeight="1">
      <c r="B46" s="30"/>
      <c r="C46" s="183" t="s">
        <v>555</v>
      </c>
      <c r="D46" s="184" t="s">
        <v>3</v>
      </c>
      <c r="E46" s="185" t="s">
        <v>3</v>
      </c>
      <c r="F46" s="186">
        <v>6.8879999999999999</v>
      </c>
      <c r="H46" s="30"/>
    </row>
    <row r="47" spans="2:8" s="1" customFormat="1" ht="16.899999999999999" customHeight="1">
      <c r="B47" s="30"/>
      <c r="C47" s="187" t="s">
        <v>3</v>
      </c>
      <c r="D47" s="187" t="s">
        <v>592</v>
      </c>
      <c r="E47" s="18" t="s">
        <v>3</v>
      </c>
      <c r="F47" s="188">
        <v>0</v>
      </c>
      <c r="H47" s="30"/>
    </row>
    <row r="48" spans="2:8" s="1" customFormat="1" ht="16.899999999999999" customHeight="1">
      <c r="B48" s="30"/>
      <c r="C48" s="187" t="s">
        <v>3</v>
      </c>
      <c r="D48" s="187" t="s">
        <v>603</v>
      </c>
      <c r="E48" s="18" t="s">
        <v>3</v>
      </c>
      <c r="F48" s="188">
        <v>0</v>
      </c>
      <c r="H48" s="30"/>
    </row>
    <row r="49" spans="2:8" s="1" customFormat="1" ht="16.899999999999999" customHeight="1">
      <c r="B49" s="30"/>
      <c r="C49" s="187" t="s">
        <v>3</v>
      </c>
      <c r="D49" s="187" t="s">
        <v>614</v>
      </c>
      <c r="E49" s="18" t="s">
        <v>3</v>
      </c>
      <c r="F49" s="188">
        <v>3.6869999999999998</v>
      </c>
      <c r="H49" s="30"/>
    </row>
    <row r="50" spans="2:8" s="1" customFormat="1" ht="16.899999999999999" customHeight="1">
      <c r="B50" s="30"/>
      <c r="C50" s="187" t="s">
        <v>3</v>
      </c>
      <c r="D50" s="187" t="s">
        <v>3</v>
      </c>
      <c r="E50" s="18" t="s">
        <v>3</v>
      </c>
      <c r="F50" s="188">
        <v>0</v>
      </c>
      <c r="H50" s="30"/>
    </row>
    <row r="51" spans="2:8" s="1" customFormat="1" ht="16.899999999999999" customHeight="1">
      <c r="B51" s="30"/>
      <c r="C51" s="187" t="s">
        <v>3</v>
      </c>
      <c r="D51" s="187" t="s">
        <v>609</v>
      </c>
      <c r="E51" s="18" t="s">
        <v>3</v>
      </c>
      <c r="F51" s="188">
        <v>0</v>
      </c>
      <c r="H51" s="30"/>
    </row>
    <row r="52" spans="2:8" s="1" customFormat="1" ht="16.899999999999999" customHeight="1">
      <c r="B52" s="30"/>
      <c r="C52" s="187" t="s">
        <v>3</v>
      </c>
      <c r="D52" s="187" t="s">
        <v>615</v>
      </c>
      <c r="E52" s="18" t="s">
        <v>3</v>
      </c>
      <c r="F52" s="188">
        <v>0</v>
      </c>
      <c r="H52" s="30"/>
    </row>
    <row r="53" spans="2:8" s="1" customFormat="1" ht="16.899999999999999" customHeight="1">
      <c r="B53" s="30"/>
      <c r="C53" s="187" t="s">
        <v>3</v>
      </c>
      <c r="D53" s="187" t="s">
        <v>616</v>
      </c>
      <c r="E53" s="18" t="s">
        <v>3</v>
      </c>
      <c r="F53" s="188">
        <v>0</v>
      </c>
      <c r="H53" s="30"/>
    </row>
    <row r="54" spans="2:8" s="1" customFormat="1" ht="16.899999999999999" customHeight="1">
      <c r="B54" s="30"/>
      <c r="C54" s="187" t="s">
        <v>3</v>
      </c>
      <c r="D54" s="187" t="s">
        <v>617</v>
      </c>
      <c r="E54" s="18" t="s">
        <v>3</v>
      </c>
      <c r="F54" s="188">
        <v>3.2010000000000001</v>
      </c>
      <c r="H54" s="30"/>
    </row>
    <row r="55" spans="2:8" s="1" customFormat="1" ht="16.899999999999999" customHeight="1">
      <c r="B55" s="30"/>
      <c r="C55" s="187" t="s">
        <v>3</v>
      </c>
      <c r="D55" s="187" t="s">
        <v>3</v>
      </c>
      <c r="E55" s="18" t="s">
        <v>3</v>
      </c>
      <c r="F55" s="188">
        <v>0</v>
      </c>
      <c r="H55" s="30"/>
    </row>
    <row r="56" spans="2:8" s="1" customFormat="1" ht="16.899999999999999" customHeight="1">
      <c r="B56" s="30"/>
      <c r="C56" s="187" t="s">
        <v>555</v>
      </c>
      <c r="D56" s="187" t="s">
        <v>202</v>
      </c>
      <c r="E56" s="18" t="s">
        <v>3</v>
      </c>
      <c r="F56" s="188">
        <v>6.8879999999999999</v>
      </c>
      <c r="H56" s="30"/>
    </row>
    <row r="57" spans="2:8" s="1" customFormat="1" ht="16.899999999999999" customHeight="1">
      <c r="B57" s="30"/>
      <c r="C57" s="189" t="s">
        <v>1032</v>
      </c>
      <c r="H57" s="30"/>
    </row>
    <row r="58" spans="2:8" s="1" customFormat="1" ht="16.899999999999999" customHeight="1">
      <c r="B58" s="30"/>
      <c r="C58" s="187" t="s">
        <v>611</v>
      </c>
      <c r="D58" s="187" t="s">
        <v>1037</v>
      </c>
      <c r="E58" s="18" t="s">
        <v>185</v>
      </c>
      <c r="F58" s="188">
        <v>6.8879999999999999</v>
      </c>
      <c r="H58" s="30"/>
    </row>
    <row r="59" spans="2:8" s="1" customFormat="1" ht="16.899999999999999" customHeight="1">
      <c r="B59" s="30"/>
      <c r="C59" s="187" t="s">
        <v>618</v>
      </c>
      <c r="D59" s="187" t="s">
        <v>1038</v>
      </c>
      <c r="E59" s="18" t="s">
        <v>185</v>
      </c>
      <c r="F59" s="188">
        <v>6.8879999999999999</v>
      </c>
      <c r="H59" s="30"/>
    </row>
    <row r="60" spans="2:8" s="1" customFormat="1" ht="16.899999999999999" customHeight="1">
      <c r="B60" s="30"/>
      <c r="C60" s="187" t="s">
        <v>619</v>
      </c>
      <c r="D60" s="187" t="s">
        <v>1039</v>
      </c>
      <c r="E60" s="18" t="s">
        <v>185</v>
      </c>
      <c r="F60" s="188">
        <v>6.8879999999999999</v>
      </c>
      <c r="H60" s="30"/>
    </row>
    <row r="61" spans="2:8" s="1" customFormat="1" ht="16.899999999999999" customHeight="1">
      <c r="B61" s="30"/>
      <c r="C61" s="183" t="s">
        <v>557</v>
      </c>
      <c r="D61" s="184" t="s">
        <v>3</v>
      </c>
      <c r="E61" s="185" t="s">
        <v>3</v>
      </c>
      <c r="F61" s="186">
        <v>6</v>
      </c>
      <c r="H61" s="30"/>
    </row>
    <row r="62" spans="2:8" s="1" customFormat="1" ht="16.899999999999999" customHeight="1">
      <c r="B62" s="30"/>
      <c r="C62" s="187" t="s">
        <v>3</v>
      </c>
      <c r="D62" s="187" t="s">
        <v>566</v>
      </c>
      <c r="E62" s="18" t="s">
        <v>3</v>
      </c>
      <c r="F62" s="188">
        <v>0</v>
      </c>
      <c r="H62" s="30"/>
    </row>
    <row r="63" spans="2:8" s="1" customFormat="1" ht="16.899999999999999" customHeight="1">
      <c r="B63" s="30"/>
      <c r="C63" s="187" t="s">
        <v>3</v>
      </c>
      <c r="D63" s="187" t="s">
        <v>567</v>
      </c>
      <c r="E63" s="18" t="s">
        <v>3</v>
      </c>
      <c r="F63" s="188">
        <v>0</v>
      </c>
      <c r="H63" s="30"/>
    </row>
    <row r="64" spans="2:8" s="1" customFormat="1" ht="16.899999999999999" customHeight="1">
      <c r="B64" s="30"/>
      <c r="C64" s="187" t="s">
        <v>3</v>
      </c>
      <c r="D64" s="187" t="s">
        <v>568</v>
      </c>
      <c r="E64" s="18" t="s">
        <v>3</v>
      </c>
      <c r="F64" s="188">
        <v>6</v>
      </c>
      <c r="H64" s="30"/>
    </row>
    <row r="65" spans="2:8" s="1" customFormat="1" ht="16.899999999999999" customHeight="1">
      <c r="B65" s="30"/>
      <c r="C65" s="187" t="s">
        <v>3</v>
      </c>
      <c r="D65" s="187" t="s">
        <v>3</v>
      </c>
      <c r="E65" s="18" t="s">
        <v>3</v>
      </c>
      <c r="F65" s="188">
        <v>0</v>
      </c>
      <c r="H65" s="30"/>
    </row>
    <row r="66" spans="2:8" s="1" customFormat="1" ht="16.899999999999999" customHeight="1">
      <c r="B66" s="30"/>
      <c r="C66" s="187" t="s">
        <v>557</v>
      </c>
      <c r="D66" s="187" t="s">
        <v>202</v>
      </c>
      <c r="E66" s="18" t="s">
        <v>3</v>
      </c>
      <c r="F66" s="188">
        <v>6</v>
      </c>
      <c r="H66" s="30"/>
    </row>
    <row r="67" spans="2:8" s="1" customFormat="1" ht="16.899999999999999" customHeight="1">
      <c r="B67" s="30"/>
      <c r="C67" s="189" t="s">
        <v>1032</v>
      </c>
      <c r="H67" s="30"/>
    </row>
    <row r="68" spans="2:8" s="1" customFormat="1" ht="16.899999999999999" customHeight="1">
      <c r="B68" s="30"/>
      <c r="C68" s="187" t="s">
        <v>564</v>
      </c>
      <c r="D68" s="187" t="s">
        <v>1040</v>
      </c>
      <c r="E68" s="18" t="s">
        <v>185</v>
      </c>
      <c r="F68" s="188">
        <v>6</v>
      </c>
      <c r="H68" s="30"/>
    </row>
    <row r="69" spans="2:8" s="1" customFormat="1" ht="16.899999999999999" customHeight="1">
      <c r="B69" s="30"/>
      <c r="C69" s="187" t="s">
        <v>574</v>
      </c>
      <c r="D69" s="187" t="s">
        <v>1041</v>
      </c>
      <c r="E69" s="18" t="s">
        <v>185</v>
      </c>
      <c r="F69" s="188">
        <v>33.802999999999997</v>
      </c>
      <c r="H69" s="30"/>
    </row>
    <row r="70" spans="2:8" s="1" customFormat="1" ht="16.899999999999999" customHeight="1">
      <c r="B70" s="30"/>
      <c r="C70" s="183" t="s">
        <v>558</v>
      </c>
      <c r="D70" s="184" t="s">
        <v>3</v>
      </c>
      <c r="E70" s="185" t="s">
        <v>3</v>
      </c>
      <c r="F70" s="186">
        <v>10.803000000000001</v>
      </c>
      <c r="H70" s="30"/>
    </row>
    <row r="71" spans="2:8" s="1" customFormat="1" ht="16.899999999999999" customHeight="1">
      <c r="B71" s="30"/>
      <c r="C71" s="187" t="s">
        <v>3</v>
      </c>
      <c r="D71" s="187" t="s">
        <v>571</v>
      </c>
      <c r="E71" s="18" t="s">
        <v>3</v>
      </c>
      <c r="F71" s="188">
        <v>0</v>
      </c>
      <c r="H71" s="30"/>
    </row>
    <row r="72" spans="2:8" s="1" customFormat="1" ht="16.899999999999999" customHeight="1">
      <c r="B72" s="30"/>
      <c r="C72" s="187" t="s">
        <v>3</v>
      </c>
      <c r="D72" s="187" t="s">
        <v>572</v>
      </c>
      <c r="E72" s="18" t="s">
        <v>3</v>
      </c>
      <c r="F72" s="188">
        <v>0</v>
      </c>
      <c r="H72" s="30"/>
    </row>
    <row r="73" spans="2:8" s="1" customFormat="1" ht="16.899999999999999" customHeight="1">
      <c r="B73" s="30"/>
      <c r="C73" s="187" t="s">
        <v>3</v>
      </c>
      <c r="D73" s="187" t="s">
        <v>573</v>
      </c>
      <c r="E73" s="18" t="s">
        <v>3</v>
      </c>
      <c r="F73" s="188">
        <v>10.803000000000001</v>
      </c>
      <c r="H73" s="30"/>
    </row>
    <row r="74" spans="2:8" s="1" customFormat="1" ht="16.899999999999999" customHeight="1">
      <c r="B74" s="30"/>
      <c r="C74" s="187" t="s">
        <v>3</v>
      </c>
      <c r="D74" s="187" t="s">
        <v>3</v>
      </c>
      <c r="E74" s="18" t="s">
        <v>3</v>
      </c>
      <c r="F74" s="188">
        <v>0</v>
      </c>
      <c r="H74" s="30"/>
    </row>
    <row r="75" spans="2:8" s="1" customFormat="1" ht="16.899999999999999" customHeight="1">
      <c r="B75" s="30"/>
      <c r="C75" s="187" t="s">
        <v>558</v>
      </c>
      <c r="D75" s="187" t="s">
        <v>202</v>
      </c>
      <c r="E75" s="18" t="s">
        <v>3</v>
      </c>
      <c r="F75" s="188">
        <v>10.803000000000001</v>
      </c>
      <c r="H75" s="30"/>
    </row>
    <row r="76" spans="2:8" s="1" customFormat="1" ht="16.899999999999999" customHeight="1">
      <c r="B76" s="30"/>
      <c r="C76" s="189" t="s">
        <v>1032</v>
      </c>
      <c r="H76" s="30"/>
    </row>
    <row r="77" spans="2:8" s="1" customFormat="1" ht="16.899999999999999" customHeight="1">
      <c r="B77" s="30"/>
      <c r="C77" s="187" t="s">
        <v>569</v>
      </c>
      <c r="D77" s="187" t="s">
        <v>1042</v>
      </c>
      <c r="E77" s="18" t="s">
        <v>185</v>
      </c>
      <c r="F77" s="188">
        <v>10.803000000000001</v>
      </c>
      <c r="H77" s="30"/>
    </row>
    <row r="78" spans="2:8" s="1" customFormat="1" ht="16.899999999999999" customHeight="1">
      <c r="B78" s="30"/>
      <c r="C78" s="187" t="s">
        <v>574</v>
      </c>
      <c r="D78" s="187" t="s">
        <v>1041</v>
      </c>
      <c r="E78" s="18" t="s">
        <v>185</v>
      </c>
      <c r="F78" s="188">
        <v>33.802999999999997</v>
      </c>
      <c r="H78" s="30"/>
    </row>
    <row r="79" spans="2:8" s="1" customFormat="1" ht="16.899999999999999" customHeight="1">
      <c r="B79" s="30"/>
      <c r="C79" s="183" t="s">
        <v>1043</v>
      </c>
      <c r="D79" s="184" t="s">
        <v>3</v>
      </c>
      <c r="E79" s="185" t="s">
        <v>3</v>
      </c>
      <c r="F79" s="186">
        <v>69.453999999999994</v>
      </c>
      <c r="H79" s="30"/>
    </row>
    <row r="80" spans="2:8" s="1" customFormat="1" ht="16.899999999999999" customHeight="1">
      <c r="B80" s="30"/>
      <c r="C80" s="183" t="s">
        <v>560</v>
      </c>
      <c r="D80" s="184" t="s">
        <v>3</v>
      </c>
      <c r="E80" s="185" t="s">
        <v>3</v>
      </c>
      <c r="F80" s="186">
        <v>46.456000000000003</v>
      </c>
      <c r="H80" s="30"/>
    </row>
    <row r="81" spans="2:8" s="1" customFormat="1" ht="16.899999999999999" customHeight="1">
      <c r="B81" s="30"/>
      <c r="C81" s="187" t="s">
        <v>3</v>
      </c>
      <c r="D81" s="187" t="s">
        <v>609</v>
      </c>
      <c r="E81" s="18" t="s">
        <v>3</v>
      </c>
      <c r="F81" s="188">
        <v>0</v>
      </c>
      <c r="H81" s="30"/>
    </row>
    <row r="82" spans="2:8" s="1" customFormat="1" ht="16.899999999999999" customHeight="1">
      <c r="B82" s="30"/>
      <c r="C82" s="187" t="s">
        <v>3</v>
      </c>
      <c r="D82" s="187" t="s">
        <v>588</v>
      </c>
      <c r="E82" s="18" t="s">
        <v>3</v>
      </c>
      <c r="F82" s="188">
        <v>0</v>
      </c>
      <c r="H82" s="30"/>
    </row>
    <row r="83" spans="2:8" s="1" customFormat="1" ht="16.899999999999999" customHeight="1">
      <c r="B83" s="30"/>
      <c r="C83" s="187" t="s">
        <v>3</v>
      </c>
      <c r="D83" s="187" t="s">
        <v>632</v>
      </c>
      <c r="E83" s="18" t="s">
        <v>3</v>
      </c>
      <c r="F83" s="188">
        <v>39.409999999999997</v>
      </c>
      <c r="H83" s="30"/>
    </row>
    <row r="84" spans="2:8" s="1" customFormat="1" ht="16.899999999999999" customHeight="1">
      <c r="B84" s="30"/>
      <c r="C84" s="187" t="s">
        <v>3</v>
      </c>
      <c r="D84" s="187" t="s">
        <v>633</v>
      </c>
      <c r="E84" s="18" t="s">
        <v>3</v>
      </c>
      <c r="F84" s="188">
        <v>7.0460000000000003</v>
      </c>
      <c r="H84" s="30"/>
    </row>
    <row r="85" spans="2:8" s="1" customFormat="1" ht="16.899999999999999" customHeight="1">
      <c r="B85" s="30"/>
      <c r="C85" s="187" t="s">
        <v>3</v>
      </c>
      <c r="D85" s="187" t="s">
        <v>3</v>
      </c>
      <c r="E85" s="18" t="s">
        <v>3</v>
      </c>
      <c r="F85" s="188">
        <v>0</v>
      </c>
      <c r="H85" s="30"/>
    </row>
    <row r="86" spans="2:8" s="1" customFormat="1" ht="16.899999999999999" customHeight="1">
      <c r="B86" s="30"/>
      <c r="C86" s="187" t="s">
        <v>560</v>
      </c>
      <c r="D86" s="187" t="s">
        <v>202</v>
      </c>
      <c r="E86" s="18" t="s">
        <v>3</v>
      </c>
      <c r="F86" s="188">
        <v>46.456000000000003</v>
      </c>
      <c r="H86" s="30"/>
    </row>
    <row r="87" spans="2:8" s="1" customFormat="1" ht="16.899999999999999" customHeight="1">
      <c r="B87" s="30"/>
      <c r="C87" s="189" t="s">
        <v>1032</v>
      </c>
      <c r="H87" s="30"/>
    </row>
    <row r="88" spans="2:8" s="1" customFormat="1" ht="16.899999999999999" customHeight="1">
      <c r="B88" s="30"/>
      <c r="C88" s="187" t="s">
        <v>630</v>
      </c>
      <c r="D88" s="187" t="s">
        <v>1044</v>
      </c>
      <c r="E88" s="18" t="s">
        <v>138</v>
      </c>
      <c r="F88" s="188">
        <v>46.456000000000003</v>
      </c>
      <c r="H88" s="30"/>
    </row>
    <row r="89" spans="2:8" s="1" customFormat="1" ht="16.899999999999999" customHeight="1">
      <c r="B89" s="30"/>
      <c r="C89" s="187" t="s">
        <v>635</v>
      </c>
      <c r="D89" s="187" t="s">
        <v>1045</v>
      </c>
      <c r="E89" s="18" t="s">
        <v>138</v>
      </c>
      <c r="F89" s="188">
        <v>92.912000000000006</v>
      </c>
      <c r="H89" s="30"/>
    </row>
    <row r="90" spans="2:8" s="1" customFormat="1" ht="22.5">
      <c r="B90" s="30"/>
      <c r="C90" s="187" t="s">
        <v>637</v>
      </c>
      <c r="D90" s="187" t="s">
        <v>638</v>
      </c>
      <c r="E90" s="18" t="s">
        <v>138</v>
      </c>
      <c r="F90" s="188">
        <v>53.889000000000003</v>
      </c>
      <c r="H90" s="30"/>
    </row>
    <row r="91" spans="2:8" s="1" customFormat="1" ht="16.899999999999999" customHeight="1">
      <c r="B91" s="30"/>
      <c r="C91" s="187" t="s">
        <v>640</v>
      </c>
      <c r="D91" s="187" t="s">
        <v>641</v>
      </c>
      <c r="E91" s="18" t="s">
        <v>138</v>
      </c>
      <c r="F91" s="188">
        <v>53.889000000000003</v>
      </c>
      <c r="H91" s="30"/>
    </row>
    <row r="92" spans="2:8" s="1" customFormat="1" ht="16.899999999999999" customHeight="1">
      <c r="B92" s="30"/>
      <c r="C92" s="183" t="s">
        <v>562</v>
      </c>
      <c r="D92" s="184" t="s">
        <v>3</v>
      </c>
      <c r="E92" s="185" t="s">
        <v>3</v>
      </c>
      <c r="F92" s="186">
        <v>15</v>
      </c>
      <c r="H92" s="30"/>
    </row>
    <row r="93" spans="2:8" s="1" customFormat="1" ht="16.899999999999999" customHeight="1">
      <c r="B93" s="30"/>
      <c r="C93" s="187" t="s">
        <v>3</v>
      </c>
      <c r="D93" s="187" t="s">
        <v>580</v>
      </c>
      <c r="E93" s="18" t="s">
        <v>3</v>
      </c>
      <c r="F93" s="188">
        <v>0</v>
      </c>
      <c r="H93" s="30"/>
    </row>
    <row r="94" spans="2:8" s="1" customFormat="1" ht="16.899999999999999" customHeight="1">
      <c r="B94" s="30"/>
      <c r="C94" s="187" t="s">
        <v>3</v>
      </c>
      <c r="D94" s="187" t="s">
        <v>581</v>
      </c>
      <c r="E94" s="18" t="s">
        <v>3</v>
      </c>
      <c r="F94" s="188">
        <v>15</v>
      </c>
      <c r="H94" s="30"/>
    </row>
    <row r="95" spans="2:8" s="1" customFormat="1" ht="16.899999999999999" customHeight="1">
      <c r="B95" s="30"/>
      <c r="C95" s="187" t="s">
        <v>3</v>
      </c>
      <c r="D95" s="187" t="s">
        <v>3</v>
      </c>
      <c r="E95" s="18" t="s">
        <v>3</v>
      </c>
      <c r="F95" s="188">
        <v>0</v>
      </c>
      <c r="H95" s="30"/>
    </row>
    <row r="96" spans="2:8" s="1" customFormat="1" ht="16.899999999999999" customHeight="1">
      <c r="B96" s="30"/>
      <c r="C96" s="187" t="s">
        <v>562</v>
      </c>
      <c r="D96" s="187" t="s">
        <v>202</v>
      </c>
      <c r="E96" s="18" t="s">
        <v>3</v>
      </c>
      <c r="F96" s="188">
        <v>15</v>
      </c>
      <c r="H96" s="30"/>
    </row>
    <row r="97" spans="2:8" s="1" customFormat="1" ht="16.899999999999999" customHeight="1">
      <c r="B97" s="30"/>
      <c r="C97" s="189" t="s">
        <v>1032</v>
      </c>
      <c r="H97" s="30"/>
    </row>
    <row r="98" spans="2:8" s="1" customFormat="1" ht="16.899999999999999" customHeight="1">
      <c r="B98" s="30"/>
      <c r="C98" s="187" t="s">
        <v>578</v>
      </c>
      <c r="D98" s="187" t="s">
        <v>1046</v>
      </c>
      <c r="E98" s="18" t="s">
        <v>185</v>
      </c>
      <c r="F98" s="188">
        <v>15</v>
      </c>
      <c r="H98" s="30"/>
    </row>
    <row r="99" spans="2:8" s="1" customFormat="1" ht="16.899999999999999" customHeight="1">
      <c r="B99" s="30"/>
      <c r="C99" s="187" t="s">
        <v>574</v>
      </c>
      <c r="D99" s="187" t="s">
        <v>1041</v>
      </c>
      <c r="E99" s="18" t="s">
        <v>185</v>
      </c>
      <c r="F99" s="188">
        <v>33.802999999999997</v>
      </c>
      <c r="H99" s="30"/>
    </row>
    <row r="100" spans="2:8" s="1" customFormat="1" ht="16.899999999999999" customHeight="1">
      <c r="B100" s="30"/>
      <c r="C100" s="187" t="s">
        <v>576</v>
      </c>
      <c r="D100" s="187" t="s">
        <v>1047</v>
      </c>
      <c r="E100" s="18" t="s">
        <v>185</v>
      </c>
      <c r="F100" s="188">
        <v>17</v>
      </c>
      <c r="H100" s="30"/>
    </row>
    <row r="101" spans="2:8" s="1" customFormat="1" ht="16.899999999999999" customHeight="1">
      <c r="B101" s="30"/>
      <c r="C101" s="183" t="s">
        <v>563</v>
      </c>
      <c r="D101" s="184" t="s">
        <v>3</v>
      </c>
      <c r="E101" s="185" t="s">
        <v>3</v>
      </c>
      <c r="F101" s="186">
        <v>2</v>
      </c>
      <c r="H101" s="30"/>
    </row>
    <row r="102" spans="2:8" s="1" customFormat="1" ht="16.899999999999999" customHeight="1">
      <c r="B102" s="30"/>
      <c r="C102" s="187" t="s">
        <v>3</v>
      </c>
      <c r="D102" s="187" t="s">
        <v>583</v>
      </c>
      <c r="E102" s="18" t="s">
        <v>3</v>
      </c>
      <c r="F102" s="188">
        <v>0</v>
      </c>
      <c r="H102" s="30"/>
    </row>
    <row r="103" spans="2:8" s="1" customFormat="1" ht="16.899999999999999" customHeight="1">
      <c r="B103" s="30"/>
      <c r="C103" s="187" t="s">
        <v>3</v>
      </c>
      <c r="D103" s="187" t="s">
        <v>584</v>
      </c>
      <c r="E103" s="18" t="s">
        <v>3</v>
      </c>
      <c r="F103" s="188">
        <v>0</v>
      </c>
      <c r="H103" s="30"/>
    </row>
    <row r="104" spans="2:8" s="1" customFormat="1" ht="16.899999999999999" customHeight="1">
      <c r="B104" s="30"/>
      <c r="C104" s="187" t="s">
        <v>3</v>
      </c>
      <c r="D104" s="187" t="s">
        <v>585</v>
      </c>
      <c r="E104" s="18" t="s">
        <v>3</v>
      </c>
      <c r="F104" s="188">
        <v>2</v>
      </c>
      <c r="H104" s="30"/>
    </row>
    <row r="105" spans="2:8" s="1" customFormat="1" ht="16.899999999999999" customHeight="1">
      <c r="B105" s="30"/>
      <c r="C105" s="187" t="s">
        <v>3</v>
      </c>
      <c r="D105" s="187" t="s">
        <v>3</v>
      </c>
      <c r="E105" s="18" t="s">
        <v>3</v>
      </c>
      <c r="F105" s="188">
        <v>0</v>
      </c>
      <c r="H105" s="30"/>
    </row>
    <row r="106" spans="2:8" s="1" customFormat="1" ht="16.899999999999999" customHeight="1">
      <c r="B106" s="30"/>
      <c r="C106" s="187" t="s">
        <v>563</v>
      </c>
      <c r="D106" s="187" t="s">
        <v>202</v>
      </c>
      <c r="E106" s="18" t="s">
        <v>3</v>
      </c>
      <c r="F106" s="188">
        <v>2</v>
      </c>
      <c r="H106" s="30"/>
    </row>
    <row r="107" spans="2:8" s="1" customFormat="1" ht="16.899999999999999" customHeight="1">
      <c r="B107" s="30"/>
      <c r="C107" s="189" t="s">
        <v>1032</v>
      </c>
      <c r="H107" s="30"/>
    </row>
    <row r="108" spans="2:8" s="1" customFormat="1" ht="16.899999999999999" customHeight="1">
      <c r="B108" s="30"/>
      <c r="C108" s="187" t="s">
        <v>210</v>
      </c>
      <c r="D108" s="187" t="s">
        <v>1048</v>
      </c>
      <c r="E108" s="18" t="s">
        <v>185</v>
      </c>
      <c r="F108" s="188">
        <v>2</v>
      </c>
      <c r="H108" s="30"/>
    </row>
    <row r="109" spans="2:8" s="1" customFormat="1" ht="16.899999999999999" customHeight="1">
      <c r="B109" s="30"/>
      <c r="C109" s="187" t="s">
        <v>574</v>
      </c>
      <c r="D109" s="187" t="s">
        <v>1041</v>
      </c>
      <c r="E109" s="18" t="s">
        <v>185</v>
      </c>
      <c r="F109" s="188">
        <v>33.802999999999997</v>
      </c>
      <c r="H109" s="30"/>
    </row>
    <row r="110" spans="2:8" s="1" customFormat="1" ht="16.899999999999999" customHeight="1">
      <c r="B110" s="30"/>
      <c r="C110" s="187" t="s">
        <v>576</v>
      </c>
      <c r="D110" s="187" t="s">
        <v>1047</v>
      </c>
      <c r="E110" s="18" t="s">
        <v>185</v>
      </c>
      <c r="F110" s="188">
        <v>17</v>
      </c>
      <c r="H110" s="30"/>
    </row>
    <row r="111" spans="2:8" s="1" customFormat="1" ht="7.35" customHeight="1">
      <c r="B111" s="39"/>
      <c r="C111" s="40"/>
      <c r="D111" s="40"/>
      <c r="E111" s="40"/>
      <c r="F111" s="40"/>
      <c r="G111" s="40"/>
      <c r="H111" s="30"/>
    </row>
    <row r="112" spans="2:8" s="1" customFormat="1"/>
  </sheetData>
  <mergeCells count="2">
    <mergeCell ref="D5:F5"/>
    <mergeCell ref="D6:F6"/>
  </mergeCells>
  <pageMargins left="0.7" right="0.7" top="0.78740157499999996" bottom="0.78740157499999996" header="0.3" footer="0.3"/>
  <pageSetup paperSize="9" fitToHeight="0" orientation="landscape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1.25"/>
  <cols>
    <col min="1" max="1" width="8.33203125" style="190" customWidth="1"/>
    <col min="2" max="2" width="1.6640625" style="190" customWidth="1"/>
    <col min="3" max="4" width="5" style="190" customWidth="1"/>
    <col min="5" max="5" width="11.6640625" style="190" customWidth="1"/>
    <col min="6" max="6" width="9.1640625" style="190" customWidth="1"/>
    <col min="7" max="7" width="5" style="190" customWidth="1"/>
    <col min="8" max="8" width="77.83203125" style="190" customWidth="1"/>
    <col min="9" max="10" width="20" style="190" customWidth="1"/>
    <col min="11" max="11" width="1.6640625" style="190" customWidth="1"/>
  </cols>
  <sheetData>
    <row r="1" spans="2:11" customFormat="1" ht="37.5" customHeight="1"/>
    <row r="2" spans="2:11" customFormat="1" ht="7.5" customHeight="1">
      <c r="B2" s="191"/>
      <c r="C2" s="192"/>
      <c r="D2" s="192"/>
      <c r="E2" s="192"/>
      <c r="F2" s="192"/>
      <c r="G2" s="192"/>
      <c r="H2" s="192"/>
      <c r="I2" s="192"/>
      <c r="J2" s="192"/>
      <c r="K2" s="193"/>
    </row>
    <row r="3" spans="2:11" s="16" customFormat="1" ht="45" customHeight="1">
      <c r="B3" s="194"/>
      <c r="C3" s="348" t="s">
        <v>1049</v>
      </c>
      <c r="D3" s="348"/>
      <c r="E3" s="348"/>
      <c r="F3" s="348"/>
      <c r="G3" s="348"/>
      <c r="H3" s="348"/>
      <c r="I3" s="348"/>
      <c r="J3" s="348"/>
      <c r="K3" s="195"/>
    </row>
    <row r="4" spans="2:11" customFormat="1" ht="25.5" customHeight="1">
      <c r="B4" s="196"/>
      <c r="C4" s="353" t="s">
        <v>1050</v>
      </c>
      <c r="D4" s="353"/>
      <c r="E4" s="353"/>
      <c r="F4" s="353"/>
      <c r="G4" s="353"/>
      <c r="H4" s="353"/>
      <c r="I4" s="353"/>
      <c r="J4" s="353"/>
      <c r="K4" s="197"/>
    </row>
    <row r="5" spans="2:11" customFormat="1" ht="5.25" customHeight="1">
      <c r="B5" s="196"/>
      <c r="C5" s="198"/>
      <c r="D5" s="198"/>
      <c r="E5" s="198"/>
      <c r="F5" s="198"/>
      <c r="G5" s="198"/>
      <c r="H5" s="198"/>
      <c r="I5" s="198"/>
      <c r="J5" s="198"/>
      <c r="K5" s="197"/>
    </row>
    <row r="6" spans="2:11" customFormat="1" ht="15" customHeight="1">
      <c r="B6" s="196"/>
      <c r="C6" s="352" t="s">
        <v>1051</v>
      </c>
      <c r="D6" s="352"/>
      <c r="E6" s="352"/>
      <c r="F6" s="352"/>
      <c r="G6" s="352"/>
      <c r="H6" s="352"/>
      <c r="I6" s="352"/>
      <c r="J6" s="352"/>
      <c r="K6" s="197"/>
    </row>
    <row r="7" spans="2:11" customFormat="1" ht="15" customHeight="1">
      <c r="B7" s="200"/>
      <c r="C7" s="352" t="s">
        <v>1052</v>
      </c>
      <c r="D7" s="352"/>
      <c r="E7" s="352"/>
      <c r="F7" s="352"/>
      <c r="G7" s="352"/>
      <c r="H7" s="352"/>
      <c r="I7" s="352"/>
      <c r="J7" s="352"/>
      <c r="K7" s="197"/>
    </row>
    <row r="8" spans="2:11" customFormat="1" ht="12.75" customHeight="1">
      <c r="B8" s="200"/>
      <c r="C8" s="199"/>
      <c r="D8" s="199"/>
      <c r="E8" s="199"/>
      <c r="F8" s="199"/>
      <c r="G8" s="199"/>
      <c r="H8" s="199"/>
      <c r="I8" s="199"/>
      <c r="J8" s="199"/>
      <c r="K8" s="197"/>
    </row>
    <row r="9" spans="2:11" customFormat="1" ht="15" customHeight="1">
      <c r="B9" s="200"/>
      <c r="C9" s="352" t="s">
        <v>1053</v>
      </c>
      <c r="D9" s="352"/>
      <c r="E9" s="352"/>
      <c r="F9" s="352"/>
      <c r="G9" s="352"/>
      <c r="H9" s="352"/>
      <c r="I9" s="352"/>
      <c r="J9" s="352"/>
      <c r="K9" s="197"/>
    </row>
    <row r="10" spans="2:11" customFormat="1" ht="15" customHeight="1">
      <c r="B10" s="200"/>
      <c r="C10" s="199"/>
      <c r="D10" s="352" t="s">
        <v>1054</v>
      </c>
      <c r="E10" s="352"/>
      <c r="F10" s="352"/>
      <c r="G10" s="352"/>
      <c r="H10" s="352"/>
      <c r="I10" s="352"/>
      <c r="J10" s="352"/>
      <c r="K10" s="197"/>
    </row>
    <row r="11" spans="2:11" customFormat="1" ht="15" customHeight="1">
      <c r="B11" s="200"/>
      <c r="C11" s="201"/>
      <c r="D11" s="352" t="s">
        <v>1055</v>
      </c>
      <c r="E11" s="352"/>
      <c r="F11" s="352"/>
      <c r="G11" s="352"/>
      <c r="H11" s="352"/>
      <c r="I11" s="352"/>
      <c r="J11" s="352"/>
      <c r="K11" s="197"/>
    </row>
    <row r="12" spans="2:11" customFormat="1" ht="15" customHeight="1">
      <c r="B12" s="200"/>
      <c r="C12" s="201"/>
      <c r="D12" s="199"/>
      <c r="E12" s="199"/>
      <c r="F12" s="199"/>
      <c r="G12" s="199"/>
      <c r="H12" s="199"/>
      <c r="I12" s="199"/>
      <c r="J12" s="199"/>
      <c r="K12" s="197"/>
    </row>
    <row r="13" spans="2:11" customFormat="1" ht="15" customHeight="1">
      <c r="B13" s="200"/>
      <c r="C13" s="201"/>
      <c r="D13" s="202" t="s">
        <v>1056</v>
      </c>
      <c r="E13" s="199"/>
      <c r="F13" s="199"/>
      <c r="G13" s="199"/>
      <c r="H13" s="199"/>
      <c r="I13" s="199"/>
      <c r="J13" s="199"/>
      <c r="K13" s="197"/>
    </row>
    <row r="14" spans="2:11" customFormat="1" ht="12.75" customHeight="1">
      <c r="B14" s="200"/>
      <c r="C14" s="201"/>
      <c r="D14" s="201"/>
      <c r="E14" s="201"/>
      <c r="F14" s="201"/>
      <c r="G14" s="201"/>
      <c r="H14" s="201"/>
      <c r="I14" s="201"/>
      <c r="J14" s="201"/>
      <c r="K14" s="197"/>
    </row>
    <row r="15" spans="2:11" customFormat="1" ht="15" customHeight="1">
      <c r="B15" s="200"/>
      <c r="C15" s="201"/>
      <c r="D15" s="352" t="s">
        <v>1057</v>
      </c>
      <c r="E15" s="352"/>
      <c r="F15" s="352"/>
      <c r="G15" s="352"/>
      <c r="H15" s="352"/>
      <c r="I15" s="352"/>
      <c r="J15" s="352"/>
      <c r="K15" s="197"/>
    </row>
    <row r="16" spans="2:11" customFormat="1" ht="15" customHeight="1">
      <c r="B16" s="200"/>
      <c r="C16" s="201"/>
      <c r="D16" s="352" t="s">
        <v>1058</v>
      </c>
      <c r="E16" s="352"/>
      <c r="F16" s="352"/>
      <c r="G16" s="352"/>
      <c r="H16" s="352"/>
      <c r="I16" s="352"/>
      <c r="J16" s="352"/>
      <c r="K16" s="197"/>
    </row>
    <row r="17" spans="2:11" customFormat="1" ht="15" customHeight="1">
      <c r="B17" s="200"/>
      <c r="C17" s="201"/>
      <c r="D17" s="352" t="s">
        <v>1059</v>
      </c>
      <c r="E17" s="352"/>
      <c r="F17" s="352"/>
      <c r="G17" s="352"/>
      <c r="H17" s="352"/>
      <c r="I17" s="352"/>
      <c r="J17" s="352"/>
      <c r="K17" s="197"/>
    </row>
    <row r="18" spans="2:11" customFormat="1" ht="15" customHeight="1">
      <c r="B18" s="200"/>
      <c r="C18" s="201"/>
      <c r="D18" s="201"/>
      <c r="E18" s="203" t="s">
        <v>78</v>
      </c>
      <c r="F18" s="352" t="s">
        <v>1060</v>
      </c>
      <c r="G18" s="352"/>
      <c r="H18" s="352"/>
      <c r="I18" s="352"/>
      <c r="J18" s="352"/>
      <c r="K18" s="197"/>
    </row>
    <row r="19" spans="2:11" customFormat="1" ht="15" customHeight="1">
      <c r="B19" s="200"/>
      <c r="C19" s="201"/>
      <c r="D19" s="201"/>
      <c r="E19" s="203" t="s">
        <v>1061</v>
      </c>
      <c r="F19" s="352" t="s">
        <v>1062</v>
      </c>
      <c r="G19" s="352"/>
      <c r="H19" s="352"/>
      <c r="I19" s="352"/>
      <c r="J19" s="352"/>
      <c r="K19" s="197"/>
    </row>
    <row r="20" spans="2:11" customFormat="1" ht="15" customHeight="1">
      <c r="B20" s="200"/>
      <c r="C20" s="201"/>
      <c r="D20" s="201"/>
      <c r="E20" s="203" t="s">
        <v>1063</v>
      </c>
      <c r="F20" s="352" t="s">
        <v>1064</v>
      </c>
      <c r="G20" s="352"/>
      <c r="H20" s="352"/>
      <c r="I20" s="352"/>
      <c r="J20" s="352"/>
      <c r="K20" s="197"/>
    </row>
    <row r="21" spans="2:11" customFormat="1" ht="15" customHeight="1">
      <c r="B21" s="200"/>
      <c r="C21" s="201"/>
      <c r="D21" s="201"/>
      <c r="E21" s="203" t="s">
        <v>1065</v>
      </c>
      <c r="F21" s="352" t="s">
        <v>1066</v>
      </c>
      <c r="G21" s="352"/>
      <c r="H21" s="352"/>
      <c r="I21" s="352"/>
      <c r="J21" s="352"/>
      <c r="K21" s="197"/>
    </row>
    <row r="22" spans="2:11" customFormat="1" ht="15" customHeight="1">
      <c r="B22" s="200"/>
      <c r="C22" s="201"/>
      <c r="D22" s="201"/>
      <c r="E22" s="203" t="s">
        <v>1067</v>
      </c>
      <c r="F22" s="352" t="s">
        <v>993</v>
      </c>
      <c r="G22" s="352"/>
      <c r="H22" s="352"/>
      <c r="I22" s="352"/>
      <c r="J22" s="352"/>
      <c r="K22" s="197"/>
    </row>
    <row r="23" spans="2:11" customFormat="1" ht="15" customHeight="1">
      <c r="B23" s="200"/>
      <c r="C23" s="201"/>
      <c r="D23" s="201"/>
      <c r="E23" s="203" t="s">
        <v>1068</v>
      </c>
      <c r="F23" s="352" t="s">
        <v>1069</v>
      </c>
      <c r="G23" s="352"/>
      <c r="H23" s="352"/>
      <c r="I23" s="352"/>
      <c r="J23" s="352"/>
      <c r="K23" s="197"/>
    </row>
    <row r="24" spans="2:11" customFormat="1" ht="12.75" customHeight="1">
      <c r="B24" s="200"/>
      <c r="C24" s="201"/>
      <c r="D24" s="201"/>
      <c r="E24" s="201"/>
      <c r="F24" s="201"/>
      <c r="G24" s="201"/>
      <c r="H24" s="201"/>
      <c r="I24" s="201"/>
      <c r="J24" s="201"/>
      <c r="K24" s="197"/>
    </row>
    <row r="25" spans="2:11" customFormat="1" ht="15" customHeight="1">
      <c r="B25" s="200"/>
      <c r="C25" s="352" t="s">
        <v>1070</v>
      </c>
      <c r="D25" s="352"/>
      <c r="E25" s="352"/>
      <c r="F25" s="352"/>
      <c r="G25" s="352"/>
      <c r="H25" s="352"/>
      <c r="I25" s="352"/>
      <c r="J25" s="352"/>
      <c r="K25" s="197"/>
    </row>
    <row r="26" spans="2:11" customFormat="1" ht="15" customHeight="1">
      <c r="B26" s="200"/>
      <c r="C26" s="352" t="s">
        <v>1071</v>
      </c>
      <c r="D26" s="352"/>
      <c r="E26" s="352"/>
      <c r="F26" s="352"/>
      <c r="G26" s="352"/>
      <c r="H26" s="352"/>
      <c r="I26" s="352"/>
      <c r="J26" s="352"/>
      <c r="K26" s="197"/>
    </row>
    <row r="27" spans="2:11" customFormat="1" ht="15" customHeight="1">
      <c r="B27" s="200"/>
      <c r="C27" s="199"/>
      <c r="D27" s="352" t="s">
        <v>1072</v>
      </c>
      <c r="E27" s="352"/>
      <c r="F27" s="352"/>
      <c r="G27" s="352"/>
      <c r="H27" s="352"/>
      <c r="I27" s="352"/>
      <c r="J27" s="352"/>
      <c r="K27" s="197"/>
    </row>
    <row r="28" spans="2:11" customFormat="1" ht="15" customHeight="1">
      <c r="B28" s="200"/>
      <c r="C28" s="201"/>
      <c r="D28" s="352" t="s">
        <v>1073</v>
      </c>
      <c r="E28" s="352"/>
      <c r="F28" s="352"/>
      <c r="G28" s="352"/>
      <c r="H28" s="352"/>
      <c r="I28" s="352"/>
      <c r="J28" s="352"/>
      <c r="K28" s="197"/>
    </row>
    <row r="29" spans="2:11" customFormat="1" ht="12.75" customHeight="1">
      <c r="B29" s="200"/>
      <c r="C29" s="201"/>
      <c r="D29" s="201"/>
      <c r="E29" s="201"/>
      <c r="F29" s="201"/>
      <c r="G29" s="201"/>
      <c r="H29" s="201"/>
      <c r="I29" s="201"/>
      <c r="J29" s="201"/>
      <c r="K29" s="197"/>
    </row>
    <row r="30" spans="2:11" customFormat="1" ht="15" customHeight="1">
      <c r="B30" s="200"/>
      <c r="C30" s="201"/>
      <c r="D30" s="352" t="s">
        <v>1074</v>
      </c>
      <c r="E30" s="352"/>
      <c r="F30" s="352"/>
      <c r="G30" s="352"/>
      <c r="H30" s="352"/>
      <c r="I30" s="352"/>
      <c r="J30" s="352"/>
      <c r="K30" s="197"/>
    </row>
    <row r="31" spans="2:11" customFormat="1" ht="15" customHeight="1">
      <c r="B31" s="200"/>
      <c r="C31" s="201"/>
      <c r="D31" s="352" t="s">
        <v>1075</v>
      </c>
      <c r="E31" s="352"/>
      <c r="F31" s="352"/>
      <c r="G31" s="352"/>
      <c r="H31" s="352"/>
      <c r="I31" s="352"/>
      <c r="J31" s="352"/>
      <c r="K31" s="197"/>
    </row>
    <row r="32" spans="2:11" customFormat="1" ht="12.75" customHeight="1">
      <c r="B32" s="200"/>
      <c r="C32" s="201"/>
      <c r="D32" s="201"/>
      <c r="E32" s="201"/>
      <c r="F32" s="201"/>
      <c r="G32" s="201"/>
      <c r="H32" s="201"/>
      <c r="I32" s="201"/>
      <c r="J32" s="201"/>
      <c r="K32" s="197"/>
    </row>
    <row r="33" spans="2:11" customFormat="1" ht="15" customHeight="1">
      <c r="B33" s="200"/>
      <c r="C33" s="201"/>
      <c r="D33" s="352" t="s">
        <v>1076</v>
      </c>
      <c r="E33" s="352"/>
      <c r="F33" s="352"/>
      <c r="G33" s="352"/>
      <c r="H33" s="352"/>
      <c r="I33" s="352"/>
      <c r="J33" s="352"/>
      <c r="K33" s="197"/>
    </row>
    <row r="34" spans="2:11" customFormat="1" ht="15" customHeight="1">
      <c r="B34" s="200"/>
      <c r="C34" s="201"/>
      <c r="D34" s="352" t="s">
        <v>1077</v>
      </c>
      <c r="E34" s="352"/>
      <c r="F34" s="352"/>
      <c r="G34" s="352"/>
      <c r="H34" s="352"/>
      <c r="I34" s="352"/>
      <c r="J34" s="352"/>
      <c r="K34" s="197"/>
    </row>
    <row r="35" spans="2:11" customFormat="1" ht="15" customHeight="1">
      <c r="B35" s="200"/>
      <c r="C35" s="201"/>
      <c r="D35" s="352" t="s">
        <v>1078</v>
      </c>
      <c r="E35" s="352"/>
      <c r="F35" s="352"/>
      <c r="G35" s="352"/>
      <c r="H35" s="352"/>
      <c r="I35" s="352"/>
      <c r="J35" s="352"/>
      <c r="K35" s="197"/>
    </row>
    <row r="36" spans="2:11" customFormat="1" ht="15" customHeight="1">
      <c r="B36" s="200"/>
      <c r="C36" s="201"/>
      <c r="D36" s="199"/>
      <c r="E36" s="202" t="s">
        <v>111</v>
      </c>
      <c r="F36" s="199"/>
      <c r="G36" s="352" t="s">
        <v>1079</v>
      </c>
      <c r="H36" s="352"/>
      <c r="I36" s="352"/>
      <c r="J36" s="352"/>
      <c r="K36" s="197"/>
    </row>
    <row r="37" spans="2:11" customFormat="1" ht="30.75" customHeight="1">
      <c r="B37" s="200"/>
      <c r="C37" s="201"/>
      <c r="D37" s="199"/>
      <c r="E37" s="202" t="s">
        <v>1080</v>
      </c>
      <c r="F37" s="199"/>
      <c r="G37" s="352" t="s">
        <v>1081</v>
      </c>
      <c r="H37" s="352"/>
      <c r="I37" s="352"/>
      <c r="J37" s="352"/>
      <c r="K37" s="197"/>
    </row>
    <row r="38" spans="2:11" customFormat="1" ht="15" customHeight="1">
      <c r="B38" s="200"/>
      <c r="C38" s="201"/>
      <c r="D38" s="199"/>
      <c r="E38" s="202" t="s">
        <v>52</v>
      </c>
      <c r="F38" s="199"/>
      <c r="G38" s="352" t="s">
        <v>1082</v>
      </c>
      <c r="H38" s="352"/>
      <c r="I38" s="352"/>
      <c r="J38" s="352"/>
      <c r="K38" s="197"/>
    </row>
    <row r="39" spans="2:11" customFormat="1" ht="15" customHeight="1">
      <c r="B39" s="200"/>
      <c r="C39" s="201"/>
      <c r="D39" s="199"/>
      <c r="E39" s="202" t="s">
        <v>53</v>
      </c>
      <c r="F39" s="199"/>
      <c r="G39" s="352" t="s">
        <v>1083</v>
      </c>
      <c r="H39" s="352"/>
      <c r="I39" s="352"/>
      <c r="J39" s="352"/>
      <c r="K39" s="197"/>
    </row>
    <row r="40" spans="2:11" customFormat="1" ht="15" customHeight="1">
      <c r="B40" s="200"/>
      <c r="C40" s="201"/>
      <c r="D40" s="199"/>
      <c r="E40" s="202" t="s">
        <v>112</v>
      </c>
      <c r="F40" s="199"/>
      <c r="G40" s="352" t="s">
        <v>1084</v>
      </c>
      <c r="H40" s="352"/>
      <c r="I40" s="352"/>
      <c r="J40" s="352"/>
      <c r="K40" s="197"/>
    </row>
    <row r="41" spans="2:11" customFormat="1" ht="15" customHeight="1">
      <c r="B41" s="200"/>
      <c r="C41" s="201"/>
      <c r="D41" s="199"/>
      <c r="E41" s="202" t="s">
        <v>113</v>
      </c>
      <c r="F41" s="199"/>
      <c r="G41" s="352" t="s">
        <v>1085</v>
      </c>
      <c r="H41" s="352"/>
      <c r="I41" s="352"/>
      <c r="J41" s="352"/>
      <c r="K41" s="197"/>
    </row>
    <row r="42" spans="2:11" customFormat="1" ht="15" customHeight="1">
      <c r="B42" s="200"/>
      <c r="C42" s="201"/>
      <c r="D42" s="199"/>
      <c r="E42" s="202" t="s">
        <v>1086</v>
      </c>
      <c r="F42" s="199"/>
      <c r="G42" s="352" t="s">
        <v>1087</v>
      </c>
      <c r="H42" s="352"/>
      <c r="I42" s="352"/>
      <c r="J42" s="352"/>
      <c r="K42" s="197"/>
    </row>
    <row r="43" spans="2:11" customFormat="1" ht="15" customHeight="1">
      <c r="B43" s="200"/>
      <c r="C43" s="201"/>
      <c r="D43" s="199"/>
      <c r="E43" s="202"/>
      <c r="F43" s="199"/>
      <c r="G43" s="352" t="s">
        <v>1088</v>
      </c>
      <c r="H43" s="352"/>
      <c r="I43" s="352"/>
      <c r="J43" s="352"/>
      <c r="K43" s="197"/>
    </row>
    <row r="44" spans="2:11" customFormat="1" ht="15" customHeight="1">
      <c r="B44" s="200"/>
      <c r="C44" s="201"/>
      <c r="D44" s="199"/>
      <c r="E44" s="202" t="s">
        <v>1089</v>
      </c>
      <c r="F44" s="199"/>
      <c r="G44" s="352" t="s">
        <v>1090</v>
      </c>
      <c r="H44" s="352"/>
      <c r="I44" s="352"/>
      <c r="J44" s="352"/>
      <c r="K44" s="197"/>
    </row>
    <row r="45" spans="2:11" customFormat="1" ht="15" customHeight="1">
      <c r="B45" s="200"/>
      <c r="C45" s="201"/>
      <c r="D45" s="199"/>
      <c r="E45" s="202" t="s">
        <v>115</v>
      </c>
      <c r="F45" s="199"/>
      <c r="G45" s="352" t="s">
        <v>1091</v>
      </c>
      <c r="H45" s="352"/>
      <c r="I45" s="352"/>
      <c r="J45" s="352"/>
      <c r="K45" s="197"/>
    </row>
    <row r="46" spans="2:11" customFormat="1" ht="12.75" customHeight="1">
      <c r="B46" s="200"/>
      <c r="C46" s="201"/>
      <c r="D46" s="199"/>
      <c r="E46" s="199"/>
      <c r="F46" s="199"/>
      <c r="G46" s="199"/>
      <c r="H46" s="199"/>
      <c r="I46" s="199"/>
      <c r="J46" s="199"/>
      <c r="K46" s="197"/>
    </row>
    <row r="47" spans="2:11" customFormat="1" ht="15" customHeight="1">
      <c r="B47" s="200"/>
      <c r="C47" s="201"/>
      <c r="D47" s="352" t="s">
        <v>1092</v>
      </c>
      <c r="E47" s="352"/>
      <c r="F47" s="352"/>
      <c r="G47" s="352"/>
      <c r="H47" s="352"/>
      <c r="I47" s="352"/>
      <c r="J47" s="352"/>
      <c r="K47" s="197"/>
    </row>
    <row r="48" spans="2:11" customFormat="1" ht="15" customHeight="1">
      <c r="B48" s="200"/>
      <c r="C48" s="201"/>
      <c r="D48" s="201"/>
      <c r="E48" s="352" t="s">
        <v>1093</v>
      </c>
      <c r="F48" s="352"/>
      <c r="G48" s="352"/>
      <c r="H48" s="352"/>
      <c r="I48" s="352"/>
      <c r="J48" s="352"/>
      <c r="K48" s="197"/>
    </row>
    <row r="49" spans="2:11" customFormat="1" ht="15" customHeight="1">
      <c r="B49" s="200"/>
      <c r="C49" s="201"/>
      <c r="D49" s="201"/>
      <c r="E49" s="352" t="s">
        <v>1094</v>
      </c>
      <c r="F49" s="352"/>
      <c r="G49" s="352"/>
      <c r="H49" s="352"/>
      <c r="I49" s="352"/>
      <c r="J49" s="352"/>
      <c r="K49" s="197"/>
    </row>
    <row r="50" spans="2:11" customFormat="1" ht="15" customHeight="1">
      <c r="B50" s="200"/>
      <c r="C50" s="201"/>
      <c r="D50" s="201"/>
      <c r="E50" s="352" t="s">
        <v>1095</v>
      </c>
      <c r="F50" s="352"/>
      <c r="G50" s="352"/>
      <c r="H50" s="352"/>
      <c r="I50" s="352"/>
      <c r="J50" s="352"/>
      <c r="K50" s="197"/>
    </row>
    <row r="51" spans="2:11" customFormat="1" ht="15" customHeight="1">
      <c r="B51" s="200"/>
      <c r="C51" s="201"/>
      <c r="D51" s="352" t="s">
        <v>1096</v>
      </c>
      <c r="E51" s="352"/>
      <c r="F51" s="352"/>
      <c r="G51" s="352"/>
      <c r="H51" s="352"/>
      <c r="I51" s="352"/>
      <c r="J51" s="352"/>
      <c r="K51" s="197"/>
    </row>
    <row r="52" spans="2:11" customFormat="1" ht="25.5" customHeight="1">
      <c r="B52" s="196"/>
      <c r="C52" s="353" t="s">
        <v>1097</v>
      </c>
      <c r="D52" s="353"/>
      <c r="E52" s="353"/>
      <c r="F52" s="353"/>
      <c r="G52" s="353"/>
      <c r="H52" s="353"/>
      <c r="I52" s="353"/>
      <c r="J52" s="353"/>
      <c r="K52" s="197"/>
    </row>
    <row r="53" spans="2:11" customFormat="1" ht="5.25" customHeight="1">
      <c r="B53" s="196"/>
      <c r="C53" s="198"/>
      <c r="D53" s="198"/>
      <c r="E53" s="198"/>
      <c r="F53" s="198"/>
      <c r="G53" s="198"/>
      <c r="H53" s="198"/>
      <c r="I53" s="198"/>
      <c r="J53" s="198"/>
      <c r="K53" s="197"/>
    </row>
    <row r="54" spans="2:11" customFormat="1" ht="15" customHeight="1">
      <c r="B54" s="196"/>
      <c r="C54" s="352" t="s">
        <v>1098</v>
      </c>
      <c r="D54" s="352"/>
      <c r="E54" s="352"/>
      <c r="F54" s="352"/>
      <c r="G54" s="352"/>
      <c r="H54" s="352"/>
      <c r="I54" s="352"/>
      <c r="J54" s="352"/>
      <c r="K54" s="197"/>
    </row>
    <row r="55" spans="2:11" customFormat="1" ht="15" customHeight="1">
      <c r="B55" s="196"/>
      <c r="C55" s="352" t="s">
        <v>1099</v>
      </c>
      <c r="D55" s="352"/>
      <c r="E55" s="352"/>
      <c r="F55" s="352"/>
      <c r="G55" s="352"/>
      <c r="H55" s="352"/>
      <c r="I55" s="352"/>
      <c r="J55" s="352"/>
      <c r="K55" s="197"/>
    </row>
    <row r="56" spans="2:11" customFormat="1" ht="12.75" customHeight="1">
      <c r="B56" s="196"/>
      <c r="C56" s="199"/>
      <c r="D56" s="199"/>
      <c r="E56" s="199"/>
      <c r="F56" s="199"/>
      <c r="G56" s="199"/>
      <c r="H56" s="199"/>
      <c r="I56" s="199"/>
      <c r="J56" s="199"/>
      <c r="K56" s="197"/>
    </row>
    <row r="57" spans="2:11" customFormat="1" ht="15" customHeight="1">
      <c r="B57" s="196"/>
      <c r="C57" s="352" t="s">
        <v>1100</v>
      </c>
      <c r="D57" s="352"/>
      <c r="E57" s="352"/>
      <c r="F57" s="352"/>
      <c r="G57" s="352"/>
      <c r="H57" s="352"/>
      <c r="I57" s="352"/>
      <c r="J57" s="352"/>
      <c r="K57" s="197"/>
    </row>
    <row r="58" spans="2:11" customFormat="1" ht="15" customHeight="1">
      <c r="B58" s="196"/>
      <c r="C58" s="201"/>
      <c r="D58" s="352" t="s">
        <v>1101</v>
      </c>
      <c r="E58" s="352"/>
      <c r="F58" s="352"/>
      <c r="G58" s="352"/>
      <c r="H58" s="352"/>
      <c r="I58" s="352"/>
      <c r="J58" s="352"/>
      <c r="K58" s="197"/>
    </row>
    <row r="59" spans="2:11" customFormat="1" ht="15" customHeight="1">
      <c r="B59" s="196"/>
      <c r="C59" s="201"/>
      <c r="D59" s="352" t="s">
        <v>1102</v>
      </c>
      <c r="E59" s="352"/>
      <c r="F59" s="352"/>
      <c r="G59" s="352"/>
      <c r="H59" s="352"/>
      <c r="I59" s="352"/>
      <c r="J59" s="352"/>
      <c r="K59" s="197"/>
    </row>
    <row r="60" spans="2:11" customFormat="1" ht="15" customHeight="1">
      <c r="B60" s="196"/>
      <c r="C60" s="201"/>
      <c r="D60" s="352" t="s">
        <v>1103</v>
      </c>
      <c r="E60" s="352"/>
      <c r="F60" s="352"/>
      <c r="G60" s="352"/>
      <c r="H60" s="352"/>
      <c r="I60" s="352"/>
      <c r="J60" s="352"/>
      <c r="K60" s="197"/>
    </row>
    <row r="61" spans="2:11" customFormat="1" ht="15" customHeight="1">
      <c r="B61" s="196"/>
      <c r="C61" s="201"/>
      <c r="D61" s="352" t="s">
        <v>1104</v>
      </c>
      <c r="E61" s="352"/>
      <c r="F61" s="352"/>
      <c r="G61" s="352"/>
      <c r="H61" s="352"/>
      <c r="I61" s="352"/>
      <c r="J61" s="352"/>
      <c r="K61" s="197"/>
    </row>
    <row r="62" spans="2:11" customFormat="1" ht="15" customHeight="1">
      <c r="B62" s="196"/>
      <c r="C62" s="201"/>
      <c r="D62" s="351" t="s">
        <v>1105</v>
      </c>
      <c r="E62" s="351"/>
      <c r="F62" s="351"/>
      <c r="G62" s="351"/>
      <c r="H62" s="351"/>
      <c r="I62" s="351"/>
      <c r="J62" s="351"/>
      <c r="K62" s="197"/>
    </row>
    <row r="63" spans="2:11" customFormat="1" ht="15" customHeight="1">
      <c r="B63" s="196"/>
      <c r="C63" s="201"/>
      <c r="D63" s="352" t="s">
        <v>1106</v>
      </c>
      <c r="E63" s="352"/>
      <c r="F63" s="352"/>
      <c r="G63" s="352"/>
      <c r="H63" s="352"/>
      <c r="I63" s="352"/>
      <c r="J63" s="352"/>
      <c r="K63" s="197"/>
    </row>
    <row r="64" spans="2:11" customFormat="1" ht="12.75" customHeight="1">
      <c r="B64" s="196"/>
      <c r="C64" s="201"/>
      <c r="D64" s="201"/>
      <c r="E64" s="204"/>
      <c r="F64" s="201"/>
      <c r="G64" s="201"/>
      <c r="H64" s="201"/>
      <c r="I64" s="201"/>
      <c r="J64" s="201"/>
      <c r="K64" s="197"/>
    </row>
    <row r="65" spans="2:11" customFormat="1" ht="15" customHeight="1">
      <c r="B65" s="196"/>
      <c r="C65" s="201"/>
      <c r="D65" s="352" t="s">
        <v>1107</v>
      </c>
      <c r="E65" s="352"/>
      <c r="F65" s="352"/>
      <c r="G65" s="352"/>
      <c r="H65" s="352"/>
      <c r="I65" s="352"/>
      <c r="J65" s="352"/>
      <c r="K65" s="197"/>
    </row>
    <row r="66" spans="2:11" customFormat="1" ht="15" customHeight="1">
      <c r="B66" s="196"/>
      <c r="C66" s="201"/>
      <c r="D66" s="351" t="s">
        <v>1108</v>
      </c>
      <c r="E66" s="351"/>
      <c r="F66" s="351"/>
      <c r="G66" s="351"/>
      <c r="H66" s="351"/>
      <c r="I66" s="351"/>
      <c r="J66" s="351"/>
      <c r="K66" s="197"/>
    </row>
    <row r="67" spans="2:11" customFormat="1" ht="15" customHeight="1">
      <c r="B67" s="196"/>
      <c r="C67" s="201"/>
      <c r="D67" s="352" t="s">
        <v>1109</v>
      </c>
      <c r="E67" s="352"/>
      <c r="F67" s="352"/>
      <c r="G67" s="352"/>
      <c r="H67" s="352"/>
      <c r="I67" s="352"/>
      <c r="J67" s="352"/>
      <c r="K67" s="197"/>
    </row>
    <row r="68" spans="2:11" customFormat="1" ht="15" customHeight="1">
      <c r="B68" s="196"/>
      <c r="C68" s="201"/>
      <c r="D68" s="352" t="s">
        <v>1110</v>
      </c>
      <c r="E68" s="352"/>
      <c r="F68" s="352"/>
      <c r="G68" s="352"/>
      <c r="H68" s="352"/>
      <c r="I68" s="352"/>
      <c r="J68" s="352"/>
      <c r="K68" s="197"/>
    </row>
    <row r="69" spans="2:11" customFormat="1" ht="15" customHeight="1">
      <c r="B69" s="196"/>
      <c r="C69" s="201"/>
      <c r="D69" s="352" t="s">
        <v>1111</v>
      </c>
      <c r="E69" s="352"/>
      <c r="F69" s="352"/>
      <c r="G69" s="352"/>
      <c r="H69" s="352"/>
      <c r="I69" s="352"/>
      <c r="J69" s="352"/>
      <c r="K69" s="197"/>
    </row>
    <row r="70" spans="2:11" customFormat="1" ht="15" customHeight="1">
      <c r="B70" s="196"/>
      <c r="C70" s="201"/>
      <c r="D70" s="352" t="s">
        <v>1112</v>
      </c>
      <c r="E70" s="352"/>
      <c r="F70" s="352"/>
      <c r="G70" s="352"/>
      <c r="H70" s="352"/>
      <c r="I70" s="352"/>
      <c r="J70" s="352"/>
      <c r="K70" s="197"/>
    </row>
    <row r="71" spans="2:11" customFormat="1" ht="12.75" customHeight="1">
      <c r="B71" s="205"/>
      <c r="C71" s="206"/>
      <c r="D71" s="206"/>
      <c r="E71" s="206"/>
      <c r="F71" s="206"/>
      <c r="G71" s="206"/>
      <c r="H71" s="206"/>
      <c r="I71" s="206"/>
      <c r="J71" s="206"/>
      <c r="K71" s="207"/>
    </row>
    <row r="72" spans="2:11" customFormat="1" ht="18.75" customHeight="1">
      <c r="B72" s="208"/>
      <c r="C72" s="208"/>
      <c r="D72" s="208"/>
      <c r="E72" s="208"/>
      <c r="F72" s="208"/>
      <c r="G72" s="208"/>
      <c r="H72" s="208"/>
      <c r="I72" s="208"/>
      <c r="J72" s="208"/>
      <c r="K72" s="209"/>
    </row>
    <row r="73" spans="2:11" customFormat="1" ht="18.75" customHeight="1">
      <c r="B73" s="209"/>
      <c r="C73" s="209"/>
      <c r="D73" s="209"/>
      <c r="E73" s="209"/>
      <c r="F73" s="209"/>
      <c r="G73" s="209"/>
      <c r="H73" s="209"/>
      <c r="I73" s="209"/>
      <c r="J73" s="209"/>
      <c r="K73" s="209"/>
    </row>
    <row r="74" spans="2:11" customFormat="1" ht="7.5" customHeight="1">
      <c r="B74" s="210"/>
      <c r="C74" s="211"/>
      <c r="D74" s="211"/>
      <c r="E74" s="211"/>
      <c r="F74" s="211"/>
      <c r="G74" s="211"/>
      <c r="H74" s="211"/>
      <c r="I74" s="211"/>
      <c r="J74" s="211"/>
      <c r="K74" s="212"/>
    </row>
    <row r="75" spans="2:11" customFormat="1" ht="45" customHeight="1">
      <c r="B75" s="213"/>
      <c r="C75" s="350" t="s">
        <v>1113</v>
      </c>
      <c r="D75" s="350"/>
      <c r="E75" s="350"/>
      <c r="F75" s="350"/>
      <c r="G75" s="350"/>
      <c r="H75" s="350"/>
      <c r="I75" s="350"/>
      <c r="J75" s="350"/>
      <c r="K75" s="214"/>
    </row>
    <row r="76" spans="2:11" customFormat="1" ht="17.25" customHeight="1">
      <c r="B76" s="213"/>
      <c r="C76" s="215" t="s">
        <v>1114</v>
      </c>
      <c r="D76" s="215"/>
      <c r="E76" s="215"/>
      <c r="F76" s="215" t="s">
        <v>1115</v>
      </c>
      <c r="G76" s="216"/>
      <c r="H76" s="215" t="s">
        <v>53</v>
      </c>
      <c r="I76" s="215" t="s">
        <v>56</v>
      </c>
      <c r="J76" s="215" t="s">
        <v>1116</v>
      </c>
      <c r="K76" s="214"/>
    </row>
    <row r="77" spans="2:11" customFormat="1" ht="17.25" customHeight="1">
      <c r="B77" s="213"/>
      <c r="C77" s="217" t="s">
        <v>1117</v>
      </c>
      <c r="D77" s="217"/>
      <c r="E77" s="217"/>
      <c r="F77" s="218" t="s">
        <v>1118</v>
      </c>
      <c r="G77" s="219"/>
      <c r="H77" s="217"/>
      <c r="I77" s="217"/>
      <c r="J77" s="217" t="s">
        <v>1119</v>
      </c>
      <c r="K77" s="214"/>
    </row>
    <row r="78" spans="2:11" customFormat="1" ht="5.25" customHeight="1">
      <c r="B78" s="213"/>
      <c r="C78" s="220"/>
      <c r="D78" s="220"/>
      <c r="E78" s="220"/>
      <c r="F78" s="220"/>
      <c r="G78" s="221"/>
      <c r="H78" s="220"/>
      <c r="I78" s="220"/>
      <c r="J78" s="220"/>
      <c r="K78" s="214"/>
    </row>
    <row r="79" spans="2:11" customFormat="1" ht="15" customHeight="1">
      <c r="B79" s="213"/>
      <c r="C79" s="202" t="s">
        <v>52</v>
      </c>
      <c r="D79" s="222"/>
      <c r="E79" s="222"/>
      <c r="F79" s="223" t="s">
        <v>1120</v>
      </c>
      <c r="G79" s="224"/>
      <c r="H79" s="202" t="s">
        <v>1121</v>
      </c>
      <c r="I79" s="202" t="s">
        <v>1122</v>
      </c>
      <c r="J79" s="202">
        <v>20</v>
      </c>
      <c r="K79" s="214"/>
    </row>
    <row r="80" spans="2:11" customFormat="1" ht="15" customHeight="1">
      <c r="B80" s="213"/>
      <c r="C80" s="202" t="s">
        <v>1123</v>
      </c>
      <c r="D80" s="202"/>
      <c r="E80" s="202"/>
      <c r="F80" s="223" t="s">
        <v>1120</v>
      </c>
      <c r="G80" s="224"/>
      <c r="H80" s="202" t="s">
        <v>1124</v>
      </c>
      <c r="I80" s="202" t="s">
        <v>1122</v>
      </c>
      <c r="J80" s="202">
        <v>120</v>
      </c>
      <c r="K80" s="214"/>
    </row>
    <row r="81" spans="2:11" customFormat="1" ht="15" customHeight="1">
      <c r="B81" s="225"/>
      <c r="C81" s="202" t="s">
        <v>1125</v>
      </c>
      <c r="D81" s="202"/>
      <c r="E81" s="202"/>
      <c r="F81" s="223" t="s">
        <v>1126</v>
      </c>
      <c r="G81" s="224"/>
      <c r="H81" s="202" t="s">
        <v>1127</v>
      </c>
      <c r="I81" s="202" t="s">
        <v>1122</v>
      </c>
      <c r="J81" s="202">
        <v>50</v>
      </c>
      <c r="K81" s="214"/>
    </row>
    <row r="82" spans="2:11" customFormat="1" ht="15" customHeight="1">
      <c r="B82" s="225"/>
      <c r="C82" s="202" t="s">
        <v>1128</v>
      </c>
      <c r="D82" s="202"/>
      <c r="E82" s="202"/>
      <c r="F82" s="223" t="s">
        <v>1120</v>
      </c>
      <c r="G82" s="224"/>
      <c r="H82" s="202" t="s">
        <v>1129</v>
      </c>
      <c r="I82" s="202" t="s">
        <v>1130</v>
      </c>
      <c r="J82" s="202"/>
      <c r="K82" s="214"/>
    </row>
    <row r="83" spans="2:11" customFormat="1" ht="15" customHeight="1">
      <c r="B83" s="225"/>
      <c r="C83" s="202" t="s">
        <v>1131</v>
      </c>
      <c r="D83" s="202"/>
      <c r="E83" s="202"/>
      <c r="F83" s="223" t="s">
        <v>1126</v>
      </c>
      <c r="G83" s="202"/>
      <c r="H83" s="202" t="s">
        <v>1132</v>
      </c>
      <c r="I83" s="202" t="s">
        <v>1122</v>
      </c>
      <c r="J83" s="202">
        <v>15</v>
      </c>
      <c r="K83" s="214"/>
    </row>
    <row r="84" spans="2:11" customFormat="1" ht="15" customHeight="1">
      <c r="B84" s="225"/>
      <c r="C84" s="202" t="s">
        <v>1133</v>
      </c>
      <c r="D84" s="202"/>
      <c r="E84" s="202"/>
      <c r="F84" s="223" t="s">
        <v>1126</v>
      </c>
      <c r="G84" s="202"/>
      <c r="H84" s="202" t="s">
        <v>1134</v>
      </c>
      <c r="I84" s="202" t="s">
        <v>1122</v>
      </c>
      <c r="J84" s="202">
        <v>15</v>
      </c>
      <c r="K84" s="214"/>
    </row>
    <row r="85" spans="2:11" customFormat="1" ht="15" customHeight="1">
      <c r="B85" s="225"/>
      <c r="C85" s="202" t="s">
        <v>1135</v>
      </c>
      <c r="D85" s="202"/>
      <c r="E85" s="202"/>
      <c r="F85" s="223" t="s">
        <v>1126</v>
      </c>
      <c r="G85" s="202"/>
      <c r="H85" s="202" t="s">
        <v>1136</v>
      </c>
      <c r="I85" s="202" t="s">
        <v>1122</v>
      </c>
      <c r="J85" s="202">
        <v>20</v>
      </c>
      <c r="K85" s="214"/>
    </row>
    <row r="86" spans="2:11" customFormat="1" ht="15" customHeight="1">
      <c r="B86" s="225"/>
      <c r="C86" s="202" t="s">
        <v>1137</v>
      </c>
      <c r="D86" s="202"/>
      <c r="E86" s="202"/>
      <c r="F86" s="223" t="s">
        <v>1126</v>
      </c>
      <c r="G86" s="202"/>
      <c r="H86" s="202" t="s">
        <v>1138</v>
      </c>
      <c r="I86" s="202" t="s">
        <v>1122</v>
      </c>
      <c r="J86" s="202">
        <v>20</v>
      </c>
      <c r="K86" s="214"/>
    </row>
    <row r="87" spans="2:11" customFormat="1" ht="15" customHeight="1">
      <c r="B87" s="225"/>
      <c r="C87" s="202" t="s">
        <v>1139</v>
      </c>
      <c r="D87" s="202"/>
      <c r="E87" s="202"/>
      <c r="F87" s="223" t="s">
        <v>1126</v>
      </c>
      <c r="G87" s="224"/>
      <c r="H87" s="202" t="s">
        <v>1140</v>
      </c>
      <c r="I87" s="202" t="s">
        <v>1122</v>
      </c>
      <c r="J87" s="202">
        <v>50</v>
      </c>
      <c r="K87" s="214"/>
    </row>
    <row r="88" spans="2:11" customFormat="1" ht="15" customHeight="1">
      <c r="B88" s="225"/>
      <c r="C88" s="202" t="s">
        <v>1141</v>
      </c>
      <c r="D88" s="202"/>
      <c r="E88" s="202"/>
      <c r="F88" s="223" t="s">
        <v>1126</v>
      </c>
      <c r="G88" s="224"/>
      <c r="H88" s="202" t="s">
        <v>1142</v>
      </c>
      <c r="I88" s="202" t="s">
        <v>1122</v>
      </c>
      <c r="J88" s="202">
        <v>20</v>
      </c>
      <c r="K88" s="214"/>
    </row>
    <row r="89" spans="2:11" customFormat="1" ht="15" customHeight="1">
      <c r="B89" s="225"/>
      <c r="C89" s="202" t="s">
        <v>1143</v>
      </c>
      <c r="D89" s="202"/>
      <c r="E89" s="202"/>
      <c r="F89" s="223" t="s">
        <v>1126</v>
      </c>
      <c r="G89" s="224"/>
      <c r="H89" s="202" t="s">
        <v>1144</v>
      </c>
      <c r="I89" s="202" t="s">
        <v>1122</v>
      </c>
      <c r="J89" s="202">
        <v>20</v>
      </c>
      <c r="K89" s="214"/>
    </row>
    <row r="90" spans="2:11" customFormat="1" ht="15" customHeight="1">
      <c r="B90" s="225"/>
      <c r="C90" s="202" t="s">
        <v>1145</v>
      </c>
      <c r="D90" s="202"/>
      <c r="E90" s="202"/>
      <c r="F90" s="223" t="s">
        <v>1126</v>
      </c>
      <c r="G90" s="224"/>
      <c r="H90" s="202" t="s">
        <v>1146</v>
      </c>
      <c r="I90" s="202" t="s">
        <v>1122</v>
      </c>
      <c r="J90" s="202">
        <v>50</v>
      </c>
      <c r="K90" s="214"/>
    </row>
    <row r="91" spans="2:11" customFormat="1" ht="15" customHeight="1">
      <c r="B91" s="225"/>
      <c r="C91" s="202" t="s">
        <v>1147</v>
      </c>
      <c r="D91" s="202"/>
      <c r="E91" s="202"/>
      <c r="F91" s="223" t="s">
        <v>1126</v>
      </c>
      <c r="G91" s="224"/>
      <c r="H91" s="202" t="s">
        <v>1147</v>
      </c>
      <c r="I91" s="202" t="s">
        <v>1122</v>
      </c>
      <c r="J91" s="202">
        <v>50</v>
      </c>
      <c r="K91" s="214"/>
    </row>
    <row r="92" spans="2:11" customFormat="1" ht="15" customHeight="1">
      <c r="B92" s="225"/>
      <c r="C92" s="202" t="s">
        <v>1148</v>
      </c>
      <c r="D92" s="202"/>
      <c r="E92" s="202"/>
      <c r="F92" s="223" t="s">
        <v>1126</v>
      </c>
      <c r="G92" s="224"/>
      <c r="H92" s="202" t="s">
        <v>1149</v>
      </c>
      <c r="I92" s="202" t="s">
        <v>1122</v>
      </c>
      <c r="J92" s="202">
        <v>255</v>
      </c>
      <c r="K92" s="214"/>
    </row>
    <row r="93" spans="2:11" customFormat="1" ht="15" customHeight="1">
      <c r="B93" s="225"/>
      <c r="C93" s="202" t="s">
        <v>1150</v>
      </c>
      <c r="D93" s="202"/>
      <c r="E93" s="202"/>
      <c r="F93" s="223" t="s">
        <v>1120</v>
      </c>
      <c r="G93" s="224"/>
      <c r="H93" s="202" t="s">
        <v>1151</v>
      </c>
      <c r="I93" s="202" t="s">
        <v>1152</v>
      </c>
      <c r="J93" s="202"/>
      <c r="K93" s="214"/>
    </row>
    <row r="94" spans="2:11" customFormat="1" ht="15" customHeight="1">
      <c r="B94" s="225"/>
      <c r="C94" s="202" t="s">
        <v>1153</v>
      </c>
      <c r="D94" s="202"/>
      <c r="E94" s="202"/>
      <c r="F94" s="223" t="s">
        <v>1120</v>
      </c>
      <c r="G94" s="224"/>
      <c r="H94" s="202" t="s">
        <v>1154</v>
      </c>
      <c r="I94" s="202" t="s">
        <v>1155</v>
      </c>
      <c r="J94" s="202"/>
      <c r="K94" s="214"/>
    </row>
    <row r="95" spans="2:11" customFormat="1" ht="15" customHeight="1">
      <c r="B95" s="225"/>
      <c r="C95" s="202" t="s">
        <v>1156</v>
      </c>
      <c r="D95" s="202"/>
      <c r="E95" s="202"/>
      <c r="F95" s="223" t="s">
        <v>1120</v>
      </c>
      <c r="G95" s="224"/>
      <c r="H95" s="202" t="s">
        <v>1156</v>
      </c>
      <c r="I95" s="202" t="s">
        <v>1155</v>
      </c>
      <c r="J95" s="202"/>
      <c r="K95" s="214"/>
    </row>
    <row r="96" spans="2:11" customFormat="1" ht="15" customHeight="1">
      <c r="B96" s="225"/>
      <c r="C96" s="202" t="s">
        <v>37</v>
      </c>
      <c r="D96" s="202"/>
      <c r="E96" s="202"/>
      <c r="F96" s="223" t="s">
        <v>1120</v>
      </c>
      <c r="G96" s="224"/>
      <c r="H96" s="202" t="s">
        <v>1157</v>
      </c>
      <c r="I96" s="202" t="s">
        <v>1155</v>
      </c>
      <c r="J96" s="202"/>
      <c r="K96" s="214"/>
    </row>
    <row r="97" spans="2:11" customFormat="1" ht="15" customHeight="1">
      <c r="B97" s="225"/>
      <c r="C97" s="202" t="s">
        <v>47</v>
      </c>
      <c r="D97" s="202"/>
      <c r="E97" s="202"/>
      <c r="F97" s="223" t="s">
        <v>1120</v>
      </c>
      <c r="G97" s="224"/>
      <c r="H97" s="202" t="s">
        <v>1158</v>
      </c>
      <c r="I97" s="202" t="s">
        <v>1155</v>
      </c>
      <c r="J97" s="202"/>
      <c r="K97" s="214"/>
    </row>
    <row r="98" spans="2:11" customFormat="1" ht="15" customHeight="1">
      <c r="B98" s="226"/>
      <c r="C98" s="227"/>
      <c r="D98" s="227"/>
      <c r="E98" s="227"/>
      <c r="F98" s="227"/>
      <c r="G98" s="227"/>
      <c r="H98" s="227"/>
      <c r="I98" s="227"/>
      <c r="J98" s="227"/>
      <c r="K98" s="228"/>
    </row>
    <row r="99" spans="2:11" customFormat="1" ht="18.75" customHeight="1">
      <c r="B99" s="229"/>
      <c r="C99" s="230"/>
      <c r="D99" s="230"/>
      <c r="E99" s="230"/>
      <c r="F99" s="230"/>
      <c r="G99" s="230"/>
      <c r="H99" s="230"/>
      <c r="I99" s="230"/>
      <c r="J99" s="230"/>
      <c r="K99" s="229"/>
    </row>
    <row r="100" spans="2:11" customFormat="1" ht="18.75" customHeight="1"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</row>
    <row r="101" spans="2:11" customFormat="1" ht="7.5" customHeight="1">
      <c r="B101" s="210"/>
      <c r="C101" s="211"/>
      <c r="D101" s="211"/>
      <c r="E101" s="211"/>
      <c r="F101" s="211"/>
      <c r="G101" s="211"/>
      <c r="H101" s="211"/>
      <c r="I101" s="211"/>
      <c r="J101" s="211"/>
      <c r="K101" s="212"/>
    </row>
    <row r="102" spans="2:11" customFormat="1" ht="45" customHeight="1">
      <c r="B102" s="213"/>
      <c r="C102" s="350" t="s">
        <v>1159</v>
      </c>
      <c r="D102" s="350"/>
      <c r="E102" s="350"/>
      <c r="F102" s="350"/>
      <c r="G102" s="350"/>
      <c r="H102" s="350"/>
      <c r="I102" s="350"/>
      <c r="J102" s="350"/>
      <c r="K102" s="214"/>
    </row>
    <row r="103" spans="2:11" customFormat="1" ht="17.25" customHeight="1">
      <c r="B103" s="213"/>
      <c r="C103" s="215" t="s">
        <v>1114</v>
      </c>
      <c r="D103" s="215"/>
      <c r="E103" s="215"/>
      <c r="F103" s="215" t="s">
        <v>1115</v>
      </c>
      <c r="G103" s="216"/>
      <c r="H103" s="215" t="s">
        <v>53</v>
      </c>
      <c r="I103" s="215" t="s">
        <v>56</v>
      </c>
      <c r="J103" s="215" t="s">
        <v>1116</v>
      </c>
      <c r="K103" s="214"/>
    </row>
    <row r="104" spans="2:11" customFormat="1" ht="17.25" customHeight="1">
      <c r="B104" s="213"/>
      <c r="C104" s="217" t="s">
        <v>1117</v>
      </c>
      <c r="D104" s="217"/>
      <c r="E104" s="217"/>
      <c r="F104" s="218" t="s">
        <v>1118</v>
      </c>
      <c r="G104" s="219"/>
      <c r="H104" s="217"/>
      <c r="I104" s="217"/>
      <c r="J104" s="217" t="s">
        <v>1119</v>
      </c>
      <c r="K104" s="214"/>
    </row>
    <row r="105" spans="2:11" customFormat="1" ht="5.25" customHeight="1">
      <c r="B105" s="213"/>
      <c r="C105" s="215"/>
      <c r="D105" s="215"/>
      <c r="E105" s="215"/>
      <c r="F105" s="215"/>
      <c r="G105" s="231"/>
      <c r="H105" s="215"/>
      <c r="I105" s="215"/>
      <c r="J105" s="215"/>
      <c r="K105" s="214"/>
    </row>
    <row r="106" spans="2:11" customFormat="1" ht="15" customHeight="1">
      <c r="B106" s="213"/>
      <c r="C106" s="202" t="s">
        <v>52</v>
      </c>
      <c r="D106" s="222"/>
      <c r="E106" s="222"/>
      <c r="F106" s="223" t="s">
        <v>1120</v>
      </c>
      <c r="G106" s="202"/>
      <c r="H106" s="202" t="s">
        <v>1160</v>
      </c>
      <c r="I106" s="202" t="s">
        <v>1122</v>
      </c>
      <c r="J106" s="202">
        <v>20</v>
      </c>
      <c r="K106" s="214"/>
    </row>
    <row r="107" spans="2:11" customFormat="1" ht="15" customHeight="1">
      <c r="B107" s="213"/>
      <c r="C107" s="202" t="s">
        <v>1123</v>
      </c>
      <c r="D107" s="202"/>
      <c r="E107" s="202"/>
      <c r="F107" s="223" t="s">
        <v>1120</v>
      </c>
      <c r="G107" s="202"/>
      <c r="H107" s="202" t="s">
        <v>1160</v>
      </c>
      <c r="I107" s="202" t="s">
        <v>1122</v>
      </c>
      <c r="J107" s="202">
        <v>120</v>
      </c>
      <c r="K107" s="214"/>
    </row>
    <row r="108" spans="2:11" customFormat="1" ht="15" customHeight="1">
      <c r="B108" s="225"/>
      <c r="C108" s="202" t="s">
        <v>1125</v>
      </c>
      <c r="D108" s="202"/>
      <c r="E108" s="202"/>
      <c r="F108" s="223" t="s">
        <v>1126</v>
      </c>
      <c r="G108" s="202"/>
      <c r="H108" s="202" t="s">
        <v>1160</v>
      </c>
      <c r="I108" s="202" t="s">
        <v>1122</v>
      </c>
      <c r="J108" s="202">
        <v>50</v>
      </c>
      <c r="K108" s="214"/>
    </row>
    <row r="109" spans="2:11" customFormat="1" ht="15" customHeight="1">
      <c r="B109" s="225"/>
      <c r="C109" s="202" t="s">
        <v>1128</v>
      </c>
      <c r="D109" s="202"/>
      <c r="E109" s="202"/>
      <c r="F109" s="223" t="s">
        <v>1120</v>
      </c>
      <c r="G109" s="202"/>
      <c r="H109" s="202" t="s">
        <v>1160</v>
      </c>
      <c r="I109" s="202" t="s">
        <v>1130</v>
      </c>
      <c r="J109" s="202"/>
      <c r="K109" s="214"/>
    </row>
    <row r="110" spans="2:11" customFormat="1" ht="15" customHeight="1">
      <c r="B110" s="225"/>
      <c r="C110" s="202" t="s">
        <v>1139</v>
      </c>
      <c r="D110" s="202"/>
      <c r="E110" s="202"/>
      <c r="F110" s="223" t="s">
        <v>1126</v>
      </c>
      <c r="G110" s="202"/>
      <c r="H110" s="202" t="s">
        <v>1160</v>
      </c>
      <c r="I110" s="202" t="s">
        <v>1122</v>
      </c>
      <c r="J110" s="202">
        <v>50</v>
      </c>
      <c r="K110" s="214"/>
    </row>
    <row r="111" spans="2:11" customFormat="1" ht="15" customHeight="1">
      <c r="B111" s="225"/>
      <c r="C111" s="202" t="s">
        <v>1147</v>
      </c>
      <c r="D111" s="202"/>
      <c r="E111" s="202"/>
      <c r="F111" s="223" t="s">
        <v>1126</v>
      </c>
      <c r="G111" s="202"/>
      <c r="H111" s="202" t="s">
        <v>1160</v>
      </c>
      <c r="I111" s="202" t="s">
        <v>1122</v>
      </c>
      <c r="J111" s="202">
        <v>50</v>
      </c>
      <c r="K111" s="214"/>
    </row>
    <row r="112" spans="2:11" customFormat="1" ht="15" customHeight="1">
      <c r="B112" s="225"/>
      <c r="C112" s="202" t="s">
        <v>1145</v>
      </c>
      <c r="D112" s="202"/>
      <c r="E112" s="202"/>
      <c r="F112" s="223" t="s">
        <v>1126</v>
      </c>
      <c r="G112" s="202"/>
      <c r="H112" s="202" t="s">
        <v>1160</v>
      </c>
      <c r="I112" s="202" t="s">
        <v>1122</v>
      </c>
      <c r="J112" s="202">
        <v>50</v>
      </c>
      <c r="K112" s="214"/>
    </row>
    <row r="113" spans="2:11" customFormat="1" ht="15" customHeight="1">
      <c r="B113" s="225"/>
      <c r="C113" s="202" t="s">
        <v>52</v>
      </c>
      <c r="D113" s="202"/>
      <c r="E113" s="202"/>
      <c r="F113" s="223" t="s">
        <v>1120</v>
      </c>
      <c r="G113" s="202"/>
      <c r="H113" s="202" t="s">
        <v>1161</v>
      </c>
      <c r="I113" s="202" t="s">
        <v>1122</v>
      </c>
      <c r="J113" s="202">
        <v>20</v>
      </c>
      <c r="K113" s="214"/>
    </row>
    <row r="114" spans="2:11" customFormat="1" ht="15" customHeight="1">
      <c r="B114" s="225"/>
      <c r="C114" s="202" t="s">
        <v>1162</v>
      </c>
      <c r="D114" s="202"/>
      <c r="E114" s="202"/>
      <c r="F114" s="223" t="s">
        <v>1120</v>
      </c>
      <c r="G114" s="202"/>
      <c r="H114" s="202" t="s">
        <v>1163</v>
      </c>
      <c r="I114" s="202" t="s">
        <v>1122</v>
      </c>
      <c r="J114" s="202">
        <v>120</v>
      </c>
      <c r="K114" s="214"/>
    </row>
    <row r="115" spans="2:11" customFormat="1" ht="15" customHeight="1">
      <c r="B115" s="225"/>
      <c r="C115" s="202" t="s">
        <v>37</v>
      </c>
      <c r="D115" s="202"/>
      <c r="E115" s="202"/>
      <c r="F115" s="223" t="s">
        <v>1120</v>
      </c>
      <c r="G115" s="202"/>
      <c r="H115" s="202" t="s">
        <v>1164</v>
      </c>
      <c r="I115" s="202" t="s">
        <v>1155</v>
      </c>
      <c r="J115" s="202"/>
      <c r="K115" s="214"/>
    </row>
    <row r="116" spans="2:11" customFormat="1" ht="15" customHeight="1">
      <c r="B116" s="225"/>
      <c r="C116" s="202" t="s">
        <v>47</v>
      </c>
      <c r="D116" s="202"/>
      <c r="E116" s="202"/>
      <c r="F116" s="223" t="s">
        <v>1120</v>
      </c>
      <c r="G116" s="202"/>
      <c r="H116" s="202" t="s">
        <v>1165</v>
      </c>
      <c r="I116" s="202" t="s">
        <v>1155</v>
      </c>
      <c r="J116" s="202"/>
      <c r="K116" s="214"/>
    </row>
    <row r="117" spans="2:11" customFormat="1" ht="15" customHeight="1">
      <c r="B117" s="225"/>
      <c r="C117" s="202" t="s">
        <v>56</v>
      </c>
      <c r="D117" s="202"/>
      <c r="E117" s="202"/>
      <c r="F117" s="223" t="s">
        <v>1120</v>
      </c>
      <c r="G117" s="202"/>
      <c r="H117" s="202" t="s">
        <v>1166</v>
      </c>
      <c r="I117" s="202" t="s">
        <v>1167</v>
      </c>
      <c r="J117" s="202"/>
      <c r="K117" s="214"/>
    </row>
    <row r="118" spans="2:11" customFormat="1" ht="15" customHeight="1">
      <c r="B118" s="226"/>
      <c r="C118" s="232"/>
      <c r="D118" s="232"/>
      <c r="E118" s="232"/>
      <c r="F118" s="232"/>
      <c r="G118" s="232"/>
      <c r="H118" s="232"/>
      <c r="I118" s="232"/>
      <c r="J118" s="232"/>
      <c r="K118" s="228"/>
    </row>
    <row r="119" spans="2:11" customFormat="1" ht="18.75" customHeight="1">
      <c r="B119" s="233"/>
      <c r="C119" s="234"/>
      <c r="D119" s="234"/>
      <c r="E119" s="234"/>
      <c r="F119" s="235"/>
      <c r="G119" s="234"/>
      <c r="H119" s="234"/>
      <c r="I119" s="234"/>
      <c r="J119" s="234"/>
      <c r="K119" s="233"/>
    </row>
    <row r="120" spans="2:11" customFormat="1" ht="18.75" customHeight="1">
      <c r="B120" s="209"/>
      <c r="C120" s="209"/>
      <c r="D120" s="209"/>
      <c r="E120" s="209"/>
      <c r="F120" s="209"/>
      <c r="G120" s="209"/>
      <c r="H120" s="209"/>
      <c r="I120" s="209"/>
      <c r="J120" s="209"/>
      <c r="K120" s="209"/>
    </row>
    <row r="121" spans="2:11" customFormat="1" ht="7.5" customHeight="1">
      <c r="B121" s="236"/>
      <c r="C121" s="237"/>
      <c r="D121" s="237"/>
      <c r="E121" s="237"/>
      <c r="F121" s="237"/>
      <c r="G121" s="237"/>
      <c r="H121" s="237"/>
      <c r="I121" s="237"/>
      <c r="J121" s="237"/>
      <c r="K121" s="238"/>
    </row>
    <row r="122" spans="2:11" customFormat="1" ht="45" customHeight="1">
      <c r="B122" s="239"/>
      <c r="C122" s="348" t="s">
        <v>1168</v>
      </c>
      <c r="D122" s="348"/>
      <c r="E122" s="348"/>
      <c r="F122" s="348"/>
      <c r="G122" s="348"/>
      <c r="H122" s="348"/>
      <c r="I122" s="348"/>
      <c r="J122" s="348"/>
      <c r="K122" s="240"/>
    </row>
    <row r="123" spans="2:11" customFormat="1" ht="17.25" customHeight="1">
      <c r="B123" s="241"/>
      <c r="C123" s="215" t="s">
        <v>1114</v>
      </c>
      <c r="D123" s="215"/>
      <c r="E123" s="215"/>
      <c r="F123" s="215" t="s">
        <v>1115</v>
      </c>
      <c r="G123" s="216"/>
      <c r="H123" s="215" t="s">
        <v>53</v>
      </c>
      <c r="I123" s="215" t="s">
        <v>56</v>
      </c>
      <c r="J123" s="215" t="s">
        <v>1116</v>
      </c>
      <c r="K123" s="242"/>
    </row>
    <row r="124" spans="2:11" customFormat="1" ht="17.25" customHeight="1">
      <c r="B124" s="241"/>
      <c r="C124" s="217" t="s">
        <v>1117</v>
      </c>
      <c r="D124" s="217"/>
      <c r="E124" s="217"/>
      <c r="F124" s="218" t="s">
        <v>1118</v>
      </c>
      <c r="G124" s="219"/>
      <c r="H124" s="217"/>
      <c r="I124" s="217"/>
      <c r="J124" s="217" t="s">
        <v>1119</v>
      </c>
      <c r="K124" s="242"/>
    </row>
    <row r="125" spans="2:11" customFormat="1" ht="5.25" customHeight="1">
      <c r="B125" s="243"/>
      <c r="C125" s="220"/>
      <c r="D125" s="220"/>
      <c r="E125" s="220"/>
      <c r="F125" s="220"/>
      <c r="G125" s="244"/>
      <c r="H125" s="220"/>
      <c r="I125" s="220"/>
      <c r="J125" s="220"/>
      <c r="K125" s="245"/>
    </row>
    <row r="126" spans="2:11" customFormat="1" ht="15" customHeight="1">
      <c r="B126" s="243"/>
      <c r="C126" s="202" t="s">
        <v>1123</v>
      </c>
      <c r="D126" s="222"/>
      <c r="E126" s="222"/>
      <c r="F126" s="223" t="s">
        <v>1120</v>
      </c>
      <c r="G126" s="202"/>
      <c r="H126" s="202" t="s">
        <v>1160</v>
      </c>
      <c r="I126" s="202" t="s">
        <v>1122</v>
      </c>
      <c r="J126" s="202">
        <v>120</v>
      </c>
      <c r="K126" s="246"/>
    </row>
    <row r="127" spans="2:11" customFormat="1" ht="15" customHeight="1">
      <c r="B127" s="243"/>
      <c r="C127" s="202" t="s">
        <v>1169</v>
      </c>
      <c r="D127" s="202"/>
      <c r="E127" s="202"/>
      <c r="F127" s="223" t="s">
        <v>1120</v>
      </c>
      <c r="G127" s="202"/>
      <c r="H127" s="202" t="s">
        <v>1170</v>
      </c>
      <c r="I127" s="202" t="s">
        <v>1122</v>
      </c>
      <c r="J127" s="202" t="s">
        <v>1171</v>
      </c>
      <c r="K127" s="246"/>
    </row>
    <row r="128" spans="2:11" customFormat="1" ht="15" customHeight="1">
      <c r="B128" s="243"/>
      <c r="C128" s="202" t="s">
        <v>1068</v>
      </c>
      <c r="D128" s="202"/>
      <c r="E128" s="202"/>
      <c r="F128" s="223" t="s">
        <v>1120</v>
      </c>
      <c r="G128" s="202"/>
      <c r="H128" s="202" t="s">
        <v>1172</v>
      </c>
      <c r="I128" s="202" t="s">
        <v>1122</v>
      </c>
      <c r="J128" s="202" t="s">
        <v>1171</v>
      </c>
      <c r="K128" s="246"/>
    </row>
    <row r="129" spans="2:11" customFormat="1" ht="15" customHeight="1">
      <c r="B129" s="243"/>
      <c r="C129" s="202" t="s">
        <v>1131</v>
      </c>
      <c r="D129" s="202"/>
      <c r="E129" s="202"/>
      <c r="F129" s="223" t="s">
        <v>1126</v>
      </c>
      <c r="G129" s="202"/>
      <c r="H129" s="202" t="s">
        <v>1132</v>
      </c>
      <c r="I129" s="202" t="s">
        <v>1122</v>
      </c>
      <c r="J129" s="202">
        <v>15</v>
      </c>
      <c r="K129" s="246"/>
    </row>
    <row r="130" spans="2:11" customFormat="1" ht="15" customHeight="1">
      <c r="B130" s="243"/>
      <c r="C130" s="202" t="s">
        <v>1133</v>
      </c>
      <c r="D130" s="202"/>
      <c r="E130" s="202"/>
      <c r="F130" s="223" t="s">
        <v>1126</v>
      </c>
      <c r="G130" s="202"/>
      <c r="H130" s="202" t="s">
        <v>1134</v>
      </c>
      <c r="I130" s="202" t="s">
        <v>1122</v>
      </c>
      <c r="J130" s="202">
        <v>15</v>
      </c>
      <c r="K130" s="246"/>
    </row>
    <row r="131" spans="2:11" customFormat="1" ht="15" customHeight="1">
      <c r="B131" s="243"/>
      <c r="C131" s="202" t="s">
        <v>1135</v>
      </c>
      <c r="D131" s="202"/>
      <c r="E131" s="202"/>
      <c r="F131" s="223" t="s">
        <v>1126</v>
      </c>
      <c r="G131" s="202"/>
      <c r="H131" s="202" t="s">
        <v>1136</v>
      </c>
      <c r="I131" s="202" t="s">
        <v>1122</v>
      </c>
      <c r="J131" s="202">
        <v>20</v>
      </c>
      <c r="K131" s="246"/>
    </row>
    <row r="132" spans="2:11" customFormat="1" ht="15" customHeight="1">
      <c r="B132" s="243"/>
      <c r="C132" s="202" t="s">
        <v>1137</v>
      </c>
      <c r="D132" s="202"/>
      <c r="E132" s="202"/>
      <c r="F132" s="223" t="s">
        <v>1126</v>
      </c>
      <c r="G132" s="202"/>
      <c r="H132" s="202" t="s">
        <v>1138</v>
      </c>
      <c r="I132" s="202" t="s">
        <v>1122</v>
      </c>
      <c r="J132" s="202">
        <v>20</v>
      </c>
      <c r="K132" s="246"/>
    </row>
    <row r="133" spans="2:11" customFormat="1" ht="15" customHeight="1">
      <c r="B133" s="243"/>
      <c r="C133" s="202" t="s">
        <v>1125</v>
      </c>
      <c r="D133" s="202"/>
      <c r="E133" s="202"/>
      <c r="F133" s="223" t="s">
        <v>1126</v>
      </c>
      <c r="G133" s="202"/>
      <c r="H133" s="202" t="s">
        <v>1160</v>
      </c>
      <c r="I133" s="202" t="s">
        <v>1122</v>
      </c>
      <c r="J133" s="202">
        <v>50</v>
      </c>
      <c r="K133" s="246"/>
    </row>
    <row r="134" spans="2:11" customFormat="1" ht="15" customHeight="1">
      <c r="B134" s="243"/>
      <c r="C134" s="202" t="s">
        <v>1139</v>
      </c>
      <c r="D134" s="202"/>
      <c r="E134" s="202"/>
      <c r="F134" s="223" t="s">
        <v>1126</v>
      </c>
      <c r="G134" s="202"/>
      <c r="H134" s="202" t="s">
        <v>1160</v>
      </c>
      <c r="I134" s="202" t="s">
        <v>1122</v>
      </c>
      <c r="J134" s="202">
        <v>50</v>
      </c>
      <c r="K134" s="246"/>
    </row>
    <row r="135" spans="2:11" customFormat="1" ht="15" customHeight="1">
      <c r="B135" s="243"/>
      <c r="C135" s="202" t="s">
        <v>1145</v>
      </c>
      <c r="D135" s="202"/>
      <c r="E135" s="202"/>
      <c r="F135" s="223" t="s">
        <v>1126</v>
      </c>
      <c r="G135" s="202"/>
      <c r="H135" s="202" t="s">
        <v>1160</v>
      </c>
      <c r="I135" s="202" t="s">
        <v>1122</v>
      </c>
      <c r="J135" s="202">
        <v>50</v>
      </c>
      <c r="K135" s="246"/>
    </row>
    <row r="136" spans="2:11" customFormat="1" ht="15" customHeight="1">
      <c r="B136" s="243"/>
      <c r="C136" s="202" t="s">
        <v>1147</v>
      </c>
      <c r="D136" s="202"/>
      <c r="E136" s="202"/>
      <c r="F136" s="223" t="s">
        <v>1126</v>
      </c>
      <c r="G136" s="202"/>
      <c r="H136" s="202" t="s">
        <v>1160</v>
      </c>
      <c r="I136" s="202" t="s">
        <v>1122</v>
      </c>
      <c r="J136" s="202">
        <v>50</v>
      </c>
      <c r="K136" s="246"/>
    </row>
    <row r="137" spans="2:11" customFormat="1" ht="15" customHeight="1">
      <c r="B137" s="243"/>
      <c r="C137" s="202" t="s">
        <v>1148</v>
      </c>
      <c r="D137" s="202"/>
      <c r="E137" s="202"/>
      <c r="F137" s="223" t="s">
        <v>1126</v>
      </c>
      <c r="G137" s="202"/>
      <c r="H137" s="202" t="s">
        <v>1173</v>
      </c>
      <c r="I137" s="202" t="s">
        <v>1122</v>
      </c>
      <c r="J137" s="202">
        <v>255</v>
      </c>
      <c r="K137" s="246"/>
    </row>
    <row r="138" spans="2:11" customFormat="1" ht="15" customHeight="1">
      <c r="B138" s="243"/>
      <c r="C138" s="202" t="s">
        <v>1150</v>
      </c>
      <c r="D138" s="202"/>
      <c r="E138" s="202"/>
      <c r="F138" s="223" t="s">
        <v>1120</v>
      </c>
      <c r="G138" s="202"/>
      <c r="H138" s="202" t="s">
        <v>1174</v>
      </c>
      <c r="I138" s="202" t="s">
        <v>1152</v>
      </c>
      <c r="J138" s="202"/>
      <c r="K138" s="246"/>
    </row>
    <row r="139" spans="2:11" customFormat="1" ht="15" customHeight="1">
      <c r="B139" s="243"/>
      <c r="C139" s="202" t="s">
        <v>1153</v>
      </c>
      <c r="D139" s="202"/>
      <c r="E139" s="202"/>
      <c r="F139" s="223" t="s">
        <v>1120</v>
      </c>
      <c r="G139" s="202"/>
      <c r="H139" s="202" t="s">
        <v>1175</v>
      </c>
      <c r="I139" s="202" t="s">
        <v>1155</v>
      </c>
      <c r="J139" s="202"/>
      <c r="K139" s="246"/>
    </row>
    <row r="140" spans="2:11" customFormat="1" ht="15" customHeight="1">
      <c r="B140" s="243"/>
      <c r="C140" s="202" t="s">
        <v>1156</v>
      </c>
      <c r="D140" s="202"/>
      <c r="E140" s="202"/>
      <c r="F140" s="223" t="s">
        <v>1120</v>
      </c>
      <c r="G140" s="202"/>
      <c r="H140" s="202" t="s">
        <v>1156</v>
      </c>
      <c r="I140" s="202" t="s">
        <v>1155</v>
      </c>
      <c r="J140" s="202"/>
      <c r="K140" s="246"/>
    </row>
    <row r="141" spans="2:11" customFormat="1" ht="15" customHeight="1">
      <c r="B141" s="243"/>
      <c r="C141" s="202" t="s">
        <v>37</v>
      </c>
      <c r="D141" s="202"/>
      <c r="E141" s="202"/>
      <c r="F141" s="223" t="s">
        <v>1120</v>
      </c>
      <c r="G141" s="202"/>
      <c r="H141" s="202" t="s">
        <v>1176</v>
      </c>
      <c r="I141" s="202" t="s">
        <v>1155</v>
      </c>
      <c r="J141" s="202"/>
      <c r="K141" s="246"/>
    </row>
    <row r="142" spans="2:11" customFormat="1" ht="15" customHeight="1">
      <c r="B142" s="243"/>
      <c r="C142" s="202" t="s">
        <v>1177</v>
      </c>
      <c r="D142" s="202"/>
      <c r="E142" s="202"/>
      <c r="F142" s="223" t="s">
        <v>1120</v>
      </c>
      <c r="G142" s="202"/>
      <c r="H142" s="202" t="s">
        <v>1178</v>
      </c>
      <c r="I142" s="202" t="s">
        <v>1155</v>
      </c>
      <c r="J142" s="202"/>
      <c r="K142" s="246"/>
    </row>
    <row r="143" spans="2:11" customFormat="1" ht="15" customHeight="1">
      <c r="B143" s="247"/>
      <c r="C143" s="248"/>
      <c r="D143" s="248"/>
      <c r="E143" s="248"/>
      <c r="F143" s="248"/>
      <c r="G143" s="248"/>
      <c r="H143" s="248"/>
      <c r="I143" s="248"/>
      <c r="J143" s="248"/>
      <c r="K143" s="249"/>
    </row>
    <row r="144" spans="2:11" customFormat="1" ht="18.75" customHeight="1">
      <c r="B144" s="234"/>
      <c r="C144" s="234"/>
      <c r="D144" s="234"/>
      <c r="E144" s="234"/>
      <c r="F144" s="235"/>
      <c r="G144" s="234"/>
      <c r="H144" s="234"/>
      <c r="I144" s="234"/>
      <c r="J144" s="234"/>
      <c r="K144" s="234"/>
    </row>
    <row r="145" spans="2:11" customFormat="1" ht="18.75" customHeight="1">
      <c r="B145" s="209"/>
      <c r="C145" s="209"/>
      <c r="D145" s="209"/>
      <c r="E145" s="209"/>
      <c r="F145" s="209"/>
      <c r="G145" s="209"/>
      <c r="H145" s="209"/>
      <c r="I145" s="209"/>
      <c r="J145" s="209"/>
      <c r="K145" s="209"/>
    </row>
    <row r="146" spans="2:11" customFormat="1" ht="7.5" customHeight="1">
      <c r="B146" s="210"/>
      <c r="C146" s="211"/>
      <c r="D146" s="211"/>
      <c r="E146" s="211"/>
      <c r="F146" s="211"/>
      <c r="G146" s="211"/>
      <c r="H146" s="211"/>
      <c r="I146" s="211"/>
      <c r="J146" s="211"/>
      <c r="K146" s="212"/>
    </row>
    <row r="147" spans="2:11" customFormat="1" ht="45" customHeight="1">
      <c r="B147" s="213"/>
      <c r="C147" s="350" t="s">
        <v>1179</v>
      </c>
      <c r="D147" s="350"/>
      <c r="E147" s="350"/>
      <c r="F147" s="350"/>
      <c r="G147" s="350"/>
      <c r="H147" s="350"/>
      <c r="I147" s="350"/>
      <c r="J147" s="350"/>
      <c r="K147" s="214"/>
    </row>
    <row r="148" spans="2:11" customFormat="1" ht="17.25" customHeight="1">
      <c r="B148" s="213"/>
      <c r="C148" s="215" t="s">
        <v>1114</v>
      </c>
      <c r="D148" s="215"/>
      <c r="E148" s="215"/>
      <c r="F148" s="215" t="s">
        <v>1115</v>
      </c>
      <c r="G148" s="216"/>
      <c r="H148" s="215" t="s">
        <v>53</v>
      </c>
      <c r="I148" s="215" t="s">
        <v>56</v>
      </c>
      <c r="J148" s="215" t="s">
        <v>1116</v>
      </c>
      <c r="K148" s="214"/>
    </row>
    <row r="149" spans="2:11" customFormat="1" ht="17.25" customHeight="1">
      <c r="B149" s="213"/>
      <c r="C149" s="217" t="s">
        <v>1117</v>
      </c>
      <c r="D149" s="217"/>
      <c r="E149" s="217"/>
      <c r="F149" s="218" t="s">
        <v>1118</v>
      </c>
      <c r="G149" s="219"/>
      <c r="H149" s="217"/>
      <c r="I149" s="217"/>
      <c r="J149" s="217" t="s">
        <v>1119</v>
      </c>
      <c r="K149" s="214"/>
    </row>
    <row r="150" spans="2:11" customFormat="1" ht="5.25" customHeight="1">
      <c r="B150" s="225"/>
      <c r="C150" s="220"/>
      <c r="D150" s="220"/>
      <c r="E150" s="220"/>
      <c r="F150" s="220"/>
      <c r="G150" s="221"/>
      <c r="H150" s="220"/>
      <c r="I150" s="220"/>
      <c r="J150" s="220"/>
      <c r="K150" s="246"/>
    </row>
    <row r="151" spans="2:11" customFormat="1" ht="15" customHeight="1">
      <c r="B151" s="225"/>
      <c r="C151" s="250" t="s">
        <v>1123</v>
      </c>
      <c r="D151" s="202"/>
      <c r="E151" s="202"/>
      <c r="F151" s="251" t="s">
        <v>1120</v>
      </c>
      <c r="G151" s="202"/>
      <c r="H151" s="250" t="s">
        <v>1160</v>
      </c>
      <c r="I151" s="250" t="s">
        <v>1122</v>
      </c>
      <c r="J151" s="250">
        <v>120</v>
      </c>
      <c r="K151" s="246"/>
    </row>
    <row r="152" spans="2:11" customFormat="1" ht="15" customHeight="1">
      <c r="B152" s="225"/>
      <c r="C152" s="250" t="s">
        <v>1169</v>
      </c>
      <c r="D152" s="202"/>
      <c r="E152" s="202"/>
      <c r="F152" s="251" t="s">
        <v>1120</v>
      </c>
      <c r="G152" s="202"/>
      <c r="H152" s="250" t="s">
        <v>1180</v>
      </c>
      <c r="I152" s="250" t="s">
        <v>1122</v>
      </c>
      <c r="J152" s="250" t="s">
        <v>1171</v>
      </c>
      <c r="K152" s="246"/>
    </row>
    <row r="153" spans="2:11" customFormat="1" ht="15" customHeight="1">
      <c r="B153" s="225"/>
      <c r="C153" s="250" t="s">
        <v>1068</v>
      </c>
      <c r="D153" s="202"/>
      <c r="E153" s="202"/>
      <c r="F153" s="251" t="s">
        <v>1120</v>
      </c>
      <c r="G153" s="202"/>
      <c r="H153" s="250" t="s">
        <v>1181</v>
      </c>
      <c r="I153" s="250" t="s">
        <v>1122</v>
      </c>
      <c r="J153" s="250" t="s">
        <v>1171</v>
      </c>
      <c r="K153" s="246"/>
    </row>
    <row r="154" spans="2:11" customFormat="1" ht="15" customHeight="1">
      <c r="B154" s="225"/>
      <c r="C154" s="250" t="s">
        <v>1125</v>
      </c>
      <c r="D154" s="202"/>
      <c r="E154" s="202"/>
      <c r="F154" s="251" t="s">
        <v>1126</v>
      </c>
      <c r="G154" s="202"/>
      <c r="H154" s="250" t="s">
        <v>1160</v>
      </c>
      <c r="I154" s="250" t="s">
        <v>1122</v>
      </c>
      <c r="J154" s="250">
        <v>50</v>
      </c>
      <c r="K154" s="246"/>
    </row>
    <row r="155" spans="2:11" customFormat="1" ht="15" customHeight="1">
      <c r="B155" s="225"/>
      <c r="C155" s="250" t="s">
        <v>1128</v>
      </c>
      <c r="D155" s="202"/>
      <c r="E155" s="202"/>
      <c r="F155" s="251" t="s">
        <v>1120</v>
      </c>
      <c r="G155" s="202"/>
      <c r="H155" s="250" t="s">
        <v>1160</v>
      </c>
      <c r="I155" s="250" t="s">
        <v>1130</v>
      </c>
      <c r="J155" s="250"/>
      <c r="K155" s="246"/>
    </row>
    <row r="156" spans="2:11" customFormat="1" ht="15" customHeight="1">
      <c r="B156" s="225"/>
      <c r="C156" s="250" t="s">
        <v>1139</v>
      </c>
      <c r="D156" s="202"/>
      <c r="E156" s="202"/>
      <c r="F156" s="251" t="s">
        <v>1126</v>
      </c>
      <c r="G156" s="202"/>
      <c r="H156" s="250" t="s">
        <v>1160</v>
      </c>
      <c r="I156" s="250" t="s">
        <v>1122</v>
      </c>
      <c r="J156" s="250">
        <v>50</v>
      </c>
      <c r="K156" s="246"/>
    </row>
    <row r="157" spans="2:11" customFormat="1" ht="15" customHeight="1">
      <c r="B157" s="225"/>
      <c r="C157" s="250" t="s">
        <v>1147</v>
      </c>
      <c r="D157" s="202"/>
      <c r="E157" s="202"/>
      <c r="F157" s="251" t="s">
        <v>1126</v>
      </c>
      <c r="G157" s="202"/>
      <c r="H157" s="250" t="s">
        <v>1160</v>
      </c>
      <c r="I157" s="250" t="s">
        <v>1122</v>
      </c>
      <c r="J157" s="250">
        <v>50</v>
      </c>
      <c r="K157" s="246"/>
    </row>
    <row r="158" spans="2:11" customFormat="1" ht="15" customHeight="1">
      <c r="B158" s="225"/>
      <c r="C158" s="250" t="s">
        <v>1145</v>
      </c>
      <c r="D158" s="202"/>
      <c r="E158" s="202"/>
      <c r="F158" s="251" t="s">
        <v>1126</v>
      </c>
      <c r="G158" s="202"/>
      <c r="H158" s="250" t="s">
        <v>1160</v>
      </c>
      <c r="I158" s="250" t="s">
        <v>1122</v>
      </c>
      <c r="J158" s="250">
        <v>50</v>
      </c>
      <c r="K158" s="246"/>
    </row>
    <row r="159" spans="2:11" customFormat="1" ht="15" customHeight="1">
      <c r="B159" s="225"/>
      <c r="C159" s="250" t="s">
        <v>96</v>
      </c>
      <c r="D159" s="202"/>
      <c r="E159" s="202"/>
      <c r="F159" s="251" t="s">
        <v>1120</v>
      </c>
      <c r="G159" s="202"/>
      <c r="H159" s="250" t="s">
        <v>1182</v>
      </c>
      <c r="I159" s="250" t="s">
        <v>1122</v>
      </c>
      <c r="J159" s="250" t="s">
        <v>1183</v>
      </c>
      <c r="K159" s="246"/>
    </row>
    <row r="160" spans="2:11" customFormat="1" ht="15" customHeight="1">
      <c r="B160" s="225"/>
      <c r="C160" s="250" t="s">
        <v>1184</v>
      </c>
      <c r="D160" s="202"/>
      <c r="E160" s="202"/>
      <c r="F160" s="251" t="s">
        <v>1120</v>
      </c>
      <c r="G160" s="202"/>
      <c r="H160" s="250" t="s">
        <v>1185</v>
      </c>
      <c r="I160" s="250" t="s">
        <v>1155</v>
      </c>
      <c r="J160" s="250"/>
      <c r="K160" s="246"/>
    </row>
    <row r="161" spans="2:11" customFormat="1" ht="15" customHeight="1">
      <c r="B161" s="252"/>
      <c r="C161" s="232"/>
      <c r="D161" s="232"/>
      <c r="E161" s="232"/>
      <c r="F161" s="232"/>
      <c r="G161" s="232"/>
      <c r="H161" s="232"/>
      <c r="I161" s="232"/>
      <c r="J161" s="232"/>
      <c r="K161" s="253"/>
    </row>
    <row r="162" spans="2:11" customFormat="1" ht="18.75" customHeight="1">
      <c r="B162" s="234"/>
      <c r="C162" s="244"/>
      <c r="D162" s="244"/>
      <c r="E162" s="244"/>
      <c r="F162" s="254"/>
      <c r="G162" s="244"/>
      <c r="H162" s="244"/>
      <c r="I162" s="244"/>
      <c r="J162" s="244"/>
      <c r="K162" s="234"/>
    </row>
    <row r="163" spans="2:11" customFormat="1" ht="18.75" customHeight="1"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</row>
    <row r="164" spans="2:11" customFormat="1" ht="7.5" customHeight="1">
      <c r="B164" s="191"/>
      <c r="C164" s="192"/>
      <c r="D164" s="192"/>
      <c r="E164" s="192"/>
      <c r="F164" s="192"/>
      <c r="G164" s="192"/>
      <c r="H164" s="192"/>
      <c r="I164" s="192"/>
      <c r="J164" s="192"/>
      <c r="K164" s="193"/>
    </row>
    <row r="165" spans="2:11" customFormat="1" ht="45" customHeight="1">
      <c r="B165" s="194"/>
      <c r="C165" s="348" t="s">
        <v>1186</v>
      </c>
      <c r="D165" s="348"/>
      <c r="E165" s="348"/>
      <c r="F165" s="348"/>
      <c r="G165" s="348"/>
      <c r="H165" s="348"/>
      <c r="I165" s="348"/>
      <c r="J165" s="348"/>
      <c r="K165" s="195"/>
    </row>
    <row r="166" spans="2:11" customFormat="1" ht="17.25" customHeight="1">
      <c r="B166" s="194"/>
      <c r="C166" s="215" t="s">
        <v>1114</v>
      </c>
      <c r="D166" s="215"/>
      <c r="E166" s="215"/>
      <c r="F166" s="215" t="s">
        <v>1115</v>
      </c>
      <c r="G166" s="255"/>
      <c r="H166" s="256" t="s">
        <v>53</v>
      </c>
      <c r="I166" s="256" t="s">
        <v>56</v>
      </c>
      <c r="J166" s="215" t="s">
        <v>1116</v>
      </c>
      <c r="K166" s="195"/>
    </row>
    <row r="167" spans="2:11" customFormat="1" ht="17.25" customHeight="1">
      <c r="B167" s="196"/>
      <c r="C167" s="217" t="s">
        <v>1117</v>
      </c>
      <c r="D167" s="217"/>
      <c r="E167" s="217"/>
      <c r="F167" s="218" t="s">
        <v>1118</v>
      </c>
      <c r="G167" s="257"/>
      <c r="H167" s="258"/>
      <c r="I167" s="258"/>
      <c r="J167" s="217" t="s">
        <v>1119</v>
      </c>
      <c r="K167" s="197"/>
    </row>
    <row r="168" spans="2:11" customFormat="1" ht="5.25" customHeight="1">
      <c r="B168" s="225"/>
      <c r="C168" s="220"/>
      <c r="D168" s="220"/>
      <c r="E168" s="220"/>
      <c r="F168" s="220"/>
      <c r="G168" s="221"/>
      <c r="H168" s="220"/>
      <c r="I168" s="220"/>
      <c r="J168" s="220"/>
      <c r="K168" s="246"/>
    </row>
    <row r="169" spans="2:11" customFormat="1" ht="15" customHeight="1">
      <c r="B169" s="225"/>
      <c r="C169" s="202" t="s">
        <v>1123</v>
      </c>
      <c r="D169" s="202"/>
      <c r="E169" s="202"/>
      <c r="F169" s="223" t="s">
        <v>1120</v>
      </c>
      <c r="G169" s="202"/>
      <c r="H169" s="202" t="s">
        <v>1160</v>
      </c>
      <c r="I169" s="202" t="s">
        <v>1122</v>
      </c>
      <c r="J169" s="202">
        <v>120</v>
      </c>
      <c r="K169" s="246"/>
    </row>
    <row r="170" spans="2:11" customFormat="1" ht="15" customHeight="1">
      <c r="B170" s="225"/>
      <c r="C170" s="202" t="s">
        <v>1169</v>
      </c>
      <c r="D170" s="202"/>
      <c r="E170" s="202"/>
      <c r="F170" s="223" t="s">
        <v>1120</v>
      </c>
      <c r="G170" s="202"/>
      <c r="H170" s="202" t="s">
        <v>1170</v>
      </c>
      <c r="I170" s="202" t="s">
        <v>1122</v>
      </c>
      <c r="J170" s="202" t="s">
        <v>1171</v>
      </c>
      <c r="K170" s="246"/>
    </row>
    <row r="171" spans="2:11" customFormat="1" ht="15" customHeight="1">
      <c r="B171" s="225"/>
      <c r="C171" s="202" t="s">
        <v>1068</v>
      </c>
      <c r="D171" s="202"/>
      <c r="E171" s="202"/>
      <c r="F171" s="223" t="s">
        <v>1120</v>
      </c>
      <c r="G171" s="202"/>
      <c r="H171" s="202" t="s">
        <v>1187</v>
      </c>
      <c r="I171" s="202" t="s">
        <v>1122</v>
      </c>
      <c r="J171" s="202" t="s">
        <v>1171</v>
      </c>
      <c r="K171" s="246"/>
    </row>
    <row r="172" spans="2:11" customFormat="1" ht="15" customHeight="1">
      <c r="B172" s="225"/>
      <c r="C172" s="202" t="s">
        <v>1125</v>
      </c>
      <c r="D172" s="202"/>
      <c r="E172" s="202"/>
      <c r="F172" s="223" t="s">
        <v>1126</v>
      </c>
      <c r="G172" s="202"/>
      <c r="H172" s="202" t="s">
        <v>1187</v>
      </c>
      <c r="I172" s="202" t="s">
        <v>1122</v>
      </c>
      <c r="J172" s="202">
        <v>50</v>
      </c>
      <c r="K172" s="246"/>
    </row>
    <row r="173" spans="2:11" customFormat="1" ht="15" customHeight="1">
      <c r="B173" s="225"/>
      <c r="C173" s="202" t="s">
        <v>1128</v>
      </c>
      <c r="D173" s="202"/>
      <c r="E173" s="202"/>
      <c r="F173" s="223" t="s">
        <v>1120</v>
      </c>
      <c r="G173" s="202"/>
      <c r="H173" s="202" t="s">
        <v>1187</v>
      </c>
      <c r="I173" s="202" t="s">
        <v>1130</v>
      </c>
      <c r="J173" s="202"/>
      <c r="K173" s="246"/>
    </row>
    <row r="174" spans="2:11" customFormat="1" ht="15" customHeight="1">
      <c r="B174" s="225"/>
      <c r="C174" s="202" t="s">
        <v>1139</v>
      </c>
      <c r="D174" s="202"/>
      <c r="E174" s="202"/>
      <c r="F174" s="223" t="s">
        <v>1126</v>
      </c>
      <c r="G174" s="202"/>
      <c r="H174" s="202" t="s">
        <v>1187</v>
      </c>
      <c r="I174" s="202" t="s">
        <v>1122</v>
      </c>
      <c r="J174" s="202">
        <v>50</v>
      </c>
      <c r="K174" s="246"/>
    </row>
    <row r="175" spans="2:11" customFormat="1" ht="15" customHeight="1">
      <c r="B175" s="225"/>
      <c r="C175" s="202" t="s">
        <v>1147</v>
      </c>
      <c r="D175" s="202"/>
      <c r="E175" s="202"/>
      <c r="F175" s="223" t="s">
        <v>1126</v>
      </c>
      <c r="G175" s="202"/>
      <c r="H175" s="202" t="s">
        <v>1187</v>
      </c>
      <c r="I175" s="202" t="s">
        <v>1122</v>
      </c>
      <c r="J175" s="202">
        <v>50</v>
      </c>
      <c r="K175" s="246"/>
    </row>
    <row r="176" spans="2:11" customFormat="1" ht="15" customHeight="1">
      <c r="B176" s="225"/>
      <c r="C176" s="202" t="s">
        <v>1145</v>
      </c>
      <c r="D176" s="202"/>
      <c r="E176" s="202"/>
      <c r="F176" s="223" t="s">
        <v>1126</v>
      </c>
      <c r="G176" s="202"/>
      <c r="H176" s="202" t="s">
        <v>1187</v>
      </c>
      <c r="I176" s="202" t="s">
        <v>1122</v>
      </c>
      <c r="J176" s="202">
        <v>50</v>
      </c>
      <c r="K176" s="246"/>
    </row>
    <row r="177" spans="2:11" customFormat="1" ht="15" customHeight="1">
      <c r="B177" s="225"/>
      <c r="C177" s="202" t="s">
        <v>111</v>
      </c>
      <c r="D177" s="202"/>
      <c r="E177" s="202"/>
      <c r="F177" s="223" t="s">
        <v>1120</v>
      </c>
      <c r="G177" s="202"/>
      <c r="H177" s="202" t="s">
        <v>1188</v>
      </c>
      <c r="I177" s="202" t="s">
        <v>1189</v>
      </c>
      <c r="J177" s="202"/>
      <c r="K177" s="246"/>
    </row>
    <row r="178" spans="2:11" customFormat="1" ht="15" customHeight="1">
      <c r="B178" s="225"/>
      <c r="C178" s="202" t="s">
        <v>56</v>
      </c>
      <c r="D178" s="202"/>
      <c r="E178" s="202"/>
      <c r="F178" s="223" t="s">
        <v>1120</v>
      </c>
      <c r="G178" s="202"/>
      <c r="H178" s="202" t="s">
        <v>1190</v>
      </c>
      <c r="I178" s="202" t="s">
        <v>1191</v>
      </c>
      <c r="J178" s="202">
        <v>1</v>
      </c>
      <c r="K178" s="246"/>
    </row>
    <row r="179" spans="2:11" customFormat="1" ht="15" customHeight="1">
      <c r="B179" s="225"/>
      <c r="C179" s="202" t="s">
        <v>52</v>
      </c>
      <c r="D179" s="202"/>
      <c r="E179" s="202"/>
      <c r="F179" s="223" t="s">
        <v>1120</v>
      </c>
      <c r="G179" s="202"/>
      <c r="H179" s="202" t="s">
        <v>1192</v>
      </c>
      <c r="I179" s="202" t="s">
        <v>1122</v>
      </c>
      <c r="J179" s="202">
        <v>20</v>
      </c>
      <c r="K179" s="246"/>
    </row>
    <row r="180" spans="2:11" customFormat="1" ht="15" customHeight="1">
      <c r="B180" s="225"/>
      <c r="C180" s="202" t="s">
        <v>53</v>
      </c>
      <c r="D180" s="202"/>
      <c r="E180" s="202"/>
      <c r="F180" s="223" t="s">
        <v>1120</v>
      </c>
      <c r="G180" s="202"/>
      <c r="H180" s="202" t="s">
        <v>1193</v>
      </c>
      <c r="I180" s="202" t="s">
        <v>1122</v>
      </c>
      <c r="J180" s="202">
        <v>255</v>
      </c>
      <c r="K180" s="246"/>
    </row>
    <row r="181" spans="2:11" customFormat="1" ht="15" customHeight="1">
      <c r="B181" s="225"/>
      <c r="C181" s="202" t="s">
        <v>112</v>
      </c>
      <c r="D181" s="202"/>
      <c r="E181" s="202"/>
      <c r="F181" s="223" t="s">
        <v>1120</v>
      </c>
      <c r="G181" s="202"/>
      <c r="H181" s="202" t="s">
        <v>1084</v>
      </c>
      <c r="I181" s="202" t="s">
        <v>1122</v>
      </c>
      <c r="J181" s="202">
        <v>10</v>
      </c>
      <c r="K181" s="246"/>
    </row>
    <row r="182" spans="2:11" customFormat="1" ht="15" customHeight="1">
      <c r="B182" s="225"/>
      <c r="C182" s="202" t="s">
        <v>113</v>
      </c>
      <c r="D182" s="202"/>
      <c r="E182" s="202"/>
      <c r="F182" s="223" t="s">
        <v>1120</v>
      </c>
      <c r="G182" s="202"/>
      <c r="H182" s="202" t="s">
        <v>1194</v>
      </c>
      <c r="I182" s="202" t="s">
        <v>1155</v>
      </c>
      <c r="J182" s="202"/>
      <c r="K182" s="246"/>
    </row>
    <row r="183" spans="2:11" customFormat="1" ht="15" customHeight="1">
      <c r="B183" s="225"/>
      <c r="C183" s="202" t="s">
        <v>1195</v>
      </c>
      <c r="D183" s="202"/>
      <c r="E183" s="202"/>
      <c r="F183" s="223" t="s">
        <v>1120</v>
      </c>
      <c r="G183" s="202"/>
      <c r="H183" s="202" t="s">
        <v>1196</v>
      </c>
      <c r="I183" s="202" t="s">
        <v>1155</v>
      </c>
      <c r="J183" s="202"/>
      <c r="K183" s="246"/>
    </row>
    <row r="184" spans="2:11" customFormat="1" ht="15" customHeight="1">
      <c r="B184" s="225"/>
      <c r="C184" s="202" t="s">
        <v>1184</v>
      </c>
      <c r="D184" s="202"/>
      <c r="E184" s="202"/>
      <c r="F184" s="223" t="s">
        <v>1120</v>
      </c>
      <c r="G184" s="202"/>
      <c r="H184" s="202" t="s">
        <v>1197</v>
      </c>
      <c r="I184" s="202" t="s">
        <v>1155</v>
      </c>
      <c r="J184" s="202"/>
      <c r="K184" s="246"/>
    </row>
    <row r="185" spans="2:11" customFormat="1" ht="15" customHeight="1">
      <c r="B185" s="225"/>
      <c r="C185" s="202" t="s">
        <v>115</v>
      </c>
      <c r="D185" s="202"/>
      <c r="E185" s="202"/>
      <c r="F185" s="223" t="s">
        <v>1126</v>
      </c>
      <c r="G185" s="202"/>
      <c r="H185" s="202" t="s">
        <v>1198</v>
      </c>
      <c r="I185" s="202" t="s">
        <v>1122</v>
      </c>
      <c r="J185" s="202">
        <v>50</v>
      </c>
      <c r="K185" s="246"/>
    </row>
    <row r="186" spans="2:11" customFormat="1" ht="15" customHeight="1">
      <c r="B186" s="225"/>
      <c r="C186" s="202" t="s">
        <v>1199</v>
      </c>
      <c r="D186" s="202"/>
      <c r="E186" s="202"/>
      <c r="F186" s="223" t="s">
        <v>1126</v>
      </c>
      <c r="G186" s="202"/>
      <c r="H186" s="202" t="s">
        <v>1200</v>
      </c>
      <c r="I186" s="202" t="s">
        <v>1201</v>
      </c>
      <c r="J186" s="202"/>
      <c r="K186" s="246"/>
    </row>
    <row r="187" spans="2:11" customFormat="1" ht="15" customHeight="1">
      <c r="B187" s="225"/>
      <c r="C187" s="202" t="s">
        <v>1202</v>
      </c>
      <c r="D187" s="202"/>
      <c r="E187" s="202"/>
      <c r="F187" s="223" t="s">
        <v>1126</v>
      </c>
      <c r="G187" s="202"/>
      <c r="H187" s="202" t="s">
        <v>1203</v>
      </c>
      <c r="I187" s="202" t="s">
        <v>1201</v>
      </c>
      <c r="J187" s="202"/>
      <c r="K187" s="246"/>
    </row>
    <row r="188" spans="2:11" customFormat="1" ht="15" customHeight="1">
      <c r="B188" s="225"/>
      <c r="C188" s="202" t="s">
        <v>1204</v>
      </c>
      <c r="D188" s="202"/>
      <c r="E188" s="202"/>
      <c r="F188" s="223" t="s">
        <v>1126</v>
      </c>
      <c r="G188" s="202"/>
      <c r="H188" s="202" t="s">
        <v>1205</v>
      </c>
      <c r="I188" s="202" t="s">
        <v>1201</v>
      </c>
      <c r="J188" s="202"/>
      <c r="K188" s="246"/>
    </row>
    <row r="189" spans="2:11" customFormat="1" ht="15" customHeight="1">
      <c r="B189" s="225"/>
      <c r="C189" s="259" t="s">
        <v>1206</v>
      </c>
      <c r="D189" s="202"/>
      <c r="E189" s="202"/>
      <c r="F189" s="223" t="s">
        <v>1126</v>
      </c>
      <c r="G189" s="202"/>
      <c r="H189" s="202" t="s">
        <v>1207</v>
      </c>
      <c r="I189" s="202" t="s">
        <v>1208</v>
      </c>
      <c r="J189" s="260" t="s">
        <v>1209</v>
      </c>
      <c r="K189" s="246"/>
    </row>
    <row r="190" spans="2:11" customFormat="1" ht="15" customHeight="1">
      <c r="B190" s="261"/>
      <c r="C190" s="262" t="s">
        <v>1210</v>
      </c>
      <c r="D190" s="263"/>
      <c r="E190" s="263"/>
      <c r="F190" s="264" t="s">
        <v>1126</v>
      </c>
      <c r="G190" s="263"/>
      <c r="H190" s="263" t="s">
        <v>1211</v>
      </c>
      <c r="I190" s="263" t="s">
        <v>1208</v>
      </c>
      <c r="J190" s="265" t="s">
        <v>1209</v>
      </c>
      <c r="K190" s="266"/>
    </row>
    <row r="191" spans="2:11" customFormat="1" ht="15" customHeight="1">
      <c r="B191" s="225"/>
      <c r="C191" s="259" t="s">
        <v>41</v>
      </c>
      <c r="D191" s="202"/>
      <c r="E191" s="202"/>
      <c r="F191" s="223" t="s">
        <v>1120</v>
      </c>
      <c r="G191" s="202"/>
      <c r="H191" s="199" t="s">
        <v>1212</v>
      </c>
      <c r="I191" s="202" t="s">
        <v>1213</v>
      </c>
      <c r="J191" s="202"/>
      <c r="K191" s="246"/>
    </row>
    <row r="192" spans="2:11" customFormat="1" ht="15" customHeight="1">
      <c r="B192" s="225"/>
      <c r="C192" s="259" t="s">
        <v>1214</v>
      </c>
      <c r="D192" s="202"/>
      <c r="E192" s="202"/>
      <c r="F192" s="223" t="s">
        <v>1120</v>
      </c>
      <c r="G192" s="202"/>
      <c r="H192" s="202" t="s">
        <v>1215</v>
      </c>
      <c r="I192" s="202" t="s">
        <v>1155</v>
      </c>
      <c r="J192" s="202"/>
      <c r="K192" s="246"/>
    </row>
    <row r="193" spans="2:11" customFormat="1" ht="15" customHeight="1">
      <c r="B193" s="225"/>
      <c r="C193" s="259" t="s">
        <v>1216</v>
      </c>
      <c r="D193" s="202"/>
      <c r="E193" s="202"/>
      <c r="F193" s="223" t="s">
        <v>1120</v>
      </c>
      <c r="G193" s="202"/>
      <c r="H193" s="202" t="s">
        <v>1217</v>
      </c>
      <c r="I193" s="202" t="s">
        <v>1155</v>
      </c>
      <c r="J193" s="202"/>
      <c r="K193" s="246"/>
    </row>
    <row r="194" spans="2:11" customFormat="1" ht="15" customHeight="1">
      <c r="B194" s="225"/>
      <c r="C194" s="259" t="s">
        <v>1218</v>
      </c>
      <c r="D194" s="202"/>
      <c r="E194" s="202"/>
      <c r="F194" s="223" t="s">
        <v>1126</v>
      </c>
      <c r="G194" s="202"/>
      <c r="H194" s="202" t="s">
        <v>1219</v>
      </c>
      <c r="I194" s="202" t="s">
        <v>1155</v>
      </c>
      <c r="J194" s="202"/>
      <c r="K194" s="246"/>
    </row>
    <row r="195" spans="2:11" customFormat="1" ht="15" customHeight="1">
      <c r="B195" s="252"/>
      <c r="C195" s="267"/>
      <c r="D195" s="232"/>
      <c r="E195" s="232"/>
      <c r="F195" s="232"/>
      <c r="G195" s="232"/>
      <c r="H195" s="232"/>
      <c r="I195" s="232"/>
      <c r="J195" s="232"/>
      <c r="K195" s="253"/>
    </row>
    <row r="196" spans="2:11" customFormat="1" ht="18.75" customHeight="1">
      <c r="B196" s="234"/>
      <c r="C196" s="244"/>
      <c r="D196" s="244"/>
      <c r="E196" s="244"/>
      <c r="F196" s="254"/>
      <c r="G196" s="244"/>
      <c r="H196" s="244"/>
      <c r="I196" s="244"/>
      <c r="J196" s="244"/>
      <c r="K196" s="234"/>
    </row>
    <row r="197" spans="2:11" customFormat="1" ht="18.75" customHeight="1">
      <c r="B197" s="234"/>
      <c r="C197" s="244"/>
      <c r="D197" s="244"/>
      <c r="E197" s="244"/>
      <c r="F197" s="254"/>
      <c r="G197" s="244"/>
      <c r="H197" s="244"/>
      <c r="I197" s="244"/>
      <c r="J197" s="244"/>
      <c r="K197" s="234"/>
    </row>
    <row r="198" spans="2:11" customFormat="1" ht="18.75" customHeight="1"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</row>
    <row r="199" spans="2:11" customFormat="1" ht="13.5">
      <c r="B199" s="191"/>
      <c r="C199" s="192"/>
      <c r="D199" s="192"/>
      <c r="E199" s="192"/>
      <c r="F199" s="192"/>
      <c r="G199" s="192"/>
      <c r="H199" s="192"/>
      <c r="I199" s="192"/>
      <c r="J199" s="192"/>
      <c r="K199" s="193"/>
    </row>
    <row r="200" spans="2:11" customFormat="1" ht="21">
      <c r="B200" s="194"/>
      <c r="C200" s="348" t="s">
        <v>1220</v>
      </c>
      <c r="D200" s="348"/>
      <c r="E200" s="348"/>
      <c r="F200" s="348"/>
      <c r="G200" s="348"/>
      <c r="H200" s="348"/>
      <c r="I200" s="348"/>
      <c r="J200" s="348"/>
      <c r="K200" s="195"/>
    </row>
    <row r="201" spans="2:11" customFormat="1" ht="25.5" customHeight="1">
      <c r="B201" s="194"/>
      <c r="C201" s="268" t="s">
        <v>1221</v>
      </c>
      <c r="D201" s="268"/>
      <c r="E201" s="268"/>
      <c r="F201" s="268" t="s">
        <v>1222</v>
      </c>
      <c r="G201" s="269"/>
      <c r="H201" s="349" t="s">
        <v>1223</v>
      </c>
      <c r="I201" s="349"/>
      <c r="J201" s="349"/>
      <c r="K201" s="195"/>
    </row>
    <row r="202" spans="2:11" customFormat="1" ht="5.25" customHeight="1">
      <c r="B202" s="225"/>
      <c r="C202" s="220"/>
      <c r="D202" s="220"/>
      <c r="E202" s="220"/>
      <c r="F202" s="220"/>
      <c r="G202" s="244"/>
      <c r="H202" s="220"/>
      <c r="I202" s="220"/>
      <c r="J202" s="220"/>
      <c r="K202" s="246"/>
    </row>
    <row r="203" spans="2:11" customFormat="1" ht="15" customHeight="1">
      <c r="B203" s="225"/>
      <c r="C203" s="202" t="s">
        <v>1213</v>
      </c>
      <c r="D203" s="202"/>
      <c r="E203" s="202"/>
      <c r="F203" s="223" t="s">
        <v>42</v>
      </c>
      <c r="G203" s="202"/>
      <c r="H203" s="347" t="s">
        <v>1224</v>
      </c>
      <c r="I203" s="347"/>
      <c r="J203" s="347"/>
      <c r="K203" s="246"/>
    </row>
    <row r="204" spans="2:11" customFormat="1" ht="15" customHeight="1">
      <c r="B204" s="225"/>
      <c r="C204" s="202"/>
      <c r="D204" s="202"/>
      <c r="E204" s="202"/>
      <c r="F204" s="223" t="s">
        <v>43</v>
      </c>
      <c r="G204" s="202"/>
      <c r="H204" s="347" t="s">
        <v>1225</v>
      </c>
      <c r="I204" s="347"/>
      <c r="J204" s="347"/>
      <c r="K204" s="246"/>
    </row>
    <row r="205" spans="2:11" customFormat="1" ht="15" customHeight="1">
      <c r="B205" s="225"/>
      <c r="C205" s="202"/>
      <c r="D205" s="202"/>
      <c r="E205" s="202"/>
      <c r="F205" s="223" t="s">
        <v>46</v>
      </c>
      <c r="G205" s="202"/>
      <c r="H205" s="347" t="s">
        <v>1226</v>
      </c>
      <c r="I205" s="347"/>
      <c r="J205" s="347"/>
      <c r="K205" s="246"/>
    </row>
    <row r="206" spans="2:11" customFormat="1" ht="15" customHeight="1">
      <c r="B206" s="225"/>
      <c r="C206" s="202"/>
      <c r="D206" s="202"/>
      <c r="E206" s="202"/>
      <c r="F206" s="223" t="s">
        <v>44</v>
      </c>
      <c r="G206" s="202"/>
      <c r="H206" s="347" t="s">
        <v>1227</v>
      </c>
      <c r="I206" s="347"/>
      <c r="J206" s="347"/>
      <c r="K206" s="246"/>
    </row>
    <row r="207" spans="2:11" customFormat="1" ht="15" customHeight="1">
      <c r="B207" s="225"/>
      <c r="C207" s="202"/>
      <c r="D207" s="202"/>
      <c r="E207" s="202"/>
      <c r="F207" s="223" t="s">
        <v>45</v>
      </c>
      <c r="G207" s="202"/>
      <c r="H207" s="347" t="s">
        <v>1228</v>
      </c>
      <c r="I207" s="347"/>
      <c r="J207" s="347"/>
      <c r="K207" s="246"/>
    </row>
    <row r="208" spans="2:11" customFormat="1" ht="15" customHeight="1">
      <c r="B208" s="225"/>
      <c r="C208" s="202"/>
      <c r="D208" s="202"/>
      <c r="E208" s="202"/>
      <c r="F208" s="223"/>
      <c r="G208" s="202"/>
      <c r="H208" s="202"/>
      <c r="I208" s="202"/>
      <c r="J208" s="202"/>
      <c r="K208" s="246"/>
    </row>
    <row r="209" spans="2:11" customFormat="1" ht="15" customHeight="1">
      <c r="B209" s="225"/>
      <c r="C209" s="202" t="s">
        <v>1167</v>
      </c>
      <c r="D209" s="202"/>
      <c r="E209" s="202"/>
      <c r="F209" s="223" t="s">
        <v>78</v>
      </c>
      <c r="G209" s="202"/>
      <c r="H209" s="347" t="s">
        <v>1229</v>
      </c>
      <c r="I209" s="347"/>
      <c r="J209" s="347"/>
      <c r="K209" s="246"/>
    </row>
    <row r="210" spans="2:11" customFormat="1" ht="15" customHeight="1">
      <c r="B210" s="225"/>
      <c r="C210" s="202"/>
      <c r="D210" s="202"/>
      <c r="E210" s="202"/>
      <c r="F210" s="223" t="s">
        <v>1063</v>
      </c>
      <c r="G210" s="202"/>
      <c r="H210" s="347" t="s">
        <v>1064</v>
      </c>
      <c r="I210" s="347"/>
      <c r="J210" s="347"/>
      <c r="K210" s="246"/>
    </row>
    <row r="211" spans="2:11" customFormat="1" ht="15" customHeight="1">
      <c r="B211" s="225"/>
      <c r="C211" s="202"/>
      <c r="D211" s="202"/>
      <c r="E211" s="202"/>
      <c r="F211" s="223" t="s">
        <v>1061</v>
      </c>
      <c r="G211" s="202"/>
      <c r="H211" s="347" t="s">
        <v>1230</v>
      </c>
      <c r="I211" s="347"/>
      <c r="J211" s="347"/>
      <c r="K211" s="246"/>
    </row>
    <row r="212" spans="2:11" customFormat="1" ht="15" customHeight="1">
      <c r="B212" s="270"/>
      <c r="C212" s="202"/>
      <c r="D212" s="202"/>
      <c r="E212" s="202"/>
      <c r="F212" s="223" t="s">
        <v>1065</v>
      </c>
      <c r="G212" s="259"/>
      <c r="H212" s="346" t="s">
        <v>1066</v>
      </c>
      <c r="I212" s="346"/>
      <c r="J212" s="346"/>
      <c r="K212" s="271"/>
    </row>
    <row r="213" spans="2:11" customFormat="1" ht="15" customHeight="1">
      <c r="B213" s="270"/>
      <c r="C213" s="202"/>
      <c r="D213" s="202"/>
      <c r="E213" s="202"/>
      <c r="F213" s="223" t="s">
        <v>1067</v>
      </c>
      <c r="G213" s="259"/>
      <c r="H213" s="346" t="s">
        <v>1231</v>
      </c>
      <c r="I213" s="346"/>
      <c r="J213" s="346"/>
      <c r="K213" s="271"/>
    </row>
    <row r="214" spans="2:11" customFormat="1" ht="15" customHeight="1">
      <c r="B214" s="270"/>
      <c r="C214" s="202"/>
      <c r="D214" s="202"/>
      <c r="E214" s="202"/>
      <c r="F214" s="223"/>
      <c r="G214" s="259"/>
      <c r="H214" s="250"/>
      <c r="I214" s="250"/>
      <c r="J214" s="250"/>
      <c r="K214" s="271"/>
    </row>
    <row r="215" spans="2:11" customFormat="1" ht="15" customHeight="1">
      <c r="B215" s="270"/>
      <c r="C215" s="202" t="s">
        <v>1191</v>
      </c>
      <c r="D215" s="202"/>
      <c r="E215" s="202"/>
      <c r="F215" s="223">
        <v>1</v>
      </c>
      <c r="G215" s="259"/>
      <c r="H215" s="346" t="s">
        <v>1232</v>
      </c>
      <c r="I215" s="346"/>
      <c r="J215" s="346"/>
      <c r="K215" s="271"/>
    </row>
    <row r="216" spans="2:11" customFormat="1" ht="15" customHeight="1">
      <c r="B216" s="270"/>
      <c r="C216" s="202"/>
      <c r="D216" s="202"/>
      <c r="E216" s="202"/>
      <c r="F216" s="223">
        <v>2</v>
      </c>
      <c r="G216" s="259"/>
      <c r="H216" s="346" t="s">
        <v>1233</v>
      </c>
      <c r="I216" s="346"/>
      <c r="J216" s="346"/>
      <c r="K216" s="271"/>
    </row>
    <row r="217" spans="2:11" customFormat="1" ht="15" customHeight="1">
      <c r="B217" s="270"/>
      <c r="C217" s="202"/>
      <c r="D217" s="202"/>
      <c r="E217" s="202"/>
      <c r="F217" s="223">
        <v>3</v>
      </c>
      <c r="G217" s="259"/>
      <c r="H217" s="346" t="s">
        <v>1234</v>
      </c>
      <c r="I217" s="346"/>
      <c r="J217" s="346"/>
      <c r="K217" s="271"/>
    </row>
    <row r="218" spans="2:11" customFormat="1" ht="15" customHeight="1">
      <c r="B218" s="270"/>
      <c r="C218" s="202"/>
      <c r="D218" s="202"/>
      <c r="E218" s="202"/>
      <c r="F218" s="223">
        <v>4</v>
      </c>
      <c r="G218" s="259"/>
      <c r="H218" s="346" t="s">
        <v>1235</v>
      </c>
      <c r="I218" s="346"/>
      <c r="J218" s="346"/>
      <c r="K218" s="271"/>
    </row>
    <row r="219" spans="2:11" customFormat="1" ht="12.75" customHeight="1">
      <c r="B219" s="272"/>
      <c r="C219" s="273"/>
      <c r="D219" s="273"/>
      <c r="E219" s="273"/>
      <c r="F219" s="273"/>
      <c r="G219" s="273"/>
      <c r="H219" s="273"/>
      <c r="I219" s="273"/>
      <c r="J219" s="273"/>
      <c r="K219" s="274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15</vt:i4>
      </vt:variant>
    </vt:vector>
  </HeadingPairs>
  <TitlesOfParts>
    <vt:vector size="23" baseType="lpstr">
      <vt:lpstr>Rekapitulace stavby</vt:lpstr>
      <vt:lpstr>SO 01 - Multifunkční hřiště</vt:lpstr>
      <vt:lpstr>SO 04 - zázemí kluziště </vt:lpstr>
      <vt:lpstr>SO 03 Přípojka vody</vt:lpstr>
      <vt:lpstr>SO 05 - Venkovní rozvody ...</vt:lpstr>
      <vt:lpstr>VRN - Vedlejší rozpočtové...</vt:lpstr>
      <vt:lpstr>Seznam figur</vt:lpstr>
      <vt:lpstr>Pokyny pro vyplnění</vt:lpstr>
      <vt:lpstr>'Rekapitulace stavby'!Názvy_tisku</vt:lpstr>
      <vt:lpstr>'Seznam figur'!Názvy_tisku</vt:lpstr>
      <vt:lpstr>'SO 01 - Multifunkční hřiště'!Názvy_tisku</vt:lpstr>
      <vt:lpstr>'SO 03 Přípojka vody'!Názvy_tisku</vt:lpstr>
      <vt:lpstr>'SO 04 - zázemí kluziště '!Názvy_tisku</vt:lpstr>
      <vt:lpstr>'SO 05 - Venkovní rozvody ...'!Názvy_tisku</vt:lpstr>
      <vt:lpstr>'VRN - Vedlejší rozpočtové...'!Názvy_tisku</vt:lpstr>
      <vt:lpstr>'Pokyny pro vyplnění'!Oblast_tisku</vt:lpstr>
      <vt:lpstr>'Rekapitulace stavby'!Oblast_tisku</vt:lpstr>
      <vt:lpstr>'Seznam figur'!Oblast_tisku</vt:lpstr>
      <vt:lpstr>'SO 01 - Multifunkční hřiště'!Oblast_tisku</vt:lpstr>
      <vt:lpstr>'SO 03 Přípojka vody'!Oblast_tisku</vt:lpstr>
      <vt:lpstr>'SO 04 - zázemí kluziště '!Oblast_tisku</vt:lpstr>
      <vt:lpstr>'SO 05 - Venkovní rozvody ...'!Oblast_tisku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Petr Löffler</cp:lastModifiedBy>
  <cp:lastPrinted>2026-05-12T08:59:10Z</cp:lastPrinted>
  <dcterms:created xsi:type="dcterms:W3CDTF">2026-04-02T15:10:58Z</dcterms:created>
  <dcterms:modified xsi:type="dcterms:W3CDTF">2026-05-19T10:23:41Z</dcterms:modified>
</cp:coreProperties>
</file>