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Z:\Stavební\rekonstrukce rybník\Výběrko\"/>
    </mc:Choice>
  </mc:AlternateContent>
  <xr:revisionPtr revIDLastSave="0" documentId="8_{5B2AA1B7-1F8F-4F4E-B92A-F6AE5E42BB5B}" xr6:coauthVersionLast="47" xr6:coauthVersionMax="47" xr10:uidLastSave="{00000000-0000-0000-0000-000000000000}"/>
  <bookViews>
    <workbookView xWindow="-28920" yWindow="-120" windowWidth="29040" windowHeight="15840" firstSheet="4" activeTab="7" xr2:uid="{00000000-000D-0000-FFFF-FFFF00000000}"/>
  </bookViews>
  <sheets>
    <sheet name="Rekapitulace stavby" sheetId="1" r:id="rId1"/>
    <sheet name="SO 01 - Odstranění nánosu" sheetId="2" r:id="rId2"/>
    <sheet name="SO 02 - Stabilizace břehu..." sheetId="3" r:id="rId3"/>
    <sheet name="SO 03 - Nápustné zařízení" sheetId="4" r:id="rId4"/>
    <sheet name="SO 04 - Sanace hráze - sc..." sheetId="5" r:id="rId5"/>
    <sheet name="SO 05 - Oprava výpustného..." sheetId="6" r:id="rId6"/>
    <sheet name="SO 06 - Oprava kamenného ..." sheetId="7" r:id="rId7"/>
    <sheet name="VRN - Vedlejší rozpočtové..." sheetId="8" r:id="rId8"/>
  </sheets>
  <definedNames>
    <definedName name="_xlnm._FilterDatabase" localSheetId="1" hidden="1">'SO 01 - Odstranění nánosu'!$C$117:$K$154</definedName>
    <definedName name="_xlnm._FilterDatabase" localSheetId="2" hidden="1">'SO 02 - Stabilizace břehu...'!$C$119:$K$168</definedName>
    <definedName name="_xlnm._FilterDatabase" localSheetId="3" hidden="1">'SO 03 - Nápustné zařízení'!$C$125:$K$251</definedName>
    <definedName name="_xlnm._FilterDatabase" localSheetId="4" hidden="1">'SO 04 - Sanace hráze - sc...'!$C$122:$K$248</definedName>
    <definedName name="_xlnm._FilterDatabase" localSheetId="5" hidden="1">'SO 05 - Oprava výpustného...'!$C$121:$K$146</definedName>
    <definedName name="_xlnm._FilterDatabase" localSheetId="6" hidden="1">'SO 06 - Oprava kamenného ...'!$C$123:$K$170</definedName>
    <definedName name="_xlnm._FilterDatabase" localSheetId="7" hidden="1">'VRN - Vedlejší rozpočtové...'!$C$120:$K$144</definedName>
    <definedName name="_xlnm.Print_Titles" localSheetId="0">'Rekapitulace stavby'!$92:$92</definedName>
    <definedName name="_xlnm.Print_Titles" localSheetId="1">'SO 01 - Odstranění nánosu'!$117:$117</definedName>
    <definedName name="_xlnm.Print_Titles" localSheetId="2">'SO 02 - Stabilizace břehu...'!$119:$119</definedName>
    <definedName name="_xlnm.Print_Titles" localSheetId="3">'SO 03 - Nápustné zařízení'!$125:$125</definedName>
    <definedName name="_xlnm.Print_Titles" localSheetId="4">'SO 04 - Sanace hráze - sc...'!$122:$122</definedName>
    <definedName name="_xlnm.Print_Titles" localSheetId="5">'SO 05 - Oprava výpustného...'!$121:$121</definedName>
    <definedName name="_xlnm.Print_Titles" localSheetId="6">'SO 06 - Oprava kamenného ...'!$123:$123</definedName>
    <definedName name="_xlnm.Print_Titles" localSheetId="7">'VRN - Vedlejší rozpočtové...'!$120:$120</definedName>
    <definedName name="_xlnm.Print_Area" localSheetId="0">'Rekapitulace stavby'!$D$4:$AO$76,'Rekapitulace stavby'!$C$82:$AQ$102</definedName>
    <definedName name="_xlnm.Print_Area" localSheetId="1">'SO 01 - Odstranění nánosu'!$C$4:$J$76,'SO 01 - Odstranění nánosu'!$C$82:$J$99,'SO 01 - Odstranění nánosu'!$C$105:$J$154</definedName>
    <definedName name="_xlnm.Print_Area" localSheetId="2">'SO 02 - Stabilizace břehu...'!$C$4:$J$76,'SO 02 - Stabilizace břehu...'!$C$82:$J$101,'SO 02 - Stabilizace břehu...'!$C$107:$J$168</definedName>
    <definedName name="_xlnm.Print_Area" localSheetId="3">'SO 03 - Nápustné zařízení'!$C$4:$J$76,'SO 03 - Nápustné zařízení'!$C$82:$J$107,'SO 03 - Nápustné zařízení'!$C$113:$J$251</definedName>
    <definedName name="_xlnm.Print_Area" localSheetId="4">'SO 04 - Sanace hráze - sc...'!$C$4:$J$76,'SO 04 - Sanace hráze - sc...'!$C$82:$J$104,'SO 04 - Sanace hráze - sc...'!$C$110:$J$248</definedName>
    <definedName name="_xlnm.Print_Area" localSheetId="5">'SO 05 - Oprava výpustného...'!$C$4:$J$76,'SO 05 - Oprava výpustného...'!$C$82:$J$103,'SO 05 - Oprava výpustného...'!$C$109:$J$146</definedName>
    <definedName name="_xlnm.Print_Area" localSheetId="6">'SO 06 - Oprava kamenného ...'!$C$4:$J$76,'SO 06 - Oprava kamenného ...'!$C$82:$J$105,'SO 06 - Oprava kamenného ...'!$C$111:$J$170</definedName>
    <definedName name="_xlnm.Print_Area" localSheetId="7">'VRN - Vedlejší rozpočtové...'!$C$4:$J$76,'VRN - Vedlejší rozpočtové...'!$C$82:$J$102,'VRN - Vedlejší rozpočtové...'!$C$108:$J$144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8" l="1"/>
  <c r="J36" i="8"/>
  <c r="AY101" i="1" s="1"/>
  <c r="J35" i="8"/>
  <c r="AX101" i="1" s="1"/>
  <c r="BI143" i="8"/>
  <c r="BH143" i="8"/>
  <c r="BG143" i="8"/>
  <c r="BF143" i="8"/>
  <c r="T143" i="8"/>
  <c r="T142" i="8" s="1"/>
  <c r="R143" i="8"/>
  <c r="R142" i="8"/>
  <c r="P143" i="8"/>
  <c r="P142" i="8" s="1"/>
  <c r="BI140" i="8"/>
  <c r="BH140" i="8"/>
  <c r="BG140" i="8"/>
  <c r="BF140" i="8"/>
  <c r="T140" i="8"/>
  <c r="T139" i="8"/>
  <c r="R140" i="8"/>
  <c r="R139" i="8" s="1"/>
  <c r="P140" i="8"/>
  <c r="P139" i="8"/>
  <c r="BI137" i="8"/>
  <c r="BH137" i="8"/>
  <c r="BG137" i="8"/>
  <c r="BF137" i="8"/>
  <c r="T137" i="8"/>
  <c r="R137" i="8"/>
  <c r="P137" i="8"/>
  <c r="BI135" i="8"/>
  <c r="BH135" i="8"/>
  <c r="BG135" i="8"/>
  <c r="BF135" i="8"/>
  <c r="T135" i="8"/>
  <c r="R135" i="8"/>
  <c r="P135" i="8"/>
  <c r="BI133" i="8"/>
  <c r="BH133" i="8"/>
  <c r="BG133" i="8"/>
  <c r="BF133" i="8"/>
  <c r="T133" i="8"/>
  <c r="R133" i="8"/>
  <c r="P133" i="8"/>
  <c r="BI130" i="8"/>
  <c r="BH130" i="8"/>
  <c r="BG130" i="8"/>
  <c r="BF130" i="8"/>
  <c r="T130" i="8"/>
  <c r="R130" i="8"/>
  <c r="P130" i="8"/>
  <c r="BI128" i="8"/>
  <c r="BH128" i="8"/>
  <c r="BG128" i="8"/>
  <c r="BF128" i="8"/>
  <c r="T128" i="8"/>
  <c r="R128" i="8"/>
  <c r="P128" i="8"/>
  <c r="BI126" i="8"/>
  <c r="BH126" i="8"/>
  <c r="BG126" i="8"/>
  <c r="BF126" i="8"/>
  <c r="T126" i="8"/>
  <c r="R126" i="8"/>
  <c r="P126" i="8"/>
  <c r="BI124" i="8"/>
  <c r="BH124" i="8"/>
  <c r="BG124" i="8"/>
  <c r="BF124" i="8"/>
  <c r="T124" i="8"/>
  <c r="R124" i="8"/>
  <c r="P124" i="8"/>
  <c r="F115" i="8"/>
  <c r="E113" i="8"/>
  <c r="F89" i="8"/>
  <c r="E87" i="8"/>
  <c r="J24" i="8"/>
  <c r="E24" i="8"/>
  <c r="J118" i="8"/>
  <c r="J23" i="8"/>
  <c r="J21" i="8"/>
  <c r="E21" i="8"/>
  <c r="J91" i="8"/>
  <c r="J20" i="8"/>
  <c r="J18" i="8"/>
  <c r="E18" i="8"/>
  <c r="F92" i="8"/>
  <c r="J17" i="8"/>
  <c r="J15" i="8"/>
  <c r="E15" i="8"/>
  <c r="F91" i="8"/>
  <c r="J14" i="8"/>
  <c r="J12" i="8"/>
  <c r="J89" i="8"/>
  <c r="E7" i="8"/>
  <c r="E85" i="8" s="1"/>
  <c r="J37" i="7"/>
  <c r="J36" i="7"/>
  <c r="AY100" i="1"/>
  <c r="J35" i="7"/>
  <c r="AX100" i="1" s="1"/>
  <c r="BI169" i="7"/>
  <c r="BH169" i="7"/>
  <c r="BG169" i="7"/>
  <c r="BF169" i="7"/>
  <c r="T169" i="7"/>
  <c r="T168" i="7"/>
  <c r="R169" i="7"/>
  <c r="R168" i="7" s="1"/>
  <c r="P169" i="7"/>
  <c r="P168" i="7"/>
  <c r="BI166" i="7"/>
  <c r="BH166" i="7"/>
  <c r="BG166" i="7"/>
  <c r="BF166" i="7"/>
  <c r="T166" i="7"/>
  <c r="R166" i="7"/>
  <c r="P166" i="7"/>
  <c r="BI162" i="7"/>
  <c r="BH162" i="7"/>
  <c r="BG162" i="7"/>
  <c r="BF162" i="7"/>
  <c r="T162" i="7"/>
  <c r="R162" i="7"/>
  <c r="P162" i="7"/>
  <c r="BI160" i="7"/>
  <c r="BH160" i="7"/>
  <c r="BG160" i="7"/>
  <c r="BF160" i="7"/>
  <c r="T160" i="7"/>
  <c r="R160" i="7"/>
  <c r="P160" i="7"/>
  <c r="BI158" i="7"/>
  <c r="BH158" i="7"/>
  <c r="BG158" i="7"/>
  <c r="BF158" i="7"/>
  <c r="T158" i="7"/>
  <c r="R158" i="7"/>
  <c r="P158" i="7"/>
  <c r="BI150" i="7"/>
  <c r="BH150" i="7"/>
  <c r="BG150" i="7"/>
  <c r="BF150" i="7"/>
  <c r="T150" i="7"/>
  <c r="T149" i="7" s="1"/>
  <c r="T148" i="7" s="1"/>
  <c r="R150" i="7"/>
  <c r="R149" i="7" s="1"/>
  <c r="R148" i="7" s="1"/>
  <c r="P150" i="7"/>
  <c r="P149" i="7"/>
  <c r="P148" i="7" s="1"/>
  <c r="BI142" i="7"/>
  <c r="BH142" i="7"/>
  <c r="BG142" i="7"/>
  <c r="BF142" i="7"/>
  <c r="T142" i="7"/>
  <c r="T141" i="7"/>
  <c r="R142" i="7"/>
  <c r="R141" i="7" s="1"/>
  <c r="P142" i="7"/>
  <c r="P141" i="7"/>
  <c r="BI134" i="7"/>
  <c r="BH134" i="7"/>
  <c r="BG134" i="7"/>
  <c r="BF134" i="7"/>
  <c r="T134" i="7"/>
  <c r="T133" i="7" s="1"/>
  <c r="R134" i="7"/>
  <c r="R133" i="7"/>
  <c r="P134" i="7"/>
  <c r="P133" i="7" s="1"/>
  <c r="BI131" i="7"/>
  <c r="BH131" i="7"/>
  <c r="BG131" i="7"/>
  <c r="BF131" i="7"/>
  <c r="T131" i="7"/>
  <c r="R131" i="7"/>
  <c r="P131" i="7"/>
  <c r="BI127" i="7"/>
  <c r="BH127" i="7"/>
  <c r="BG127" i="7"/>
  <c r="BF127" i="7"/>
  <c r="T127" i="7"/>
  <c r="R127" i="7"/>
  <c r="P127" i="7"/>
  <c r="F118" i="7"/>
  <c r="E116" i="7"/>
  <c r="F89" i="7"/>
  <c r="E87" i="7"/>
  <c r="J24" i="7"/>
  <c r="E24" i="7"/>
  <c r="J92" i="7" s="1"/>
  <c r="J23" i="7"/>
  <c r="J21" i="7"/>
  <c r="E21" i="7"/>
  <c r="J120" i="7" s="1"/>
  <c r="J20" i="7"/>
  <c r="J18" i="7"/>
  <c r="E18" i="7"/>
  <c r="F121" i="7" s="1"/>
  <c r="J17" i="7"/>
  <c r="J15" i="7"/>
  <c r="E15" i="7"/>
  <c r="F120" i="7" s="1"/>
  <c r="J14" i="7"/>
  <c r="J12" i="7"/>
  <c r="J118" i="7" s="1"/>
  <c r="E7" i="7"/>
  <c r="E114" i="7"/>
  <c r="J37" i="6"/>
  <c r="J36" i="6"/>
  <c r="AY99" i="1" s="1"/>
  <c r="J35" i="6"/>
  <c r="AX99" i="1"/>
  <c r="BI145" i="6"/>
  <c r="BH145" i="6"/>
  <c r="BG145" i="6"/>
  <c r="BF145" i="6"/>
  <c r="T145" i="6"/>
  <c r="R145" i="6"/>
  <c r="P145" i="6"/>
  <c r="BI141" i="6"/>
  <c r="BH141" i="6"/>
  <c r="BG141" i="6"/>
  <c r="BF141" i="6"/>
  <c r="T141" i="6"/>
  <c r="R141" i="6"/>
  <c r="P141" i="6"/>
  <c r="BI139" i="6"/>
  <c r="BH139" i="6"/>
  <c r="BG139" i="6"/>
  <c r="BF139" i="6"/>
  <c r="T139" i="6"/>
  <c r="R139" i="6"/>
  <c r="P139" i="6"/>
  <c r="BI135" i="6"/>
  <c r="BH135" i="6"/>
  <c r="BG135" i="6"/>
  <c r="BF135" i="6"/>
  <c r="T135" i="6"/>
  <c r="T134" i="6"/>
  <c r="R135" i="6"/>
  <c r="R134" i="6" s="1"/>
  <c r="P135" i="6"/>
  <c r="P134" i="6"/>
  <c r="BI132" i="6"/>
  <c r="BH132" i="6"/>
  <c r="BG132" i="6"/>
  <c r="BF132" i="6"/>
  <c r="T132" i="6"/>
  <c r="R132" i="6"/>
  <c r="P132" i="6"/>
  <c r="BI130" i="6"/>
  <c r="BH130" i="6"/>
  <c r="BG130" i="6"/>
  <c r="BF130" i="6"/>
  <c r="T130" i="6"/>
  <c r="R130" i="6"/>
  <c r="P130" i="6"/>
  <c r="BI127" i="6"/>
  <c r="BH127" i="6"/>
  <c r="BG127" i="6"/>
  <c r="BF127" i="6"/>
  <c r="T127" i="6"/>
  <c r="R127" i="6"/>
  <c r="P127" i="6"/>
  <c r="BI125" i="6"/>
  <c r="BH125" i="6"/>
  <c r="BG125" i="6"/>
  <c r="BF125" i="6"/>
  <c r="T125" i="6"/>
  <c r="R125" i="6"/>
  <c r="P125" i="6"/>
  <c r="F116" i="6"/>
  <c r="E114" i="6"/>
  <c r="F89" i="6"/>
  <c r="E87" i="6"/>
  <c r="J24" i="6"/>
  <c r="E24" i="6"/>
  <c r="J92" i="6" s="1"/>
  <c r="J23" i="6"/>
  <c r="J21" i="6"/>
  <c r="E21" i="6"/>
  <c r="J91" i="6" s="1"/>
  <c r="J20" i="6"/>
  <c r="J18" i="6"/>
  <c r="E18" i="6"/>
  <c r="F119" i="6" s="1"/>
  <c r="J17" i="6"/>
  <c r="J15" i="6"/>
  <c r="E15" i="6"/>
  <c r="F118" i="6" s="1"/>
  <c r="J14" i="6"/>
  <c r="J12" i="6"/>
  <c r="J89" i="6" s="1"/>
  <c r="E7" i="6"/>
  <c r="E85" i="6"/>
  <c r="J37" i="5"/>
  <c r="J36" i="5"/>
  <c r="AY98" i="1" s="1"/>
  <c r="J35" i="5"/>
  <c r="AX98" i="1"/>
  <c r="BI247" i="5"/>
  <c r="BH247" i="5"/>
  <c r="BG247" i="5"/>
  <c r="BF247" i="5"/>
  <c r="T247" i="5"/>
  <c r="T246" i="5" s="1"/>
  <c r="R247" i="5"/>
  <c r="R246" i="5"/>
  <c r="P247" i="5"/>
  <c r="P246" i="5" s="1"/>
  <c r="BI240" i="5"/>
  <c r="BH240" i="5"/>
  <c r="BG240" i="5"/>
  <c r="BF240" i="5"/>
  <c r="T240" i="5"/>
  <c r="T239" i="5"/>
  <c r="R240" i="5"/>
  <c r="R239" i="5" s="1"/>
  <c r="P240" i="5"/>
  <c r="P239" i="5"/>
  <c r="BI237" i="5"/>
  <c r="BH237" i="5"/>
  <c r="BG237" i="5"/>
  <c r="BF237" i="5"/>
  <c r="T237" i="5"/>
  <c r="R237" i="5"/>
  <c r="P237" i="5"/>
  <c r="BI233" i="5"/>
  <c r="BH233" i="5"/>
  <c r="BG233" i="5"/>
  <c r="BF233" i="5"/>
  <c r="T233" i="5"/>
  <c r="R233" i="5"/>
  <c r="P233" i="5"/>
  <c r="BI229" i="5"/>
  <c r="BH229" i="5"/>
  <c r="BG229" i="5"/>
  <c r="BF229" i="5"/>
  <c r="T229" i="5"/>
  <c r="R229" i="5"/>
  <c r="P229" i="5"/>
  <c r="BI227" i="5"/>
  <c r="BH227" i="5"/>
  <c r="BG227" i="5"/>
  <c r="BF227" i="5"/>
  <c r="T227" i="5"/>
  <c r="R227" i="5"/>
  <c r="P227" i="5"/>
  <c r="BI224" i="5"/>
  <c r="BH224" i="5"/>
  <c r="BG224" i="5"/>
  <c r="BF224" i="5"/>
  <c r="T224" i="5"/>
  <c r="R224" i="5"/>
  <c r="P224" i="5"/>
  <c r="BI220" i="5"/>
  <c r="BH220" i="5"/>
  <c r="BG220" i="5"/>
  <c r="BF220" i="5"/>
  <c r="T220" i="5"/>
  <c r="R220" i="5"/>
  <c r="P220" i="5"/>
  <c r="BI213" i="5"/>
  <c r="BH213" i="5"/>
  <c r="BG213" i="5"/>
  <c r="BF213" i="5"/>
  <c r="T213" i="5"/>
  <c r="R213" i="5"/>
  <c r="P213" i="5"/>
  <c r="BI210" i="5"/>
  <c r="BH210" i="5"/>
  <c r="BG210" i="5"/>
  <c r="BF210" i="5"/>
  <c r="T210" i="5"/>
  <c r="R210" i="5"/>
  <c r="P210" i="5"/>
  <c r="BI205" i="5"/>
  <c r="BH205" i="5"/>
  <c r="BG205" i="5"/>
  <c r="BF205" i="5"/>
  <c r="T205" i="5"/>
  <c r="R205" i="5"/>
  <c r="P205" i="5"/>
  <c r="BI201" i="5"/>
  <c r="BH201" i="5"/>
  <c r="BG201" i="5"/>
  <c r="BF201" i="5"/>
  <c r="T201" i="5"/>
  <c r="R201" i="5"/>
  <c r="P201" i="5"/>
  <c r="BI199" i="5"/>
  <c r="BH199" i="5"/>
  <c r="BG199" i="5"/>
  <c r="BF199" i="5"/>
  <c r="T199" i="5"/>
  <c r="R199" i="5"/>
  <c r="P199" i="5"/>
  <c r="BI196" i="5"/>
  <c r="BH196" i="5"/>
  <c r="BG196" i="5"/>
  <c r="BF196" i="5"/>
  <c r="T196" i="5"/>
  <c r="R196" i="5"/>
  <c r="P196" i="5"/>
  <c r="BI191" i="5"/>
  <c r="BH191" i="5"/>
  <c r="BG191" i="5"/>
  <c r="BF191" i="5"/>
  <c r="T191" i="5"/>
  <c r="R191" i="5"/>
  <c r="P191" i="5"/>
  <c r="BI186" i="5"/>
  <c r="BH186" i="5"/>
  <c r="BG186" i="5"/>
  <c r="BF186" i="5"/>
  <c r="T186" i="5"/>
  <c r="R186" i="5"/>
  <c r="P186" i="5"/>
  <c r="BI181" i="5"/>
  <c r="BH181" i="5"/>
  <c r="BG181" i="5"/>
  <c r="BF181" i="5"/>
  <c r="T181" i="5"/>
  <c r="R181" i="5"/>
  <c r="P181" i="5"/>
  <c r="BI174" i="5"/>
  <c r="BH174" i="5"/>
  <c r="BG174" i="5"/>
  <c r="BF174" i="5"/>
  <c r="T174" i="5"/>
  <c r="R174" i="5"/>
  <c r="P174" i="5"/>
  <c r="BI169" i="5"/>
  <c r="BH169" i="5"/>
  <c r="BG169" i="5"/>
  <c r="BF169" i="5"/>
  <c r="T169" i="5"/>
  <c r="R169" i="5"/>
  <c r="P169" i="5"/>
  <c r="BI165" i="5"/>
  <c r="BH165" i="5"/>
  <c r="BG165" i="5"/>
  <c r="BF165" i="5"/>
  <c r="T165" i="5"/>
  <c r="R165" i="5"/>
  <c r="P165" i="5"/>
  <c r="BI160" i="5"/>
  <c r="BH160" i="5"/>
  <c r="BG160" i="5"/>
  <c r="BF160" i="5"/>
  <c r="T160" i="5"/>
  <c r="R160" i="5"/>
  <c r="P160" i="5"/>
  <c r="BI156" i="5"/>
  <c r="BH156" i="5"/>
  <c r="BG156" i="5"/>
  <c r="BF156" i="5"/>
  <c r="T156" i="5"/>
  <c r="R156" i="5"/>
  <c r="P156" i="5"/>
  <c r="BI154" i="5"/>
  <c r="BH154" i="5"/>
  <c r="BG154" i="5"/>
  <c r="BF154" i="5"/>
  <c r="T154" i="5"/>
  <c r="R154" i="5"/>
  <c r="P154" i="5"/>
  <c r="BI149" i="5"/>
  <c r="BH149" i="5"/>
  <c r="BG149" i="5"/>
  <c r="BF149" i="5"/>
  <c r="T149" i="5"/>
  <c r="R149" i="5"/>
  <c r="P149" i="5"/>
  <c r="BI144" i="5"/>
  <c r="BH144" i="5"/>
  <c r="BG144" i="5"/>
  <c r="BF144" i="5"/>
  <c r="T144" i="5"/>
  <c r="R144" i="5"/>
  <c r="P144" i="5"/>
  <c r="BI142" i="5"/>
  <c r="BH142" i="5"/>
  <c r="BG142" i="5"/>
  <c r="BF142" i="5"/>
  <c r="T142" i="5"/>
  <c r="R142" i="5"/>
  <c r="P142" i="5"/>
  <c r="BI137" i="5"/>
  <c r="BH137" i="5"/>
  <c r="BG137" i="5"/>
  <c r="BF137" i="5"/>
  <c r="T137" i="5"/>
  <c r="R137" i="5"/>
  <c r="P137" i="5"/>
  <c r="BI132" i="5"/>
  <c r="BH132" i="5"/>
  <c r="BG132" i="5"/>
  <c r="BF132" i="5"/>
  <c r="T132" i="5"/>
  <c r="R132" i="5"/>
  <c r="P132" i="5"/>
  <c r="BI130" i="5"/>
  <c r="BH130" i="5"/>
  <c r="BG130" i="5"/>
  <c r="BF130" i="5"/>
  <c r="T130" i="5"/>
  <c r="R130" i="5"/>
  <c r="P130" i="5"/>
  <c r="BI128" i="5"/>
  <c r="BH128" i="5"/>
  <c r="BG128" i="5"/>
  <c r="BF128" i="5"/>
  <c r="T128" i="5"/>
  <c r="R128" i="5"/>
  <c r="P128" i="5"/>
  <c r="BI126" i="5"/>
  <c r="BH126" i="5"/>
  <c r="BG126" i="5"/>
  <c r="BF126" i="5"/>
  <c r="T126" i="5"/>
  <c r="R126" i="5"/>
  <c r="P126" i="5"/>
  <c r="F117" i="5"/>
  <c r="E115" i="5"/>
  <c r="F89" i="5"/>
  <c r="E87" i="5"/>
  <c r="J24" i="5"/>
  <c r="E24" i="5"/>
  <c r="J120" i="5" s="1"/>
  <c r="J23" i="5"/>
  <c r="J21" i="5"/>
  <c r="E21" i="5"/>
  <c r="J91" i="5" s="1"/>
  <c r="J20" i="5"/>
  <c r="J18" i="5"/>
  <c r="E18" i="5"/>
  <c r="F92" i="5" s="1"/>
  <c r="J17" i="5"/>
  <c r="J15" i="5"/>
  <c r="E15" i="5"/>
  <c r="F91" i="5" s="1"/>
  <c r="J14" i="5"/>
  <c r="J12" i="5"/>
  <c r="J117" i="5" s="1"/>
  <c r="E7" i="5"/>
  <c r="E113" i="5"/>
  <c r="J37" i="4"/>
  <c r="J36" i="4"/>
  <c r="AY97" i="1" s="1"/>
  <c r="J35" i="4"/>
  <c r="AX97" i="1"/>
  <c r="BI250" i="4"/>
  <c r="BH250" i="4"/>
  <c r="BG250" i="4"/>
  <c r="BF250" i="4"/>
  <c r="T250" i="4"/>
  <c r="R250" i="4"/>
  <c r="P250" i="4"/>
  <c r="BI248" i="4"/>
  <c r="BH248" i="4"/>
  <c r="BG248" i="4"/>
  <c r="BF248" i="4"/>
  <c r="T248" i="4"/>
  <c r="R248" i="4"/>
  <c r="P248" i="4"/>
  <c r="BI244" i="4"/>
  <c r="BH244" i="4"/>
  <c r="BG244" i="4"/>
  <c r="BF244" i="4"/>
  <c r="T244" i="4"/>
  <c r="T243" i="4"/>
  <c r="R244" i="4"/>
  <c r="R243" i="4" s="1"/>
  <c r="P244" i="4"/>
  <c r="P243" i="4"/>
  <c r="BI241" i="4"/>
  <c r="BH241" i="4"/>
  <c r="BG241" i="4"/>
  <c r="BF241" i="4"/>
  <c r="T241" i="4"/>
  <c r="R241" i="4"/>
  <c r="P241" i="4"/>
  <c r="BI237" i="4"/>
  <c r="BH237" i="4"/>
  <c r="BG237" i="4"/>
  <c r="BF237" i="4"/>
  <c r="T237" i="4"/>
  <c r="R237" i="4"/>
  <c r="P237" i="4"/>
  <c r="BI235" i="4"/>
  <c r="BH235" i="4"/>
  <c r="BG235" i="4"/>
  <c r="BF235" i="4"/>
  <c r="T235" i="4"/>
  <c r="R235" i="4"/>
  <c r="P235" i="4"/>
  <c r="BI233" i="4"/>
  <c r="BH233" i="4"/>
  <c r="BG233" i="4"/>
  <c r="BF233" i="4"/>
  <c r="T233" i="4"/>
  <c r="R233" i="4"/>
  <c r="P233" i="4"/>
  <c r="BI227" i="4"/>
  <c r="BH227" i="4"/>
  <c r="BG227" i="4"/>
  <c r="BF227" i="4"/>
  <c r="T227" i="4"/>
  <c r="T226" i="4" s="1"/>
  <c r="T220" i="4" s="1"/>
  <c r="R227" i="4"/>
  <c r="R226" i="4"/>
  <c r="P227" i="4"/>
  <c r="P226" i="4" s="1"/>
  <c r="P220" i="4" s="1"/>
  <c r="BI221" i="4"/>
  <c r="BH221" i="4"/>
  <c r="BG221" i="4"/>
  <c r="BF221" i="4"/>
  <c r="T221" i="4"/>
  <c r="R221" i="4"/>
  <c r="R220" i="4" s="1"/>
  <c r="P221" i="4"/>
  <c r="BI218" i="4"/>
  <c r="BH218" i="4"/>
  <c r="BG218" i="4"/>
  <c r="BF218" i="4"/>
  <c r="T218" i="4"/>
  <c r="R218" i="4"/>
  <c r="P218" i="4"/>
  <c r="BI212" i="4"/>
  <c r="BH212" i="4"/>
  <c r="BG212" i="4"/>
  <c r="BF212" i="4"/>
  <c r="T212" i="4"/>
  <c r="R212" i="4"/>
  <c r="P212" i="4"/>
  <c r="BI206" i="4"/>
  <c r="BH206" i="4"/>
  <c r="BG206" i="4"/>
  <c r="BF206" i="4"/>
  <c r="T206" i="4"/>
  <c r="R206" i="4"/>
  <c r="P206" i="4"/>
  <c r="BI198" i="4"/>
  <c r="BH198" i="4"/>
  <c r="BG198" i="4"/>
  <c r="BF198" i="4"/>
  <c r="T198" i="4"/>
  <c r="R198" i="4"/>
  <c r="P198" i="4"/>
  <c r="BI193" i="4"/>
  <c r="BH193" i="4"/>
  <c r="BG193" i="4"/>
  <c r="BF193" i="4"/>
  <c r="T193" i="4"/>
  <c r="R193" i="4"/>
  <c r="P193" i="4"/>
  <c r="BI191" i="4"/>
  <c r="BH191" i="4"/>
  <c r="BG191" i="4"/>
  <c r="BF191" i="4"/>
  <c r="T191" i="4"/>
  <c r="R191" i="4"/>
  <c r="P191" i="4"/>
  <c r="BI180" i="4"/>
  <c r="BH180" i="4"/>
  <c r="BG180" i="4"/>
  <c r="BF180" i="4"/>
  <c r="T180" i="4"/>
  <c r="R180" i="4"/>
  <c r="P180" i="4"/>
  <c r="BI169" i="4"/>
  <c r="BH169" i="4"/>
  <c r="BG169" i="4"/>
  <c r="BF169" i="4"/>
  <c r="T169" i="4"/>
  <c r="R169" i="4"/>
  <c r="P169" i="4"/>
  <c r="BI163" i="4"/>
  <c r="BH163" i="4"/>
  <c r="BG163" i="4"/>
  <c r="BF163" i="4"/>
  <c r="T163" i="4"/>
  <c r="R163" i="4"/>
  <c r="P163" i="4"/>
  <c r="BI161" i="4"/>
  <c r="BH161" i="4"/>
  <c r="BG161" i="4"/>
  <c r="BF161" i="4"/>
  <c r="T161" i="4"/>
  <c r="R161" i="4"/>
  <c r="P161" i="4"/>
  <c r="BI157" i="4"/>
  <c r="BH157" i="4"/>
  <c r="BG157" i="4"/>
  <c r="BF157" i="4"/>
  <c r="T157" i="4"/>
  <c r="R157" i="4"/>
  <c r="P157" i="4"/>
  <c r="BI155" i="4"/>
  <c r="BH155" i="4"/>
  <c r="BG155" i="4"/>
  <c r="BF155" i="4"/>
  <c r="T155" i="4"/>
  <c r="R155" i="4"/>
  <c r="P155" i="4"/>
  <c r="BI150" i="4"/>
  <c r="BH150" i="4"/>
  <c r="BG150" i="4"/>
  <c r="BF150" i="4"/>
  <c r="T150" i="4"/>
  <c r="R150" i="4"/>
  <c r="P150" i="4"/>
  <c r="BI147" i="4"/>
  <c r="BH147" i="4"/>
  <c r="BG147" i="4"/>
  <c r="BF147" i="4"/>
  <c r="T147" i="4"/>
  <c r="R147" i="4"/>
  <c r="P147" i="4"/>
  <c r="BI145" i="4"/>
  <c r="BH145" i="4"/>
  <c r="BG145" i="4"/>
  <c r="BF145" i="4"/>
  <c r="T145" i="4"/>
  <c r="R145" i="4"/>
  <c r="P145" i="4"/>
  <c r="BI139" i="4"/>
  <c r="BH139" i="4"/>
  <c r="BG139" i="4"/>
  <c r="BF139" i="4"/>
  <c r="T139" i="4"/>
  <c r="R139" i="4"/>
  <c r="P139" i="4"/>
  <c r="BI137" i="4"/>
  <c r="BH137" i="4"/>
  <c r="BG137" i="4"/>
  <c r="BF137" i="4"/>
  <c r="T137" i="4"/>
  <c r="R137" i="4"/>
  <c r="P137" i="4"/>
  <c r="BI135" i="4"/>
  <c r="BH135" i="4"/>
  <c r="BG135" i="4"/>
  <c r="BF135" i="4"/>
  <c r="T135" i="4"/>
  <c r="R135" i="4"/>
  <c r="P135" i="4"/>
  <c r="BI133" i="4"/>
  <c r="BH133" i="4"/>
  <c r="BG133" i="4"/>
  <c r="BF133" i="4"/>
  <c r="T133" i="4"/>
  <c r="R133" i="4"/>
  <c r="P133" i="4"/>
  <c r="BI131" i="4"/>
  <c r="BH131" i="4"/>
  <c r="BG131" i="4"/>
  <c r="BF131" i="4"/>
  <c r="T131" i="4"/>
  <c r="R131" i="4"/>
  <c r="P131" i="4"/>
  <c r="BI129" i="4"/>
  <c r="BH129" i="4"/>
  <c r="BG129" i="4"/>
  <c r="BF129" i="4"/>
  <c r="T129" i="4"/>
  <c r="R129" i="4"/>
  <c r="P129" i="4"/>
  <c r="F120" i="4"/>
  <c r="E118" i="4"/>
  <c r="F89" i="4"/>
  <c r="E87" i="4"/>
  <c r="J24" i="4"/>
  <c r="E24" i="4"/>
  <c r="J92" i="4" s="1"/>
  <c r="J23" i="4"/>
  <c r="J21" i="4"/>
  <c r="E21" i="4"/>
  <c r="J122" i="4" s="1"/>
  <c r="J20" i="4"/>
  <c r="J18" i="4"/>
  <c r="E18" i="4"/>
  <c r="F123" i="4" s="1"/>
  <c r="J17" i="4"/>
  <c r="J15" i="4"/>
  <c r="E15" i="4"/>
  <c r="F91" i="4" s="1"/>
  <c r="J14" i="4"/>
  <c r="J12" i="4"/>
  <c r="J89" i="4" s="1"/>
  <c r="E7" i="4"/>
  <c r="E116" i="4"/>
  <c r="J37" i="3"/>
  <c r="J36" i="3"/>
  <c r="AY96" i="1" s="1"/>
  <c r="J35" i="3"/>
  <c r="AX96" i="1"/>
  <c r="BI167" i="3"/>
  <c r="BH167" i="3"/>
  <c r="BG167" i="3"/>
  <c r="BF167" i="3"/>
  <c r="T167" i="3"/>
  <c r="T166" i="3" s="1"/>
  <c r="R167" i="3"/>
  <c r="R166" i="3"/>
  <c r="P167" i="3"/>
  <c r="P166" i="3" s="1"/>
  <c r="BI161" i="3"/>
  <c r="BH161" i="3"/>
  <c r="BG161" i="3"/>
  <c r="BF161" i="3"/>
  <c r="T161" i="3"/>
  <c r="R161" i="3"/>
  <c r="P161" i="3"/>
  <c r="BI156" i="3"/>
  <c r="BH156" i="3"/>
  <c r="BG156" i="3"/>
  <c r="BF156" i="3"/>
  <c r="T156" i="3"/>
  <c r="R156" i="3"/>
  <c r="P156" i="3"/>
  <c r="BI150" i="3"/>
  <c r="BH150" i="3"/>
  <c r="BG150" i="3"/>
  <c r="BF150" i="3"/>
  <c r="T150" i="3"/>
  <c r="R150" i="3"/>
  <c r="P150" i="3"/>
  <c r="BI145" i="3"/>
  <c r="BH145" i="3"/>
  <c r="BG145" i="3"/>
  <c r="BF145" i="3"/>
  <c r="T145" i="3"/>
  <c r="R145" i="3"/>
  <c r="P145" i="3"/>
  <c r="BI140" i="3"/>
  <c r="BH140" i="3"/>
  <c r="BG140" i="3"/>
  <c r="BF140" i="3"/>
  <c r="T140" i="3"/>
  <c r="R140" i="3"/>
  <c r="P140" i="3"/>
  <c r="BI135" i="3"/>
  <c r="BH135" i="3"/>
  <c r="BG135" i="3"/>
  <c r="BF135" i="3"/>
  <c r="T135" i="3"/>
  <c r="R135" i="3"/>
  <c r="P135" i="3"/>
  <c r="BI129" i="3"/>
  <c r="BH129" i="3"/>
  <c r="BG129" i="3"/>
  <c r="BF129" i="3"/>
  <c r="T129" i="3"/>
  <c r="R129" i="3"/>
  <c r="P129" i="3"/>
  <c r="BI123" i="3"/>
  <c r="BH123" i="3"/>
  <c r="BG123" i="3"/>
  <c r="BF123" i="3"/>
  <c r="T123" i="3"/>
  <c r="R123" i="3"/>
  <c r="P123" i="3"/>
  <c r="F114" i="3"/>
  <c r="E112" i="3"/>
  <c r="F89" i="3"/>
  <c r="E87" i="3"/>
  <c r="J24" i="3"/>
  <c r="E24" i="3"/>
  <c r="J117" i="3" s="1"/>
  <c r="J23" i="3"/>
  <c r="J21" i="3"/>
  <c r="E21" i="3"/>
  <c r="J91" i="3" s="1"/>
  <c r="J20" i="3"/>
  <c r="J18" i="3"/>
  <c r="E18" i="3"/>
  <c r="F92" i="3" s="1"/>
  <c r="J17" i="3"/>
  <c r="J15" i="3"/>
  <c r="E15" i="3"/>
  <c r="F91" i="3" s="1"/>
  <c r="J14" i="3"/>
  <c r="J12" i="3"/>
  <c r="J114" i="3"/>
  <c r="E7" i="3"/>
  <c r="E110" i="3" s="1"/>
  <c r="J37" i="2"/>
  <c r="J36" i="2"/>
  <c r="AY95" i="1" s="1"/>
  <c r="J35" i="2"/>
  <c r="AX95" i="1"/>
  <c r="BI150" i="2"/>
  <c r="BH150" i="2"/>
  <c r="BG150" i="2"/>
  <c r="BF150" i="2"/>
  <c r="T150" i="2"/>
  <c r="R150" i="2"/>
  <c r="P150" i="2"/>
  <c r="BI145" i="2"/>
  <c r="BH145" i="2"/>
  <c r="BG145" i="2"/>
  <c r="BF145" i="2"/>
  <c r="T145" i="2"/>
  <c r="R145" i="2"/>
  <c r="P145" i="2"/>
  <c r="BI140" i="2"/>
  <c r="BH140" i="2"/>
  <c r="BG140" i="2"/>
  <c r="BF140" i="2"/>
  <c r="T140" i="2"/>
  <c r="R140" i="2"/>
  <c r="P140" i="2"/>
  <c r="BI135" i="2"/>
  <c r="BH135" i="2"/>
  <c r="BG135" i="2"/>
  <c r="BF135" i="2"/>
  <c r="T135" i="2"/>
  <c r="R135" i="2"/>
  <c r="P135" i="2"/>
  <c r="BI130" i="2"/>
  <c r="BH130" i="2"/>
  <c r="BG130" i="2"/>
  <c r="BF130" i="2"/>
  <c r="T130" i="2"/>
  <c r="R130" i="2"/>
  <c r="P130" i="2"/>
  <c r="BI128" i="2"/>
  <c r="BH128" i="2"/>
  <c r="BG128" i="2"/>
  <c r="BF128" i="2"/>
  <c r="T128" i="2"/>
  <c r="R128" i="2"/>
  <c r="P128" i="2"/>
  <c r="BI123" i="2"/>
  <c r="BH123" i="2"/>
  <c r="BG123" i="2"/>
  <c r="BF123" i="2"/>
  <c r="T123" i="2"/>
  <c r="R123" i="2"/>
  <c r="P123" i="2"/>
  <c r="BI121" i="2"/>
  <c r="BH121" i="2"/>
  <c r="BG121" i="2"/>
  <c r="BF121" i="2"/>
  <c r="T121" i="2"/>
  <c r="R121" i="2"/>
  <c r="P121" i="2"/>
  <c r="F112" i="2"/>
  <c r="E110" i="2"/>
  <c r="F89" i="2"/>
  <c r="E87" i="2"/>
  <c r="J24" i="2"/>
  <c r="E24" i="2"/>
  <c r="J92" i="2" s="1"/>
  <c r="J23" i="2"/>
  <c r="J21" i="2"/>
  <c r="E21" i="2"/>
  <c r="J114" i="2" s="1"/>
  <c r="J20" i="2"/>
  <c r="J18" i="2"/>
  <c r="E18" i="2"/>
  <c r="F92" i="2" s="1"/>
  <c r="J17" i="2"/>
  <c r="J15" i="2"/>
  <c r="E15" i="2"/>
  <c r="F91" i="2" s="1"/>
  <c r="J14" i="2"/>
  <c r="J12" i="2"/>
  <c r="J89" i="2" s="1"/>
  <c r="E7" i="2"/>
  <c r="E85" i="2"/>
  <c r="L90" i="1"/>
  <c r="AM90" i="1"/>
  <c r="AM89" i="1"/>
  <c r="L89" i="1"/>
  <c r="AM87" i="1"/>
  <c r="L87" i="1"/>
  <c r="L85" i="1"/>
  <c r="L84" i="1"/>
  <c r="BK181" i="5"/>
  <c r="J142" i="5"/>
  <c r="J130" i="5"/>
  <c r="J161" i="4"/>
  <c r="BK157" i="4"/>
  <c r="BK155" i="4"/>
  <c r="BK150" i="4"/>
  <c r="BK139" i="4"/>
  <c r="BK131" i="4"/>
  <c r="BK135" i="2"/>
  <c r="J140" i="8"/>
  <c r="BK162" i="7"/>
  <c r="BK158" i="7"/>
  <c r="BK150" i="7"/>
  <c r="J132" i="6"/>
  <c r="BK199" i="5"/>
  <c r="J196" i="5"/>
  <c r="BK160" i="5"/>
  <c r="BK206" i="4"/>
  <c r="J193" i="4"/>
  <c r="BK191" i="4"/>
  <c r="J129" i="4"/>
  <c r="BK140" i="2"/>
  <c r="J121" i="2"/>
  <c r="J124" i="8"/>
  <c r="BK160" i="7"/>
  <c r="BK224" i="5"/>
  <c r="BK213" i="5"/>
  <c r="BK191" i="5"/>
  <c r="J137" i="5"/>
  <c r="J241" i="4"/>
  <c r="J233" i="4"/>
  <c r="BK133" i="4"/>
  <c r="BK123" i="2"/>
  <c r="BK143" i="8"/>
  <c r="BK128" i="8"/>
  <c r="BK142" i="7"/>
  <c r="J139" i="6"/>
  <c r="BK240" i="5"/>
  <c r="BK237" i="5"/>
  <c r="BK227" i="5"/>
  <c r="J213" i="5"/>
  <c r="BK210" i="5"/>
  <c r="BK196" i="5"/>
  <c r="J186" i="5"/>
  <c r="BK130" i="5"/>
  <c r="BK250" i="4"/>
  <c r="BK156" i="3"/>
  <c r="BK128" i="2"/>
  <c r="AS94" i="1"/>
  <c r="BK140" i="8"/>
  <c r="J137" i="8"/>
  <c r="BK126" i="8"/>
  <c r="J131" i="7"/>
  <c r="BK229" i="5"/>
  <c r="BK220" i="5"/>
  <c r="BK174" i="5"/>
  <c r="BK169" i="5"/>
  <c r="BK180" i="4"/>
  <c r="J130" i="8"/>
  <c r="J166" i="7"/>
  <c r="BK127" i="6"/>
  <c r="J210" i="5"/>
  <c r="BK201" i="5"/>
  <c r="J250" i="4"/>
  <c r="J244" i="4"/>
  <c r="BK241" i="4"/>
  <c r="BK233" i="4"/>
  <c r="BK135" i="3"/>
  <c r="J162" i="7"/>
  <c r="BK127" i="7"/>
  <c r="BK145" i="6"/>
  <c r="BK130" i="6"/>
  <c r="J127" i="6"/>
  <c r="J125" i="6"/>
  <c r="BK248" i="4"/>
  <c r="BK244" i="4"/>
  <c r="J235" i="4"/>
  <c r="BK163" i="4"/>
  <c r="BK147" i="4"/>
  <c r="J145" i="3"/>
  <c r="BK133" i="8"/>
  <c r="J128" i="8"/>
  <c r="J134" i="7"/>
  <c r="J127" i="7"/>
  <c r="BK135" i="6"/>
  <c r="BK186" i="5"/>
  <c r="J149" i="5"/>
  <c r="BK126" i="5"/>
  <c r="BK212" i="4"/>
  <c r="BK198" i="4"/>
  <c r="BK193" i="4"/>
  <c r="J135" i="4"/>
  <c r="J131" i="4"/>
  <c r="BK161" i="3"/>
  <c r="J156" i="3"/>
  <c r="BK130" i="8"/>
  <c r="J158" i="7"/>
  <c r="J142" i="7"/>
  <c r="BK165" i="5"/>
  <c r="BK142" i="5"/>
  <c r="BK132" i="5"/>
  <c r="J147" i="4"/>
  <c r="J139" i="4"/>
  <c r="J135" i="3"/>
  <c r="J140" i="2"/>
  <c r="J135" i="2"/>
  <c r="J130" i="2"/>
  <c r="J128" i="2"/>
  <c r="J133" i="8"/>
  <c r="BK124" i="8"/>
  <c r="J169" i="7"/>
  <c r="J201" i="5"/>
  <c r="J174" i="5"/>
  <c r="J169" i="5"/>
  <c r="BK156" i="5"/>
  <c r="BK154" i="5"/>
  <c r="J198" i="4"/>
  <c r="J157" i="4"/>
  <c r="J155" i="4"/>
  <c r="J167" i="3"/>
  <c r="J150" i="3"/>
  <c r="BK140" i="3"/>
  <c r="J123" i="3"/>
  <c r="BK130" i="2"/>
  <c r="J123" i="2"/>
  <c r="BK121" i="2"/>
  <c r="BK166" i="7"/>
  <c r="J160" i="7"/>
  <c r="J135" i="6"/>
  <c r="J240" i="5"/>
  <c r="BK233" i="5"/>
  <c r="J229" i="5"/>
  <c r="J224" i="5"/>
  <c r="J205" i="5"/>
  <c r="J199" i="5"/>
  <c r="J154" i="5"/>
  <c r="BK149" i="5"/>
  <c r="J137" i="4"/>
  <c r="BK129" i="4"/>
  <c r="BK167" i="3"/>
  <c r="J161" i="3"/>
  <c r="J140" i="3"/>
  <c r="J150" i="7"/>
  <c r="BK141" i="6"/>
  <c r="BK132" i="6"/>
  <c r="J130" i="6"/>
  <c r="J247" i="5"/>
  <c r="J227" i="5"/>
  <c r="J220" i="5"/>
  <c r="BK205" i="5"/>
  <c r="J181" i="5"/>
  <c r="J160" i="5"/>
  <c r="J156" i="5"/>
  <c r="J144" i="5"/>
  <c r="BK137" i="5"/>
  <c r="J132" i="5"/>
  <c r="BK161" i="4"/>
  <c r="J150" i="4"/>
  <c r="J145" i="4"/>
  <c r="J129" i="3"/>
  <c r="BK139" i="6"/>
  <c r="J126" i="5"/>
  <c r="BK227" i="4"/>
  <c r="BK221" i="4"/>
  <c r="BK218" i="4"/>
  <c r="J212" i="4"/>
  <c r="BK137" i="4"/>
  <c r="BK150" i="3"/>
  <c r="BK129" i="3"/>
  <c r="BK123" i="3"/>
  <c r="J150" i="2"/>
  <c r="J145" i="2"/>
  <c r="BK137" i="8"/>
  <c r="J135" i="8"/>
  <c r="BK134" i="7"/>
  <c r="BK131" i="7"/>
  <c r="J145" i="6"/>
  <c r="BK247" i="5"/>
  <c r="J237" i="5"/>
  <c r="J233" i="5"/>
  <c r="J191" i="5"/>
  <c r="J165" i="5"/>
  <c r="BK144" i="5"/>
  <c r="J128" i="5"/>
  <c r="J248" i="4"/>
  <c r="J237" i="4"/>
  <c r="J227" i="4"/>
  <c r="J206" i="4"/>
  <c r="J191" i="4"/>
  <c r="BK145" i="4"/>
  <c r="BK145" i="2"/>
  <c r="J143" i="8"/>
  <c r="BK135" i="8"/>
  <c r="J180" i="4"/>
  <c r="J169" i="4"/>
  <c r="BK135" i="4"/>
  <c r="BK145" i="3"/>
  <c r="BK150" i="2"/>
  <c r="J126" i="8"/>
  <c r="BK169" i="7"/>
  <c r="J141" i="6"/>
  <c r="BK125" i="6"/>
  <c r="BK128" i="5"/>
  <c r="BK237" i="4"/>
  <c r="BK235" i="4"/>
  <c r="J221" i="4"/>
  <c r="J218" i="4"/>
  <c r="BK169" i="4"/>
  <c r="J163" i="4"/>
  <c r="J133" i="4"/>
  <c r="T155" i="3" l="1"/>
  <c r="R128" i="4"/>
  <c r="BK232" i="4"/>
  <c r="J232" i="4"/>
  <c r="J103" i="4" s="1"/>
  <c r="T247" i="4"/>
  <c r="T246" i="4"/>
  <c r="T198" i="5"/>
  <c r="T125" i="5" s="1"/>
  <c r="T124" i="5" s="1"/>
  <c r="T123" i="5" s="1"/>
  <c r="BK123" i="8"/>
  <c r="R120" i="2"/>
  <c r="R119" i="2"/>
  <c r="R118" i="2"/>
  <c r="T168" i="4"/>
  <c r="BK204" i="5"/>
  <c r="J204" i="5"/>
  <c r="J100" i="5"/>
  <c r="P126" i="7"/>
  <c r="R157" i="7"/>
  <c r="P123" i="8"/>
  <c r="P122" i="3"/>
  <c r="T128" i="4"/>
  <c r="BK198" i="5"/>
  <c r="J198" i="5"/>
  <c r="J99" i="5"/>
  <c r="T204" i="5"/>
  <c r="BK129" i="6"/>
  <c r="J129" i="6"/>
  <c r="J99" i="6"/>
  <c r="T138" i="6"/>
  <c r="T137" i="6" s="1"/>
  <c r="T122" i="6" s="1"/>
  <c r="R123" i="8"/>
  <c r="P120" i="2"/>
  <c r="P119" i="2"/>
  <c r="P118" i="2" s="1"/>
  <c r="AU95" i="1" s="1"/>
  <c r="P155" i="3"/>
  <c r="BK197" i="4"/>
  <c r="J197" i="4" s="1"/>
  <c r="J100" i="4" s="1"/>
  <c r="BK247" i="4"/>
  <c r="J247" i="4"/>
  <c r="J106" i="4" s="1"/>
  <c r="T212" i="5"/>
  <c r="R124" i="6"/>
  <c r="P138" i="6"/>
  <c r="P137" i="6" s="1"/>
  <c r="BK132" i="8"/>
  <c r="J132" i="8"/>
  <c r="J99" i="8"/>
  <c r="BK122" i="3"/>
  <c r="J122" i="3"/>
  <c r="J98" i="3"/>
  <c r="P198" i="5"/>
  <c r="P125" i="5" s="1"/>
  <c r="P124" i="5" s="1"/>
  <c r="P123" i="5" s="1"/>
  <c r="AU98" i="1" s="1"/>
  <c r="T123" i="8"/>
  <c r="R155" i="3"/>
  <c r="P197" i="4"/>
  <c r="P132" i="8"/>
  <c r="BK155" i="3"/>
  <c r="J155" i="3"/>
  <c r="J99" i="3"/>
  <c r="T197" i="4"/>
  <c r="P247" i="4"/>
  <c r="P246" i="4"/>
  <c r="R212" i="5"/>
  <c r="P124" i="6"/>
  <c r="R132" i="8"/>
  <c r="BK120" i="2"/>
  <c r="BK119" i="2"/>
  <c r="BK118" i="2"/>
  <c r="J118" i="2" s="1"/>
  <c r="J96" i="2" s="1"/>
  <c r="T129" i="6"/>
  <c r="R122" i="3"/>
  <c r="R121" i="3" s="1"/>
  <c r="R120" i="3" s="1"/>
  <c r="BK168" i="4"/>
  <c r="J168" i="4"/>
  <c r="J99" i="4" s="1"/>
  <c r="R247" i="4"/>
  <c r="R246" i="4"/>
  <c r="R198" i="5"/>
  <c r="R125" i="5" s="1"/>
  <c r="R124" i="5" s="1"/>
  <c r="R123" i="5" s="1"/>
  <c r="R129" i="6"/>
  <c r="BK126" i="7"/>
  <c r="P128" i="4"/>
  <c r="R232" i="4"/>
  <c r="P212" i="5"/>
  <c r="R168" i="4"/>
  <c r="R204" i="5"/>
  <c r="R126" i="7"/>
  <c r="R125" i="7"/>
  <c r="R124" i="7"/>
  <c r="BK157" i="7"/>
  <c r="J157" i="7"/>
  <c r="J103" i="7"/>
  <c r="R197" i="4"/>
  <c r="P204" i="5"/>
  <c r="BK124" i="6"/>
  <c r="R138" i="6"/>
  <c r="R137" i="6"/>
  <c r="T120" i="2"/>
  <c r="T119" i="2"/>
  <c r="T118" i="2"/>
  <c r="P168" i="4"/>
  <c r="P127" i="4" s="1"/>
  <c r="P126" i="4" s="1"/>
  <c r="AU97" i="1" s="1"/>
  <c r="T232" i="4"/>
  <c r="T124" i="6"/>
  <c r="T123" i="6"/>
  <c r="BK138" i="6"/>
  <c r="J138" i="6"/>
  <c r="J102" i="6"/>
  <c r="T157" i="7"/>
  <c r="T132" i="8"/>
  <c r="BK128" i="4"/>
  <c r="J128" i="4"/>
  <c r="J98" i="4"/>
  <c r="P232" i="4"/>
  <c r="P129" i="6"/>
  <c r="T126" i="7"/>
  <c r="T125" i="7"/>
  <c r="T124" i="7" s="1"/>
  <c r="P157" i="7"/>
  <c r="T122" i="3"/>
  <c r="T121" i="3"/>
  <c r="T120" i="3" s="1"/>
  <c r="BK212" i="5"/>
  <c r="J212" i="5"/>
  <c r="J101" i="5"/>
  <c r="BE123" i="3"/>
  <c r="J123" i="4"/>
  <c r="BE180" i="4"/>
  <c r="E85" i="5"/>
  <c r="J119" i="5"/>
  <c r="BK125" i="5"/>
  <c r="J125" i="5"/>
  <c r="J98" i="5"/>
  <c r="J116" i="6"/>
  <c r="J91" i="7"/>
  <c r="BE160" i="7"/>
  <c r="E111" i="8"/>
  <c r="BE137" i="8"/>
  <c r="BE135" i="2"/>
  <c r="J89" i="3"/>
  <c r="J91" i="4"/>
  <c r="BE191" i="4"/>
  <c r="BE186" i="5"/>
  <c r="BE134" i="7"/>
  <c r="J92" i="8"/>
  <c r="F118" i="8"/>
  <c r="BE140" i="8"/>
  <c r="BE143" i="8"/>
  <c r="J92" i="3"/>
  <c r="F117" i="3"/>
  <c r="BE140" i="3"/>
  <c r="BE161" i="3"/>
  <c r="BE193" i="4"/>
  <c r="J89" i="5"/>
  <c r="F119" i="5"/>
  <c r="BE156" i="5"/>
  <c r="BE201" i="5"/>
  <c r="BE229" i="5"/>
  <c r="F91" i="6"/>
  <c r="BE139" i="6"/>
  <c r="F92" i="7"/>
  <c r="BE142" i="7"/>
  <c r="J120" i="4"/>
  <c r="BE233" i="4"/>
  <c r="BE244" i="4"/>
  <c r="BK226" i="4"/>
  <c r="J226" i="4"/>
  <c r="J102" i="4"/>
  <c r="E112" i="6"/>
  <c r="BE125" i="6"/>
  <c r="E85" i="7"/>
  <c r="BE127" i="7"/>
  <c r="BE131" i="7"/>
  <c r="BE124" i="8"/>
  <c r="J91" i="2"/>
  <c r="J112" i="2"/>
  <c r="BE128" i="2"/>
  <c r="J116" i="3"/>
  <c r="BE131" i="4"/>
  <c r="BE130" i="5"/>
  <c r="BE169" i="5"/>
  <c r="BE199" i="5"/>
  <c r="BE220" i="5"/>
  <c r="BE224" i="5"/>
  <c r="BE240" i="5"/>
  <c r="BK239" i="5"/>
  <c r="J239" i="5"/>
  <c r="J102" i="5"/>
  <c r="J118" i="6"/>
  <c r="BE140" i="2"/>
  <c r="BE145" i="2"/>
  <c r="BE156" i="3"/>
  <c r="BE139" i="4"/>
  <c r="BE150" i="4"/>
  <c r="BE165" i="5"/>
  <c r="BE227" i="5"/>
  <c r="BE237" i="5"/>
  <c r="BE247" i="5"/>
  <c r="BE127" i="6"/>
  <c r="BK133" i="7"/>
  <c r="J133" i="7"/>
  <c r="J99" i="7" s="1"/>
  <c r="BK149" i="7"/>
  <c r="BK148" i="7"/>
  <c r="J148" i="7"/>
  <c r="J101" i="7" s="1"/>
  <c r="J115" i="2"/>
  <c r="E85" i="3"/>
  <c r="BE167" i="3"/>
  <c r="E85" i="4"/>
  <c r="BE135" i="4"/>
  <c r="BE161" i="4"/>
  <c r="BE206" i="4"/>
  <c r="BE191" i="5"/>
  <c r="BE132" i="6"/>
  <c r="J121" i="7"/>
  <c r="BE162" i="7"/>
  <c r="BK168" i="7"/>
  <c r="J168" i="7"/>
  <c r="J104" i="7"/>
  <c r="BE128" i="8"/>
  <c r="BE135" i="8"/>
  <c r="E108" i="2"/>
  <c r="BE145" i="3"/>
  <c r="BE154" i="5"/>
  <c r="BE181" i="5"/>
  <c r="BE166" i="7"/>
  <c r="J115" i="8"/>
  <c r="F115" i="2"/>
  <c r="BE150" i="3"/>
  <c r="F122" i="4"/>
  <c r="BE147" i="4"/>
  <c r="BE221" i="4"/>
  <c r="BK220" i="4"/>
  <c r="J220" i="4"/>
  <c r="J101" i="4"/>
  <c r="BE128" i="5"/>
  <c r="BE132" i="5"/>
  <c r="BE142" i="5"/>
  <c r="BE196" i="5"/>
  <c r="J119" i="6"/>
  <c r="J89" i="7"/>
  <c r="J117" i="8"/>
  <c r="BK139" i="8"/>
  <c r="J139" i="8"/>
  <c r="J100" i="8" s="1"/>
  <c r="F114" i="2"/>
  <c r="BE123" i="2"/>
  <c r="BK166" i="3"/>
  <c r="J166" i="3" s="1"/>
  <c r="J100" i="3" s="1"/>
  <c r="F92" i="4"/>
  <c r="BE169" i="4"/>
  <c r="BE198" i="4"/>
  <c r="BE218" i="4"/>
  <c r="BE137" i="5"/>
  <c r="BE160" i="5"/>
  <c r="BE135" i="6"/>
  <c r="F91" i="7"/>
  <c r="BE150" i="7"/>
  <c r="BK141" i="7"/>
  <c r="J141" i="7" s="1"/>
  <c r="J100" i="7" s="1"/>
  <c r="BK142" i="8"/>
  <c r="J142" i="8"/>
  <c r="J101" i="8" s="1"/>
  <c r="BE155" i="4"/>
  <c r="BE235" i="4"/>
  <c r="BE237" i="4"/>
  <c r="BK246" i="5"/>
  <c r="J246" i="5"/>
  <c r="J103" i="5"/>
  <c r="BE130" i="6"/>
  <c r="BK134" i="6"/>
  <c r="J134" i="6"/>
  <c r="J100" i="6"/>
  <c r="BE129" i="4"/>
  <c r="F120" i="5"/>
  <c r="BE205" i="5"/>
  <c r="BE213" i="5"/>
  <c r="F92" i="6"/>
  <c r="BE169" i="7"/>
  <c r="F117" i="8"/>
  <c r="BE121" i="2"/>
  <c r="BE130" i="2"/>
  <c r="BE150" i="2"/>
  <c r="BE227" i="4"/>
  <c r="BE241" i="4"/>
  <c r="BE248" i="4"/>
  <c r="BE144" i="5"/>
  <c r="BE233" i="5"/>
  <c r="BE158" i="7"/>
  <c r="BE130" i="8"/>
  <c r="F116" i="3"/>
  <c r="BE135" i="3"/>
  <c r="BE137" i="4"/>
  <c r="BE145" i="4"/>
  <c r="BE157" i="4"/>
  <c r="BE163" i="4"/>
  <c r="J92" i="5"/>
  <c r="BE126" i="5"/>
  <c r="BE174" i="5"/>
  <c r="BE141" i="6"/>
  <c r="BE145" i="6"/>
  <c r="BE126" i="8"/>
  <c r="BE133" i="4"/>
  <c r="BE212" i="4"/>
  <c r="BE133" i="8"/>
  <c r="BE129" i="3"/>
  <c r="BE250" i="4"/>
  <c r="BK243" i="4"/>
  <c r="J243" i="4"/>
  <c r="J104" i="4"/>
  <c r="BE149" i="5"/>
  <c r="BE210" i="5"/>
  <c r="F34" i="3"/>
  <c r="BA96" i="1"/>
  <c r="J34" i="2"/>
  <c r="AW95" i="1"/>
  <c r="F35" i="8"/>
  <c r="BB101" i="1"/>
  <c r="F36" i="3"/>
  <c r="BC96" i="1"/>
  <c r="F35" i="3"/>
  <c r="BB96" i="1"/>
  <c r="F37" i="6"/>
  <c r="BD99" i="1"/>
  <c r="J34" i="7"/>
  <c r="AW100" i="1"/>
  <c r="F37" i="3"/>
  <c r="BD96" i="1"/>
  <c r="F36" i="7"/>
  <c r="BC100" i="1"/>
  <c r="J34" i="3"/>
  <c r="AW96" i="1"/>
  <c r="F36" i="8"/>
  <c r="BC101" i="1"/>
  <c r="F36" i="6"/>
  <c r="BC99" i="1"/>
  <c r="F34" i="6"/>
  <c r="BA99" i="1"/>
  <c r="F35" i="5"/>
  <c r="BB98" i="1"/>
  <c r="F36" i="2"/>
  <c r="BC95" i="1"/>
  <c r="F35" i="7"/>
  <c r="BB100" i="1"/>
  <c r="F36" i="5"/>
  <c r="BC98" i="1"/>
  <c r="F34" i="7"/>
  <c r="BA100" i="1"/>
  <c r="J34" i="5"/>
  <c r="AW98" i="1"/>
  <c r="F34" i="4"/>
  <c r="BA97" i="1"/>
  <c r="F35" i="2"/>
  <c r="BB95" i="1"/>
  <c r="J34" i="6"/>
  <c r="AW99" i="1"/>
  <c r="F34" i="2"/>
  <c r="BA95" i="1"/>
  <c r="F34" i="5"/>
  <c r="BA98" i="1"/>
  <c r="F37" i="4"/>
  <c r="BD97" i="1"/>
  <c r="F37" i="5"/>
  <c r="BD98" i="1"/>
  <c r="F36" i="4"/>
  <c r="BC97" i="1"/>
  <c r="F35" i="4"/>
  <c r="BB97" i="1"/>
  <c r="J34" i="8"/>
  <c r="AW101" i="1"/>
  <c r="F35" i="6"/>
  <c r="BB99" i="1"/>
  <c r="F37" i="8"/>
  <c r="BD101" i="1"/>
  <c r="F34" i="8"/>
  <c r="BA101" i="1"/>
  <c r="F37" i="7"/>
  <c r="BD100" i="1"/>
  <c r="J34" i="4"/>
  <c r="AW97" i="1"/>
  <c r="F37" i="2"/>
  <c r="BD95" i="1"/>
  <c r="P123" i="6" l="1"/>
  <c r="P122" i="6"/>
  <c r="AU99" i="1"/>
  <c r="BK123" i="6"/>
  <c r="J123" i="6" s="1"/>
  <c r="J97" i="6" s="1"/>
  <c r="P122" i="8"/>
  <c r="P121" i="8"/>
  <c r="AU101" i="1" s="1"/>
  <c r="R122" i="8"/>
  <c r="R121" i="8"/>
  <c r="BK125" i="7"/>
  <c r="BK124" i="7" s="1"/>
  <c r="J124" i="7" s="1"/>
  <c r="J30" i="7" s="1"/>
  <c r="AG100" i="1" s="1"/>
  <c r="T122" i="8"/>
  <c r="T121" i="8"/>
  <c r="R123" i="6"/>
  <c r="R122" i="6"/>
  <c r="T127" i="4"/>
  <c r="T126" i="4"/>
  <c r="P125" i="7"/>
  <c r="P124" i="7"/>
  <c r="AU100" i="1"/>
  <c r="R127" i="4"/>
  <c r="R126" i="4" s="1"/>
  <c r="P121" i="3"/>
  <c r="P120" i="3"/>
  <c r="AU96" i="1"/>
  <c r="BK122" i="8"/>
  <c r="BK121" i="8"/>
  <c r="J121" i="8"/>
  <c r="J30" i="8" s="1"/>
  <c r="AG101" i="1" s="1"/>
  <c r="J124" i="6"/>
  <c r="J98" i="6" s="1"/>
  <c r="J123" i="8"/>
  <c r="J98" i="8"/>
  <c r="J119" i="2"/>
  <c r="J97" i="2" s="1"/>
  <c r="BK127" i="4"/>
  <c r="J127" i="4"/>
  <c r="J97" i="4"/>
  <c r="J126" i="7"/>
  <c r="J98" i="7"/>
  <c r="J120" i="2"/>
  <c r="J98" i="2"/>
  <c r="BK121" i="3"/>
  <c r="J121" i="3"/>
  <c r="J97" i="3"/>
  <c r="BK137" i="6"/>
  <c r="J137" i="6" s="1"/>
  <c r="J101" i="6" s="1"/>
  <c r="J149" i="7"/>
  <c r="J102" i="7"/>
  <c r="BK124" i="5"/>
  <c r="BK123" i="5"/>
  <c r="J123" i="5"/>
  <c r="J30" i="5" s="1"/>
  <c r="AG98" i="1" s="1"/>
  <c r="BK246" i="4"/>
  <c r="J246" i="4" s="1"/>
  <c r="J105" i="4" s="1"/>
  <c r="F33" i="3"/>
  <c r="AZ96" i="1"/>
  <c r="J33" i="3"/>
  <c r="AV96" i="1"/>
  <c r="AT96" i="1"/>
  <c r="BB94" i="1"/>
  <c r="W31" i="1" s="1"/>
  <c r="J33" i="4"/>
  <c r="AV97" i="1"/>
  <c r="AT97" i="1"/>
  <c r="J30" i="2"/>
  <c r="AG95" i="1"/>
  <c r="F33" i="5"/>
  <c r="AZ98" i="1"/>
  <c r="J33" i="5"/>
  <c r="AV98" i="1"/>
  <c r="AT98" i="1"/>
  <c r="F33" i="2"/>
  <c r="AZ95" i="1" s="1"/>
  <c r="BA94" i="1"/>
  <c r="W30" i="1" s="1"/>
  <c r="J33" i="6"/>
  <c r="AV99" i="1"/>
  <c r="AT99" i="1"/>
  <c r="F33" i="4"/>
  <c r="AZ97" i="1"/>
  <c r="J33" i="2"/>
  <c r="AV95" i="1"/>
  <c r="AT95" i="1" s="1"/>
  <c r="F33" i="6"/>
  <c r="AZ99" i="1"/>
  <c r="J33" i="7"/>
  <c r="AV100" i="1" s="1"/>
  <c r="AT100" i="1" s="1"/>
  <c r="F33" i="8"/>
  <c r="AZ101" i="1"/>
  <c r="J33" i="8"/>
  <c r="AV101" i="1"/>
  <c r="AT101" i="1"/>
  <c r="BD94" i="1"/>
  <c r="W33" i="1" s="1"/>
  <c r="BC94" i="1"/>
  <c r="AY94" i="1"/>
  <c r="F33" i="7"/>
  <c r="AZ100" i="1" s="1"/>
  <c r="J39" i="5" l="1"/>
  <c r="J39" i="8"/>
  <c r="J39" i="2"/>
  <c r="J39" i="7"/>
  <c r="J125" i="7"/>
  <c r="J97" i="7"/>
  <c r="BK120" i="3"/>
  <c r="J120" i="3"/>
  <c r="J96" i="3" s="1"/>
  <c r="J96" i="5"/>
  <c r="BK126" i="4"/>
  <c r="J126" i="4"/>
  <c r="J96" i="4" s="1"/>
  <c r="J122" i="8"/>
  <c r="J97" i="8"/>
  <c r="BK122" i="6"/>
  <c r="J122" i="6" s="1"/>
  <c r="J96" i="6" s="1"/>
  <c r="J96" i="7"/>
  <c r="J96" i="8"/>
  <c r="J124" i="5"/>
  <c r="J97" i="5"/>
  <c r="AN100" i="1"/>
  <c r="AN98" i="1"/>
  <c r="AN95" i="1"/>
  <c r="AN101" i="1"/>
  <c r="AZ94" i="1"/>
  <c r="AV94" i="1"/>
  <c r="AK29" i="1" s="1"/>
  <c r="AU94" i="1"/>
  <c r="AX94" i="1"/>
  <c r="W32" i="1"/>
  <c r="AW94" i="1"/>
  <c r="AK30" i="1"/>
  <c r="J30" i="6" l="1"/>
  <c r="AG99" i="1"/>
  <c r="AN99" i="1"/>
  <c r="W29" i="1"/>
  <c r="J30" i="4"/>
  <c r="AG97" i="1"/>
  <c r="AN97" i="1"/>
  <c r="AT94" i="1"/>
  <c r="J30" i="3"/>
  <c r="AG96" i="1"/>
  <c r="AN96" i="1"/>
  <c r="J39" i="3" l="1"/>
  <c r="J39" i="4"/>
  <c r="J39" i="6"/>
  <c r="AG94" i="1"/>
  <c r="AN94" i="1" s="1"/>
  <c r="AK26" i="1" l="1"/>
  <c r="AK35" i="1"/>
</calcChain>
</file>

<file path=xl/sharedStrings.xml><?xml version="1.0" encoding="utf-8"?>
<sst xmlns="http://schemas.openxmlformats.org/spreadsheetml/2006/main" count="4725" uniqueCount="630">
  <si>
    <t>Export Komplet</t>
  </si>
  <si>
    <t/>
  </si>
  <si>
    <t>2.0</t>
  </si>
  <si>
    <t>ZAMOK</t>
  </si>
  <si>
    <t>False</t>
  </si>
  <si>
    <t>{eeb630c5-0146-4a34-982e-697e4b3ee429}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</si>
  <si>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</si>
  <si>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</si>
  <si>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</si>
  <si>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</si>
  <si>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</si>
  <si>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</si>
  <si>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</si>
  <si>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</si>
  <si>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20260413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</si>
  <si>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</si>
  <si>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</si>
  <si>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Obnova obecního rybníka v k.ú. Žeretice</t>
  </si>
  <si>
    <t>KSO:</t>
  </si>
  <si>
    <t>CC-CZ:</t>
  </si>
  <si>
    <t>Místo:</t>
  </si>
  <si>
    <t>Žeretice</t>
  </si>
  <si>
    <t>Datum:</t>
  </si>
  <si>
    <t>13. 4. 2026</t>
  </si>
  <si>
    <t>Zadavatel:</t>
  </si>
  <si>
    <t>IČ:</t>
  </si>
  <si>
    <t>Obec Žeretice</t>
  </si>
  <si>
    <t>DIČ:</t>
  </si>
  <si>
    <t>Uchazeč:</t>
  </si>
  <si>
    <t>Vyplň údaj</t>
  </si>
  <si>
    <t>Projektant:</t>
  </si>
  <si>
    <t>Projektový ateliér Dlabáček s.r.o.</t>
  </si>
  <si>
    <t>True</t>
  </si>
  <si>
    <t>Zpracovatel:</t>
  </si>
  <si>
    <t xml:space="preserve"> 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</si>
  <si>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</si>
  <si>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</si>
  <si>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</si>
  <si>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</si>
  <si>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</si>
  <si>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</si>
  <si>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</si>
  <si>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</si>
  <si>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</si>
  <si>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</si>
  <si>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</si>
  <si>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</si>
  <si>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</si>
  <si>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</si>
  <si>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</si>
  <si>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</si>
  <si>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</si>
  <si>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</si>
  <si>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</si>
  <si>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</si>
  <si>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</si>
  <si>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</si>
  <si>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</si>
  <si>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</si>
  <si>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</si>
  <si>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</si>
  <si>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</si>
  <si>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</si>
  <si>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</si>
  <si>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</si>
  <si>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</si>
  <si>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</si>
  <si>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</si>
  <si>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</si>
  <si>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</si>
  <si>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</si>
  <si>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</si>
  <si>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</si>
  <si>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</si>
  <si>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</si>
  <si>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</si>
  <si>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</si>
  <si>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</si>
  <si>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</si>
  <si>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</si>
  <si>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</si>
  <si>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 01</t>
  </si>
  <si>
    <t>Odstranění nánosu</t>
  </si>
  <si>
    <t>STA</t>
  </si>
  <si>
    <t>1</t>
  </si>
  <si>
    <t>{03c0b9f5-28d6-440b-a681-fe3a5851fea7}</t>
  </si>
  <si>
    <t>2</t>
  </si>
  <si>
    <t>SO 02</t>
  </si>
  <si>
    <t>Stabilizace břehu rybníka</t>
  </si>
  <si>
    <t>{762e8f79-b9e4-4ca3-96a8-9771e2bfc090}</t>
  </si>
  <si>
    <t>SO 03</t>
  </si>
  <si>
    <t>Nápustné zařízení</t>
  </si>
  <si>
    <t>{246ef0a1-edfb-4657-b088-eb95eecc318f}</t>
  </si>
  <si>
    <t>SO 04</t>
  </si>
  <si>
    <t>Sanace hráze - schody</t>
  </si>
  <si>
    <t>{fcc91534-1e57-4cfc-82de-e737f635034e}</t>
  </si>
  <si>
    <t>SO 05</t>
  </si>
  <si>
    <t>Oprava výpustného zařízení</t>
  </si>
  <si>
    <t>{ae1f125a-daf5-4cc1-b504-d36e8f58e68b}</t>
  </si>
  <si>
    <t>SO 06</t>
  </si>
  <si>
    <t>Oprava kamenného stupně</t>
  </si>
  <si>
    <t>{87f812a8-b374-46ac-9c5c-6c2f9062ef82}</t>
  </si>
  <si>
    <t>VRN</t>
  </si>
  <si>
    <t>Vedlejší rozpočtové náklady</t>
  </si>
  <si>
    <t>{60aa0245-a777-460b-bbea-af6df86799c0}</t>
  </si>
  <si>
    <t>KRYCÍ LIST SOUPISU PRACÍ</t>
  </si>
  <si>
    <t>Objekt:</t>
  </si>
  <si>
    <t>SO 01 - Odstranění nánosu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</si>
  <si>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</si>
  <si>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</si>
  <si>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</si>
  <si>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</si>
  <si>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</si>
  <si>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</si>
  <si>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</si>
  <si>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</si>
  <si>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</si>
  <si>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</si>
  <si>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</si>
  <si>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</si>
  <si>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</si>
  <si>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</si>
  <si>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</si>
  <si>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</si>
  <si>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</si>
  <si>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</si>
  <si>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</si>
  <si>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</si>
  <si>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</si>
  <si>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</si>
  <si>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</si>
  <si>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</si>
  <si>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</si>
  <si>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122703602</t>
  </si>
  <si>
    <t>Odstranění nánosů při únosnosti dna přes 40 do 60 kPa</t>
  </si>
  <si>
    <t>m3</t>
  </si>
  <si>
    <t>4</t>
  </si>
  <si>
    <t>-2708460</t>
  </si>
  <si>
    <t>PP</t>
  </si>
  <si>
    <t>Odstranění nánosů z vypuštěných vodních nádrží nebo rybníků s uložením do hromad na vzdálenost do 20 m ve výkopišti při únosnosti dna přes 40 kPa do 60 kPa</t>
  </si>
  <si>
    <t>162253101</t>
  </si>
  <si>
    <t>Vodorovné přemístění nánosu z nádrží přes 20 do 60 m při únosnosti dna přes 40 kPa</t>
  </si>
  <si>
    <t>546046786</t>
  </si>
  <si>
    <t>Vodorovné přemístění nánosu z vodních nádrží nebo rybníků s vyklopením a hrubým urovnáním skládky při únosnosti dna přes 40 kPa, na vzdálenost přes 20 do 60 m</t>
  </si>
  <si>
    <t>VV</t>
  </si>
  <si>
    <t>Uložení na deponii, rybník</t>
  </si>
  <si>
    <t>6408,000</t>
  </si>
  <si>
    <t>Součet</t>
  </si>
  <si>
    <t>3</t>
  </si>
  <si>
    <t>162253901</t>
  </si>
  <si>
    <t>Příplatek k vodorovnému přemístění nánosu při únosnosti dna přes 40 kPa ZKD 40 m přes 60 m</t>
  </si>
  <si>
    <t>-579400062</t>
  </si>
  <si>
    <t>Vodorovné přemístění nánosu z vodních nádrží nebo rybníků s vyklopením a hrubým urovnáním skládky Příplatek k ceně -3101 za každých dalších i započatých 40 m přes 60 m</t>
  </si>
  <si>
    <t>167151111</t>
  </si>
  <si>
    <t>Nakládání výkopku z hornin třídy těžitelnosti I skupiny 1 až 3 přes 100 m3</t>
  </si>
  <si>
    <t>671202839</t>
  </si>
  <si>
    <t>Nakládání, skládání a překládání neulehlého výkopku nebo sypaniny strojně nakládání, množství přes 100 m3, z hornin třídy těžitelnosti I, skupiny 1 až 3</t>
  </si>
  <si>
    <t>Naložení vyschlého sedimentu</t>
  </si>
  <si>
    <t>5</t>
  </si>
  <si>
    <t>162351104</t>
  </si>
  <si>
    <t>Vodorovné přemístění přes 500 do 1000 m výkopku/sypaniny z horniny třídy těžitelnosti I skupiny 1 až 3</t>
  </si>
  <si>
    <t>-766059162</t>
  </si>
  <si>
    <t>Vodorovné přemístění výkopku nebo sypaniny po suchu na obvyklém dopravním prostředku, bez naložení výkopku, avšak se složením bez rozhrnutí z horniny třídy těžitelnosti I skupiny 1 až 3 na vzdálenost přes 500 do 1 000 m</t>
  </si>
  <si>
    <t>Převoz sedimentu na okolní pole</t>
  </si>
  <si>
    <t>6</t>
  </si>
  <si>
    <t>181151331</t>
  </si>
  <si>
    <t>Plošná úprava terénu přes 500 m2 zemina skupiny 1 až 4 nerovnosti přes 150 do 200 mm v rovinně a svahu do 1:5</t>
  </si>
  <si>
    <t>m2</t>
  </si>
  <si>
    <t>-593530475</t>
  </si>
  <si>
    <t>Plošná úprava terénu v zemině skupiny 1 až 4 s urovnáním povrchu bez doplnění ornice souvislé plochy přes 500 m2 při nerovnostech terénu přes 150 do 200 mm v rovině nebo na svahu do 1:5</t>
  </si>
  <si>
    <t>Srovnání terénu, břehu po odtěžení</t>
  </si>
  <si>
    <t>6780/0,7</t>
  </si>
  <si>
    <t>7</t>
  </si>
  <si>
    <t>181351113.1</t>
  </si>
  <si>
    <t>Rozprostření zeminy tl vrstvy do 100 mm pl přes 500 m2 v rovině nebo ve svahu do 1:5 strojně</t>
  </si>
  <si>
    <t>-923239793</t>
  </si>
  <si>
    <t>Rozprostření a urovnání zeminy v rovině nebo ve svahu sklonu do 1:5 strojně při souvislé ploše přes 500 m2, tl. vrstvy do 100 mm</t>
  </si>
  <si>
    <t>Rozprostření sedimentu na poli</t>
  </si>
  <si>
    <t>6408/0,1</t>
  </si>
  <si>
    <t>8</t>
  </si>
  <si>
    <t>183403112.1</t>
  </si>
  <si>
    <t>Obdělání půdy oráním a vápněním na hl přes 0,1 do 0,2 m v rovině a svahu do 1:5</t>
  </si>
  <si>
    <t>599703070</t>
  </si>
  <si>
    <t>Zaorání</t>
  </si>
  <si>
    <t>64080,000</t>
  </si>
  <si>
    <t>SO 02 - Stabilizace břehu rybníka</t>
  </si>
  <si>
    <t xml:space="preserve">    4 - Vodorovné konstrukce</t>
  </si>
  <si>
    <t xml:space="preserve">    998 - Přesun hmot</t>
  </si>
  <si>
    <t>122251104</t>
  </si>
  <si>
    <t>Odkopávky a prokopávky nezapažené v hornině třídy těžitelnosti I skupiny 3 objem do 500 m3 strojně</t>
  </si>
  <si>
    <t>-1375975920</t>
  </si>
  <si>
    <t>Odkopávky a prokopávky nezapažené strojně v hornině třídy těžitelnosti I skupiny 3 přes 100 do 500 m3</t>
  </si>
  <si>
    <t>Příprava terénu před záhozem</t>
  </si>
  <si>
    <t>Zához, viz výkaz PD</t>
  </si>
  <si>
    <t>(549/0,3)*0,3</t>
  </si>
  <si>
    <t>182151111</t>
  </si>
  <si>
    <t>Svahování v zářezech v hornině třídy těžitelnosti I skupiny 1 až 3 strojně</t>
  </si>
  <si>
    <t>-2100544772</t>
  </si>
  <si>
    <t>Svahování trvalých svahů do projektovaných profilů strojně s potřebným přemístěním výkopku při svahování v zářezech v hornině třídy těžitelnosti I, skupiny 1 až 3</t>
  </si>
  <si>
    <t>549/0,3</t>
  </si>
  <si>
    <t>1472071574</t>
  </si>
  <si>
    <t>Převoz výkopku na okolní pole</t>
  </si>
  <si>
    <t>549</t>
  </si>
  <si>
    <t>656947086</t>
  </si>
  <si>
    <t>1998993290</t>
  </si>
  <si>
    <t>Rozprostření výkopku na poli</t>
  </si>
  <si>
    <t>549/0,1</t>
  </si>
  <si>
    <t>142717031</t>
  </si>
  <si>
    <t>Vodorovné konstrukce</t>
  </si>
  <si>
    <t>462511270</t>
  </si>
  <si>
    <t>Zához z lomového kamene bez proštěrkování z terénu hmotnost do 200 kg</t>
  </si>
  <si>
    <t>-1172820988</t>
  </si>
  <si>
    <t>Zához z lomového kamene neupraveného záhozového bez proštěrkování z terénu, hmotnosti jednotlivých kamenů do 200 kg</t>
  </si>
  <si>
    <t>462519002</t>
  </si>
  <si>
    <t>Příplatek za urovnání ploch záhozu z lomového kamene hmotnost do 200 kg</t>
  </si>
  <si>
    <t>-978245986</t>
  </si>
  <si>
    <t>Zához z lomového kamene neupraveného záhozového Příplatek k cenám za urovnání viditelných ploch záhozu z kamene, hmotnosti jednotlivých kamenů do 200 kg</t>
  </si>
  <si>
    <t>998</t>
  </si>
  <si>
    <t>Přesun hmot</t>
  </si>
  <si>
    <t>9</t>
  </si>
  <si>
    <t>998332011</t>
  </si>
  <si>
    <t>Přesun hmot pro úpravy vodních toků a kanály</t>
  </si>
  <si>
    <t>t</t>
  </si>
  <si>
    <t>-207647762</t>
  </si>
  <si>
    <t>Přesun hmot pro úpravy vodních toků a kanály, hráze rybníků apod. dopravní vzdálenost do 500 m</t>
  </si>
  <si>
    <t>SO 03 - Nápustné zařízení</t>
  </si>
  <si>
    <t xml:space="preserve">    3 - Svislé a kompletní konstrukce</t>
  </si>
  <si>
    <t xml:space="preserve">    9 - Ostatní konstrukce a práce, bourání</t>
  </si>
  <si>
    <t xml:space="preserve">      96 - Bourání konstrukcí</t>
  </si>
  <si>
    <t xml:space="preserve">    997 - Doprava suti a vybouraných hmot</t>
  </si>
  <si>
    <t>PSV - Práce a dodávky PSV</t>
  </si>
  <si>
    <t xml:space="preserve">    767 - Konstrukce zámečnické</t>
  </si>
  <si>
    <t>111211101</t>
  </si>
  <si>
    <t>Odstranění křovin a stromů průměru kmene do 100 mm i s kořeny sklonu terénu do 1:5 ručně</t>
  </si>
  <si>
    <t>1973553040</t>
  </si>
  <si>
    <t>Odstranění křovin a stromů s odstraněním kořenů ručně průměru kmene do 100 mm jakékoliv plochy v rovině nebo ve svahu o sklonu do 1:5</t>
  </si>
  <si>
    <t>112101102</t>
  </si>
  <si>
    <t>Odstranění stromů listnatých průměru kmene přes 300 do 500 mm</t>
  </si>
  <si>
    <t>kus</t>
  </si>
  <si>
    <t>591083515</t>
  </si>
  <si>
    <t>Odstranění stromů s odřezáním kmene a s odvětvením listnatých, průměru kmene přes 300 do 500 mm</t>
  </si>
  <si>
    <t>112155121</t>
  </si>
  <si>
    <t>Štěpkování stromků a větví v zapojeném porostu průměru kmene přes 300 do 500 mm s naložením</t>
  </si>
  <si>
    <t>-1488782224</t>
  </si>
  <si>
    <t>Štěpkování s naložením na dopravní prostředek a odvozem do 20 km stromků a větví v zapojeném porostu, průměru kmene přes 300 do 500 mm</t>
  </si>
  <si>
    <t>112155315</t>
  </si>
  <si>
    <t>Štěpkování keřového porostu hustého s naložením</t>
  </si>
  <si>
    <t>1550236732</t>
  </si>
  <si>
    <t>Štěpkování s naložením na dopravní prostředek a odvozem do 20 km keřového porostu hustého</t>
  </si>
  <si>
    <t>112251102</t>
  </si>
  <si>
    <t>Odstranění pařezů průměru přes 300 do 500 mm</t>
  </si>
  <si>
    <t>-124161669</t>
  </si>
  <si>
    <t>Odstranění pařezů strojně s jejich vykopáním nebo vytrháním průměru přes 300 do 500 mm</t>
  </si>
  <si>
    <t>132251253</t>
  </si>
  <si>
    <t>Hloubení rýh nezapažených š do 2000 mm v hornině třídy těžitelnosti I skupiny 3 objem do 100 m3 strojně</t>
  </si>
  <si>
    <t>-318921662</t>
  </si>
  <si>
    <t>Hloubení nezapažených rýh šířky přes 800 do 2 000 mm strojně s urovnáním dna do předepsaného profilu a spádu v hornině třídy těžitelnosti I skupiny 3 přes 50 do 100 m3</t>
  </si>
  <si>
    <t>Úprava koryta</t>
  </si>
  <si>
    <t>46,25*0,4</t>
  </si>
  <si>
    <t>2,43</t>
  </si>
  <si>
    <t>162201422</t>
  </si>
  <si>
    <t>Vodorovné přemístění pařezů do 1 km D přes 300 do 500 mm</t>
  </si>
  <si>
    <t>1143885336</t>
  </si>
  <si>
    <t>Vodorovné přemístění větví, kmenů nebo pařezů s naložením, složením a dopravou do 1000 m pařezů kmenů, průměru přes 300 do 500 mm</t>
  </si>
  <si>
    <t>162301972</t>
  </si>
  <si>
    <t>Příplatek k vodorovnému přemístění pařezů D přes 300 do 500 mm ZKD 1 km</t>
  </si>
  <si>
    <t>731131047</t>
  </si>
  <si>
    <t>Vodorovné přemístění větví, kmenů nebo pařezů s naložením, složením a dopravou Příplatek k cenám za každých dalších i započatých 1000 m přes 1000 m pařezů kmenů, průměru přes 300 do 500 mm</t>
  </si>
  <si>
    <t>33*38</t>
  </si>
  <si>
    <t>-115304742</t>
  </si>
  <si>
    <t>Odvoz na pole</t>
  </si>
  <si>
    <t>20,930</t>
  </si>
  <si>
    <t>10</t>
  </si>
  <si>
    <t>-954947110</t>
  </si>
  <si>
    <t>11</t>
  </si>
  <si>
    <t>-857386597</t>
  </si>
  <si>
    <t>20,930/0,1</t>
  </si>
  <si>
    <t>1468517390</t>
  </si>
  <si>
    <t>13</t>
  </si>
  <si>
    <t>997013811</t>
  </si>
  <si>
    <t>Poplatek za uložení na skládce (skládkovné) stavebního odpadu dřevěného kód odpadu 17 02 01</t>
  </si>
  <si>
    <t>-1427846442</t>
  </si>
  <si>
    <t>Poplatek za uložení stavebního odpadu na skládce (skládkovné) dřevěného zatříděného do Katalogu odpadů pod kódem 17 02 01</t>
  </si>
  <si>
    <t>Pařezy</t>
  </si>
  <si>
    <t>33*0,2</t>
  </si>
  <si>
    <t>Svislé a kompletní konstrukce</t>
  </si>
  <si>
    <t>14</t>
  </si>
  <si>
    <t>321321116</t>
  </si>
  <si>
    <t>Konstrukce vodních staveb ze ŽB mrazuvzdorného tř. C 30/37</t>
  </si>
  <si>
    <t>459031204</t>
  </si>
  <si>
    <t>Konstrukce vodních staveb z betonu přehrad, jezů a plavebních komor, spodní stavby vodních elektráren, jader přehrad, odběrných věží a výpustných zařízení, opěrných zdí, šachet, šachtic a ostatních konstrukcí železového (bez výztuže) pro prostředí s mrazovými cykly tř. C 30/37</t>
  </si>
  <si>
    <t>Ozn. 1 uzavírací práh</t>
  </si>
  <si>
    <t>4,7*0,4*0,6</t>
  </si>
  <si>
    <t>Ozn. 3 vzdouvací práh</t>
  </si>
  <si>
    <t>4,5*0,4*0,7</t>
  </si>
  <si>
    <t>Ozn. 5 čelo</t>
  </si>
  <si>
    <t>(1,8+1,8+0,8)*0,4*0,6</t>
  </si>
  <si>
    <t>Ozn. 6 práh</t>
  </si>
  <si>
    <t>4,4*0,4*0,6</t>
  </si>
  <si>
    <t>15</t>
  </si>
  <si>
    <t>321351010</t>
  </si>
  <si>
    <t>Bednění konstrukcí vodních staveb rovinné - zřízení</t>
  </si>
  <si>
    <t>548864568</t>
  </si>
  <si>
    <t>Bednění konstrukcí z betonu prostého nebo železového vodních staveb přehrad, jezů a plavebních komor, spodní stavby vodních elektráren, jader přehrad, odběrných věží a výpustných zařízení, opěrných zdí, šachet, šachtic a ostatních konstrukcí zřízení ploch rovinných</t>
  </si>
  <si>
    <t>4,7*2*0,6</t>
  </si>
  <si>
    <t>4,5*2*0,7</t>
  </si>
  <si>
    <t>(1,8+1,8+0,8)*2*0,6</t>
  </si>
  <si>
    <t>4,4*2*0,6</t>
  </si>
  <si>
    <t>16</t>
  </si>
  <si>
    <t>321352010</t>
  </si>
  <si>
    <t>Bednění konstrukcí vodních staveb rovinné - odstranění</t>
  </si>
  <si>
    <t>1292353059</t>
  </si>
  <si>
    <t>Bednění konstrukcí z betonu prostého nebo železového vodních staveb přehrad, jezů a plavebních komor, spodní stavby vodních elektráren, jader přehrad, odběrných věží a výpustných zařízení, opěrných zdí, šachet, šachtic a ostatních konstrukcí odstranění ploch rovinných</t>
  </si>
  <si>
    <t>17</t>
  </si>
  <si>
    <t>321366111</t>
  </si>
  <si>
    <t>Výztuž železobetonových konstrukcí vodních staveb z oceli 10 505 D do 12 mm</t>
  </si>
  <si>
    <t>362217449</t>
  </si>
  <si>
    <t>Výztuž železobetonových konstrukcí vodních staveb přehrad, jezů a plavebních komor, spodní stavby vodních elektráren, jader přehrad, odběrných věží a výpustných zařízení, opěrných zdí, šachet, šachtic a ostatních konstrukcí jednotlivé pruty průměru do 12 mm, z oceli 10 505 (R) nebo BSt 500</t>
  </si>
  <si>
    <t>4,500*0,15</t>
  </si>
  <si>
    <t>18</t>
  </si>
  <si>
    <t>457312812</t>
  </si>
  <si>
    <t>Těsnící vrstva z betonu mrazuvzdorného tř. C 25/30 tl přes 100 do 150 mm</t>
  </si>
  <si>
    <t>-1798895255</t>
  </si>
  <si>
    <t>Těsnicí nebo opevňovací vrstva z prostého betonu pro prostředí s mrazovými cykly tř. C 25/30, tl. vrstvy 150 mm</t>
  </si>
  <si>
    <t>Ozn. 2</t>
  </si>
  <si>
    <t>6,2*2,45</t>
  </si>
  <si>
    <t>6,2*1,3</t>
  </si>
  <si>
    <t>19</t>
  </si>
  <si>
    <t>1365871532</t>
  </si>
  <si>
    <t>Ozn 4</t>
  </si>
  <si>
    <t>0,75*(2,1+0,5)*0,3</t>
  </si>
  <si>
    <t>1,5*(1,65+1,85+0,6)*0,3</t>
  </si>
  <si>
    <t>20</t>
  </si>
  <si>
    <t>1609271907</t>
  </si>
  <si>
    <t>0,75*(2,1+0,5)</t>
  </si>
  <si>
    <t>1,5*(1,65+1,85+0,6)</t>
  </si>
  <si>
    <t>465513227</t>
  </si>
  <si>
    <t>Dlažba z lomového kamene na cementovou maltu s vyspárováním tl 250 mm pro hráze</t>
  </si>
  <si>
    <t>1940983531</t>
  </si>
  <si>
    <t>Dlažba z lomového kamene lomařsky upraveného na cementovou maltu, s vyspárováním cementovou maltou, tl. kamene 250 mm</t>
  </si>
  <si>
    <t>Ostatní konstrukce a práce, bourání</t>
  </si>
  <si>
    <t>22</t>
  </si>
  <si>
    <t>934956124</t>
  </si>
  <si>
    <t>Hradítka z dubového dřeva tl 50 mm</t>
  </si>
  <si>
    <t>-1554005503</t>
  </si>
  <si>
    <t>Přepadová a ochranná zařízení nádrží dřevěná hradítka (dluže požeráku) š.150 mm, bez nátěru, s potřebným kováním z dubového dřeva, tl. 50 mm</t>
  </si>
  <si>
    <t>Dluže</t>
  </si>
  <si>
    <t>0,6*0,8</t>
  </si>
  <si>
    <t>96</t>
  </si>
  <si>
    <t>Bourání konstrukcí</t>
  </si>
  <si>
    <t>23</t>
  </si>
  <si>
    <t>960321271</t>
  </si>
  <si>
    <t>Bourání vodních staveb ze železobetonu, z vodní hladiny</t>
  </si>
  <si>
    <t>-1723312390</t>
  </si>
  <si>
    <t>Bourání konstrukcí vodních staveb z hladiny, s naložením vybouraných hmot a suti na dopravní prostředek nebo s odklizením na hromady do vzdálenosti 20 m ze železobetonu</t>
  </si>
  <si>
    <t>Bourání stávajících kcí</t>
  </si>
  <si>
    <t>3,1</t>
  </si>
  <si>
    <t>997</t>
  </si>
  <si>
    <t>Doprava suti a vybouraných hmot</t>
  </si>
  <si>
    <t>24</t>
  </si>
  <si>
    <t>997321611</t>
  </si>
  <si>
    <t>Nakládání nebo překládání suti a vybouraných hmot</t>
  </si>
  <si>
    <t>-1956734301</t>
  </si>
  <si>
    <t>Vodorovná doprava suti a vybouraných hmot bez naložení, s vyložením a hrubým urovnáním nakládání nebo překládání na dopravní prostředek při vodorovné dopravě suti a vybouraných hmot</t>
  </si>
  <si>
    <t>25</t>
  </si>
  <si>
    <t>997321511</t>
  </si>
  <si>
    <t>Vodorovná doprava suti a vybouraných hmot po suchu do 1 km</t>
  </si>
  <si>
    <t>-104051983</t>
  </si>
  <si>
    <t>Vodorovná doprava suti a vybouraných hmot bez naložení, s vyložením a hrubým urovnáním po suchu, na vzdálenost do 1 km</t>
  </si>
  <si>
    <t>26</t>
  </si>
  <si>
    <t>997321519</t>
  </si>
  <si>
    <t>Příplatek ZKD 1 km vodorovné dopravy suti a vybouraných hmot po suchu</t>
  </si>
  <si>
    <t>1087690465</t>
  </si>
  <si>
    <t>Vodorovná doprava suti a vybouraných hmot bez naložení, s vyložením a hrubým urovnáním po suchu, na vzdálenost Příplatek k cenám za každý další započatý 1 km přes 1 km</t>
  </si>
  <si>
    <t>8,835*19</t>
  </si>
  <si>
    <t>27</t>
  </si>
  <si>
    <t>997013871</t>
  </si>
  <si>
    <t>Poplatek za předání recyklačnímu zařízení stavebního odpadu směsného stavebního a demoličního kód odpadu 17 09 04</t>
  </si>
  <si>
    <t>-213727982</t>
  </si>
  <si>
    <t>Poplatek za předání stavebního odpadu recyklačnímu zařízení směsného stavebního a demoličního zatříděného do Katalogu odpadů pod kódem 17 09 04</t>
  </si>
  <si>
    <t>28</t>
  </si>
  <si>
    <t>1426208480</t>
  </si>
  <si>
    <t>PSV</t>
  </si>
  <si>
    <t>Práce a dodávky PSV</t>
  </si>
  <si>
    <t>767</t>
  </si>
  <si>
    <t>Konstrukce zámečnické</t>
  </si>
  <si>
    <t>29</t>
  </si>
  <si>
    <t>767.11</t>
  </si>
  <si>
    <t>Ocelové česle, provedení dle PD</t>
  </si>
  <si>
    <t>1797877964</t>
  </si>
  <si>
    <t>30</t>
  </si>
  <si>
    <t>767.12</t>
  </si>
  <si>
    <t>Vodítka pro dluže U 6,5 dl. 1 bm</t>
  </si>
  <si>
    <t>-1990346985</t>
  </si>
  <si>
    <t>SO 04 - Sanace hráze - schody</t>
  </si>
  <si>
    <t xml:space="preserve">      18 - Povrchové úpravy terénu</t>
  </si>
  <si>
    <t xml:space="preserve">    43 - Schodišťové konstrukce a rampy</t>
  </si>
  <si>
    <t xml:space="preserve">    6 - Úpravy povrchů, podlahy a osazování výplní</t>
  </si>
  <si>
    <t>-1924554089</t>
  </si>
  <si>
    <t>-2026802752</t>
  </si>
  <si>
    <t>992982688</t>
  </si>
  <si>
    <t>114203101</t>
  </si>
  <si>
    <t>Rozebrání dlažeb z lomového kamene nebo betonových tvárnic na sucho</t>
  </si>
  <si>
    <t>-1466611893</t>
  </si>
  <si>
    <t>Rozebrání dlažeb nebo záhozů s naložením na dopravní prostředek dlažeb z lomového kamene nebo betonových tvárnic na sucho nebo se spárami vyplněnými pískem nebo drnem</t>
  </si>
  <si>
    <t>Rozebrání stávající zpevněné plochy</t>
  </si>
  <si>
    <t>132,5*0,3</t>
  </si>
  <si>
    <t>114203201</t>
  </si>
  <si>
    <t>Očištění lomového kamene nebo betonových tvárnic od hlíny nebo písku</t>
  </si>
  <si>
    <t>1433015464</t>
  </si>
  <si>
    <t>Očištění lomového kamene nebo betonových tvárnic získaných při rozebrání dlažeb, záhozů, rovnanin a soustřeďovacích staveb od hlíny nebo písku</t>
  </si>
  <si>
    <t>Použití rozebraných kamenů pro zához</t>
  </si>
  <si>
    <t>39,750</t>
  </si>
  <si>
    <t>114253301</t>
  </si>
  <si>
    <t>Třídění lomového kamene nebo betonových tvárnic podle druhu, velikosti nebo tvaru - strojně</t>
  </si>
  <si>
    <t>1764682180</t>
  </si>
  <si>
    <t>Třídění lomového kamene nebo betonových tvárnic strojně získaných při rozebrání dlažeb, záhozů, rovnanin a soustřeďovacích staveb podle druhu, velikosti nebo tvaru</t>
  </si>
  <si>
    <t>121151103</t>
  </si>
  <si>
    <t>Sejmutí ornice plochy do 100 m2 tl vrstvy do 200 mm strojně</t>
  </si>
  <si>
    <t>1079019072</t>
  </si>
  <si>
    <t>Sejmutí ornice strojně při souvislé ploše do 100 m2, tl. vrstvy do 200 mm</t>
  </si>
  <si>
    <t>V místě provádění prací mimo rozebranou dlažnu</t>
  </si>
  <si>
    <t>35,5</t>
  </si>
  <si>
    <t>1673203268</t>
  </si>
  <si>
    <t>Výkop v místě hráze</t>
  </si>
  <si>
    <t>20*3,2</t>
  </si>
  <si>
    <t>-976460836</t>
  </si>
  <si>
    <t>1192186103</t>
  </si>
  <si>
    <t>8*38</t>
  </si>
  <si>
    <t>-1846662895</t>
  </si>
  <si>
    <t>8*0,2</t>
  </si>
  <si>
    <t>1781805079</t>
  </si>
  <si>
    <t>64-22,4</t>
  </si>
  <si>
    <t>382934433</t>
  </si>
  <si>
    <t>41,600</t>
  </si>
  <si>
    <t>174151101</t>
  </si>
  <si>
    <t>Zásyp jam, šachet rýh nebo kolem objektů sypaninou se zhutněním</t>
  </si>
  <si>
    <t>1349490450</t>
  </si>
  <si>
    <t>Zásyp sypaninou z jakékoliv horniny strojně s uložením výkopku ve vrstvách se zhutněním jam, šachet, rýh nebo kolem objektů v těchto vykopávkách</t>
  </si>
  <si>
    <t>Těsnění jílem</t>
  </si>
  <si>
    <t>12,5*1,6</t>
  </si>
  <si>
    <t>Zásyp boků zeminou</t>
  </si>
  <si>
    <t>(4+3)*3,2</t>
  </si>
  <si>
    <t>M</t>
  </si>
  <si>
    <t>58125110</t>
  </si>
  <si>
    <t>jíl surový kusový</t>
  </si>
  <si>
    <t>128</t>
  </si>
  <si>
    <t>1667900827</t>
  </si>
  <si>
    <t>12,5*1,6*2,25</t>
  </si>
  <si>
    <t>181351003</t>
  </si>
  <si>
    <t>Rozprostření ornice tl vrstvy do 200 mm pl do 100 m2 v rovině nebo ve svahu do 1:5 strojně</t>
  </si>
  <si>
    <t>-14597612</t>
  </si>
  <si>
    <t>Rozprostření a urovnání ornice v rovině nebo ve svahu sklonu do 1:5 strojně při souvislé ploše do 100 m2, tl. vrstvy do 200 mm</t>
  </si>
  <si>
    <t>Zpětné rozprostření ornice + osetí</t>
  </si>
  <si>
    <t>35,500</t>
  </si>
  <si>
    <t>943566303</t>
  </si>
  <si>
    <t>Rozprostření na poli</t>
  </si>
  <si>
    <t>41,600/0,1</t>
  </si>
  <si>
    <t>-1223334191</t>
  </si>
  <si>
    <t>Povrchové úpravy terénu</t>
  </si>
  <si>
    <t>181411131</t>
  </si>
  <si>
    <t>Založení parkového trávníku výsevem pl do 1000 m2 v rovině a ve svahu do 1:5</t>
  </si>
  <si>
    <t>357434427</t>
  </si>
  <si>
    <t>Založení trávníku na půdě předem připravené plochy do 1000 m2 výsevem včetně utažení parkového v rovině nebo na svahu do 1:5</t>
  </si>
  <si>
    <t>00572410</t>
  </si>
  <si>
    <t>osivo směs travní parková</t>
  </si>
  <si>
    <t>kg</t>
  </si>
  <si>
    <t>-692950182</t>
  </si>
  <si>
    <t>35,5*0,02 'Přepočtené koeficientem množství</t>
  </si>
  <si>
    <t>254986270</t>
  </si>
  <si>
    <t>Nová zpevněná plocha z kamene</t>
  </si>
  <si>
    <t>24,5</t>
  </si>
  <si>
    <t>683492959</t>
  </si>
  <si>
    <t>43</t>
  </si>
  <si>
    <t>Schodišťové konstrukce a rampy</t>
  </si>
  <si>
    <t>430321616</t>
  </si>
  <si>
    <t>Schodišťová konstrukce a rampa ze ŽB tř. C 30/37</t>
  </si>
  <si>
    <t>-1849260665</t>
  </si>
  <si>
    <t>Schodišťové konstrukce a rampy z betonu železového (bez výztuže) stupně, schodnice, ramena, podesty s nosníky tř. C 30/37</t>
  </si>
  <si>
    <t>Nové schody</t>
  </si>
  <si>
    <t>1,45*2,3*0,6</t>
  </si>
  <si>
    <t>(2,7+4,6+2,7+4,6)*1*0,15</t>
  </si>
  <si>
    <t>5,75*2*0,5</t>
  </si>
  <si>
    <t>430361821</t>
  </si>
  <si>
    <t>Výztuž schodišťové konstrukce a rampy betonářskou ocelí 10 505</t>
  </si>
  <si>
    <t>-1406343785</t>
  </si>
  <si>
    <t>Výztuž schodišťových konstrukcí a ramp stupňů, schodnic, ramen, podest s nosníky z betonářské oceli 10 505 (R) nebo BSt 500</t>
  </si>
  <si>
    <t>9,941*0,15</t>
  </si>
  <si>
    <t>433351131</t>
  </si>
  <si>
    <t>Zřízení bednění schodnic přímočarých schodišť v do 4 m</t>
  </si>
  <si>
    <t>438896957</t>
  </si>
  <si>
    <t>Bednění schodnic včetně podpěrné konstrukce výšky do 4 m půdorysně přímočarých zřízení</t>
  </si>
  <si>
    <t>(2,7+4,6+2,7+4,6)*1*2</t>
  </si>
  <si>
    <t>433351132</t>
  </si>
  <si>
    <t>Odstranění bednění schodnic přímočarých schodišť v do 4 m</t>
  </si>
  <si>
    <t>2106891485</t>
  </si>
  <si>
    <t>Bednění schodnic včetně podpěrné konstrukce výšky do 4 m půdorysně přímočarých odstranění</t>
  </si>
  <si>
    <t>434311115</t>
  </si>
  <si>
    <t>Schodišťové stupně dusané na terén z betonu tř. C 20/25 bez potěru</t>
  </si>
  <si>
    <t>m</t>
  </si>
  <si>
    <t>-896589632</t>
  </si>
  <si>
    <t>Stupně dusané z betonu prostého nebo prokládaného kamenem na terén nebo na desku bez potěru, se zahlazením povrchu tř. C 20/25</t>
  </si>
  <si>
    <t>13*2</t>
  </si>
  <si>
    <t>434351141</t>
  </si>
  <si>
    <t>Zřízení bednění stupňů přímočarých schodišť</t>
  </si>
  <si>
    <t>673938667</t>
  </si>
  <si>
    <t>Bednění stupňů betonovaných na podstupňové desce nebo na terénu půdorysně přímočarých zřízení</t>
  </si>
  <si>
    <t>26,000*0,3</t>
  </si>
  <si>
    <t>434351142</t>
  </si>
  <si>
    <t>Odstranění bednění stupňů přímočarých schodišť</t>
  </si>
  <si>
    <t>37580626</t>
  </si>
  <si>
    <t>Bednění stupňů betonovaných na podstupňové desce nebo na terénu půdorysně přímočarých odstranění</t>
  </si>
  <si>
    <t>Úpravy povrchů, podlahy a osazování výplní</t>
  </si>
  <si>
    <t>633831111</t>
  </si>
  <si>
    <t>Zdrsnění povrchu betonových podlah kartáčováním ručně</t>
  </si>
  <si>
    <t>-1065479566</t>
  </si>
  <si>
    <t>Povrchová úprava betonových podlah zdrsnění kartáčováním ručně</t>
  </si>
  <si>
    <t>Povrch schodů</t>
  </si>
  <si>
    <t>(1,45+4,8)*2</t>
  </si>
  <si>
    <t>26*0,25</t>
  </si>
  <si>
    <t>31</t>
  </si>
  <si>
    <t>1026215331</t>
  </si>
  <si>
    <t>SO 05 - Oprava výpustného zařízení</t>
  </si>
  <si>
    <t xml:space="preserve">    8 - Vedení trubní dálková a přípojná</t>
  </si>
  <si>
    <t>Vedení trubní dálková a přípojná</t>
  </si>
  <si>
    <t>8.1</t>
  </si>
  <si>
    <t>Demontáž poškozených ocelových stupadel</t>
  </si>
  <si>
    <t>1476139271</t>
  </si>
  <si>
    <t>899501221</t>
  </si>
  <si>
    <t>Stupadla do šachet ocelová s PE povlakem vidlicová pro přímé zabudování do hmoždinek</t>
  </si>
  <si>
    <t>-4403749</t>
  </si>
  <si>
    <t>Stupadla do šachet a drobných objektů ocelová s PE povlakem vidlicová pro přímé zabudování do hmoždinek</t>
  </si>
  <si>
    <t>9.1</t>
  </si>
  <si>
    <t>Demontáž stávajících poškozených, shnilých dřevěných dluží</t>
  </si>
  <si>
    <t>1035105107</t>
  </si>
  <si>
    <t>-694337100</t>
  </si>
  <si>
    <t>998322011</t>
  </si>
  <si>
    <t>Přesun hmot pro hráze přehradní zděné, betonové a železobetonové</t>
  </si>
  <si>
    <t>1372801853</t>
  </si>
  <si>
    <t>Přesun hmot pro objekty hráze přehradní zděné, betonové, železobetonové dopravní vzdálenost do 500 m</t>
  </si>
  <si>
    <t>767.1</t>
  </si>
  <si>
    <t>-1451867848</t>
  </si>
  <si>
    <t>767996801</t>
  </si>
  <si>
    <t>Demontáž atypických zámečnických konstrukcí rozebráním hm jednotlivých dílů do 50 kg</t>
  </si>
  <si>
    <t>-1879130418</t>
  </si>
  <si>
    <t>Demontáž ostatních zámečnických konstrukcí rozebráním o hmotnosti jednotlivých dílů do 50 kg</t>
  </si>
  <si>
    <t>4,7+10,15</t>
  </si>
  <si>
    <t>998767201</t>
  </si>
  <si>
    <t>Přesun hmot procentní pro zámečnické konstrukce v objektech v do 6 m</t>
  </si>
  <si>
    <t>%</t>
  </si>
  <si>
    <t>-1375469508</t>
  </si>
  <si>
    <t>Přesun hmot pro zámečnické konstrukce stanovený procentní sazbou (%) z ceny vodorovná dopravní vzdálenost do 50 m základní v objektech výšky do 6 m</t>
  </si>
  <si>
    <t>SO 06 - Oprava kamenného stupně</t>
  </si>
  <si>
    <t>114203202</t>
  </si>
  <si>
    <t>Očištění lomového kamene nebo betonových tvárnic od malty</t>
  </si>
  <si>
    <t>-774478326</t>
  </si>
  <si>
    <t>Očištění lomového kamene nebo betonových tvárnic získaných při rozebrání dlažeb, záhozů, rovnanin a soustřeďovacích staveb od malty</t>
  </si>
  <si>
    <t>Očištění vybouraného kamene, použití na zához</t>
  </si>
  <si>
    <t>2,676</t>
  </si>
  <si>
    <t>974013359</t>
  </si>
  <si>
    <t>321213345</t>
  </si>
  <si>
    <t>Zdivo nadzákladové z lomového kamene vodních staveb obkladní s vyspárováním</t>
  </si>
  <si>
    <t>-551635773</t>
  </si>
  <si>
    <t>Zdivo nadzákladové z lomového kamene vodních staveb přehrad, jezů a plavebních komor, spodní stavby vodních elektráren, odběrných věží a výpustných zařízení, opěrných zdí, šachet, šachtic a ostatních konstrukcí obkladní z lomového kamene lomařsky upraveného s vyspárováním, na cementovou maltu</t>
  </si>
  <si>
    <t>Práh</t>
  </si>
  <si>
    <t>5,9*0,4*0,6</t>
  </si>
  <si>
    <t>Čelo</t>
  </si>
  <si>
    <t>7*0,6*0,3</t>
  </si>
  <si>
    <t>629995101</t>
  </si>
  <si>
    <t>Očištění vnějších ploch tlakovou vodou</t>
  </si>
  <si>
    <t>-17938216</t>
  </si>
  <si>
    <t>Očištění vnějších ploch tlakovou vodou omytím tlakovou vodou</t>
  </si>
  <si>
    <t>Očištění stávající plochy</t>
  </si>
  <si>
    <t>6*(1,4+1,4+1)</t>
  </si>
  <si>
    <t>2,3*(1+0,6+1)</t>
  </si>
  <si>
    <t>960211251</t>
  </si>
  <si>
    <t>Bourání vodních staveb zděných z kamene nebo z cihel, z vodní hladiny</t>
  </si>
  <si>
    <t>-1663786517</t>
  </si>
  <si>
    <t>Bourání konstrukcí vodních staveb z hladiny, s naložením vybouraných hmot a suti na dopravní prostředek nebo s odklizením na hromady do vzdálenosti 20 m zděných z kamene nebo z cihel</t>
  </si>
  <si>
    <t>Poškozený práh</t>
  </si>
  <si>
    <t>5,9*0,6*0,4</t>
  </si>
  <si>
    <t>Čelo 30%</t>
  </si>
  <si>
    <t>1792941269</t>
  </si>
  <si>
    <t>122863671</t>
  </si>
  <si>
    <t>421438078</t>
  </si>
  <si>
    <t>2,445*19</t>
  </si>
  <si>
    <t>-944714624</t>
  </si>
  <si>
    <t>998321011</t>
  </si>
  <si>
    <t>Přesun hmot pro hráze přehradní zemní a kamenité</t>
  </si>
  <si>
    <t>-94202308</t>
  </si>
  <si>
    <t>Přesun hmot pro objekty hráze přehradní zemní a kamenité dopravní vzdálenost do 500 m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</si>
  <si>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</si>
  <si>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</si>
  <si>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</si>
  <si>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 xml:space="preserve">    VRN6 - Územní vlivy</t>
  </si>
  <si>
    <t xml:space="preserve">    VRN7 - Provozní vlivy</t>
  </si>
  <si>
    <t>VRN1</t>
  </si>
  <si>
    <t>Průzkumné, zeměměřičské a projektové práce</t>
  </si>
  <si>
    <t>012203000</t>
  </si>
  <si>
    <t>Zeměměřičské práce před výstavbou</t>
  </si>
  <si>
    <t>kpl</t>
  </si>
  <si>
    <t>1024</t>
  </si>
  <si>
    <t>967069649</t>
  </si>
  <si>
    <t>012303000</t>
  </si>
  <si>
    <t>Zeměměřičské práce při provádění stavby</t>
  </si>
  <si>
    <t>1719018013</t>
  </si>
  <si>
    <t>012354000</t>
  </si>
  <si>
    <t>Zaměření a výpočet kubatur stavebních (zemních) prací</t>
  </si>
  <si>
    <t>-148265178</t>
  </si>
  <si>
    <t>012444000</t>
  </si>
  <si>
    <t>Geodetické měření skutečného provedení stavby</t>
  </si>
  <si>
    <t>-461311505</t>
  </si>
  <si>
    <t>VRN3</t>
  </si>
  <si>
    <t>Zařízení staveniště</t>
  </si>
  <si>
    <t>030001000</t>
  </si>
  <si>
    <t>1167799383</t>
  </si>
  <si>
    <t>034002000</t>
  </si>
  <si>
    <t>Zabezpečení staveniště</t>
  </si>
  <si>
    <t>-810245520</t>
  </si>
  <si>
    <t>034203000</t>
  </si>
  <si>
    <t>Opatření na ochranu pozemků sousedních se staveništěm</t>
  </si>
  <si>
    <t>-1481634638</t>
  </si>
  <si>
    <t>VRN6</t>
  </si>
  <si>
    <t>Územní vlivy</t>
  </si>
  <si>
    <t>060001000</t>
  </si>
  <si>
    <t>1173123535</t>
  </si>
  <si>
    <t>VRN7</t>
  </si>
  <si>
    <t>Provozní vlivy</t>
  </si>
  <si>
    <t>070001000</t>
  </si>
  <si>
    <t>1148216700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</si>
</sst>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3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4" fontId="24" fillId="0" borderId="0" xfId="0" applyNumberFormat="1" applyFont="1"/>
    <xf numFmtId="166" fontId="32" fillId="0" borderId="12" xfId="0" applyNumberFormat="1" applyFont="1" applyBorder="1"/>
    <xf numFmtId="166" fontId="32" fillId="0" borderId="13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2" fillId="0" borderId="22" xfId="0" applyFont="1" applyBorder="1" applyAlignment="1">
      <alignment horizontal="center" vertical="center"/>
    </xf>
    <xf numFmtId="49" fontId="22" fillId="0" borderId="22" xfId="0" applyNumberFormat="1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 wrapText="1"/>
    </xf>
    <xf numFmtId="167" fontId="22" fillId="0" borderId="22" xfId="0" applyNumberFormat="1" applyFont="1" applyBorder="1" applyAlignment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36" fillId="0" borderId="22" xfId="0" applyFont="1" applyBorder="1" applyAlignment="1">
      <alignment horizontal="center" vertical="center"/>
    </xf>
    <xf numFmtId="49" fontId="36" fillId="0" borderId="22" xfId="0" applyNumberFormat="1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center" vertical="center" wrapText="1"/>
    </xf>
    <xf numFmtId="167" fontId="36" fillId="0" borderId="22" xfId="0" applyNumberFormat="1" applyFont="1" applyBorder="1" applyAlignment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>
      <alignment vertical="center"/>
    </xf>
    <xf numFmtId="0" fontId="37" fillId="0" borderId="22" xfId="0" applyFont="1" applyBorder="1" applyAlignment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Alignment="1">
      <alignment horizontal="center" vertical="center"/>
    </xf>
    <xf numFmtId="167" fontId="22" fillId="2" borderId="22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righ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3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ht="36.950000000000003" customHeight="1">
      <c r="AR2" s="211"/>
      <c r="AS2" s="211"/>
      <c r="AT2" s="211"/>
      <c r="AU2" s="211"/>
      <c r="AV2" s="211"/>
      <c r="AW2" s="211"/>
      <c r="AX2" s="211"/>
      <c r="AY2" s="211"/>
      <c r="AZ2" s="211"/>
      <c r="BA2" s="211"/>
      <c r="BB2" s="211"/>
      <c r="BC2" s="211"/>
      <c r="BD2" s="211"/>
      <c r="BE2" s="211"/>
      <c r="BS2" s="16" t="s">
        <v>6</v>
      </c>
      <c r="BT2" s="16" t="s">
        <v>7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5" customHeight="1">
      <c r="B4" s="19"/>
      <c r="D4" s="20" t="s">
        <v>9</v>
      </c>
      <c r="AR4" s="19"/>
      <c r="AS4" s="21" t="s">
        <v>10</v>
      </c>
      <c r="BE4" s="22" t="s">
        <v>11</v>
      </c>
      <c r="BS4" s="16" t="s">
        <v>12</v>
      </c>
    </row>
    <row r="5" spans="1:74" ht="12" customHeight="1">
      <c r="B5" s="19"/>
      <c r="D5" s="23" t="s">
        <v>13</v>
      </c>
      <c r="K5" s="210" t="s">
        <v>14</v>
      </c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11"/>
      <c r="AI5" s="211"/>
      <c r="AJ5" s="211"/>
      <c r="AK5" s="211"/>
      <c r="AL5" s="211"/>
      <c r="AM5" s="211"/>
      <c r="AN5" s="211"/>
      <c r="AO5" s="211"/>
      <c r="AR5" s="19"/>
      <c r="BE5" s="207" t="s">
        <v>15</v>
      </c>
      <c r="BS5" s="16" t="s">
        <v>6</v>
      </c>
    </row>
    <row r="6" spans="1:74" ht="36.950000000000003" customHeight="1">
      <c r="B6" s="19"/>
      <c r="D6" s="25" t="s">
        <v>16</v>
      </c>
      <c r="K6" s="212" t="s">
        <v>17</v>
      </c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211"/>
      <c r="AM6" s="211"/>
      <c r="AN6" s="211"/>
      <c r="AO6" s="211"/>
      <c r="AR6" s="19"/>
      <c r="BE6" s="208"/>
      <c r="BS6" s="16" t="s">
        <v>6</v>
      </c>
    </row>
    <row r="7" spans="1:74" ht="12" customHeight="1">
      <c r="B7" s="19"/>
      <c r="D7" s="26" t="s">
        <v>18</v>
      </c>
      <c r="K7" s="24" t="s">
        <v>1</v>
      </c>
      <c r="AK7" s="26" t="s">
        <v>19</v>
      </c>
      <c r="AN7" s="24" t="s">
        <v>1</v>
      </c>
      <c r="AR7" s="19"/>
      <c r="BE7" s="208"/>
      <c r="BS7" s="16" t="s">
        <v>6</v>
      </c>
    </row>
    <row r="8" spans="1:74" ht="12" customHeight="1">
      <c r="B8" s="19"/>
      <c r="D8" s="26" t="s">
        <v>20</v>
      </c>
      <c r="K8" s="24" t="s">
        <v>21</v>
      </c>
      <c r="AK8" s="26" t="s">
        <v>22</v>
      </c>
      <c r="AN8" s="27" t="s">
        <v>23</v>
      </c>
      <c r="AR8" s="19"/>
      <c r="BE8" s="208"/>
      <c r="BS8" s="16" t="s">
        <v>6</v>
      </c>
    </row>
    <row r="9" spans="1:74" ht="14.45" customHeight="1">
      <c r="B9" s="19"/>
      <c r="AR9" s="19"/>
      <c r="BE9" s="208"/>
      <c r="BS9" s="16" t="s">
        <v>6</v>
      </c>
    </row>
    <row r="10" spans="1:74" ht="12" customHeight="1">
      <c r="B10" s="19"/>
      <c r="D10" s="26" t="s">
        <v>24</v>
      </c>
      <c r="AK10" s="26" t="s">
        <v>25</v>
      </c>
      <c r="AN10" s="24" t="s">
        <v>1</v>
      </c>
      <c r="AR10" s="19"/>
      <c r="BE10" s="208"/>
      <c r="BS10" s="16" t="s">
        <v>6</v>
      </c>
    </row>
    <row r="11" spans="1:74" ht="18.399999999999999" customHeight="1">
      <c r="B11" s="19"/>
      <c r="E11" s="24" t="s">
        <v>26</v>
      </c>
      <c r="AK11" s="26" t="s">
        <v>27</v>
      </c>
      <c r="AN11" s="24" t="s">
        <v>1</v>
      </c>
      <c r="AR11" s="19"/>
      <c r="BE11" s="208"/>
      <c r="BS11" s="16" t="s">
        <v>6</v>
      </c>
    </row>
    <row r="12" spans="1:74" ht="6.95" customHeight="1">
      <c r="B12" s="19"/>
      <c r="AR12" s="19"/>
      <c r="BE12" s="208"/>
      <c r="BS12" s="16" t="s">
        <v>6</v>
      </c>
    </row>
    <row r="13" spans="1:74" ht="12" customHeight="1">
      <c r="B13" s="19"/>
      <c r="D13" s="26" t="s">
        <v>28</v>
      </c>
      <c r="AK13" s="26" t="s">
        <v>25</v>
      </c>
      <c r="AN13" s="28" t="s">
        <v>29</v>
      </c>
      <c r="AR13" s="19"/>
      <c r="BE13" s="208"/>
      <c r="BS13" s="16" t="s">
        <v>6</v>
      </c>
    </row>
    <row r="14" spans="1:74" ht="12.75">
      <c r="B14" s="19"/>
      <c r="E14" s="213" t="s">
        <v>29</v>
      </c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  <c r="AD14" s="214"/>
      <c r="AE14" s="214"/>
      <c r="AF14" s="214"/>
      <c r="AG14" s="214"/>
      <c r="AH14" s="214"/>
      <c r="AI14" s="214"/>
      <c r="AJ14" s="214"/>
      <c r="AK14" s="26" t="s">
        <v>27</v>
      </c>
      <c r="AN14" s="28" t="s">
        <v>29</v>
      </c>
      <c r="AR14" s="19"/>
      <c r="BE14" s="208"/>
      <c r="BS14" s="16" t="s">
        <v>6</v>
      </c>
    </row>
    <row r="15" spans="1:74" ht="6.95" customHeight="1">
      <c r="B15" s="19"/>
      <c r="AR15" s="19"/>
      <c r="BE15" s="208"/>
      <c r="BS15" s="16" t="s">
        <v>4</v>
      </c>
    </row>
    <row r="16" spans="1:74" ht="12" customHeight="1">
      <c r="B16" s="19"/>
      <c r="D16" s="26" t="s">
        <v>30</v>
      </c>
      <c r="AK16" s="26" t="s">
        <v>25</v>
      </c>
      <c r="AN16" s="24" t="s">
        <v>1</v>
      </c>
      <c r="AR16" s="19"/>
      <c r="BE16" s="208"/>
      <c r="BS16" s="16" t="s">
        <v>4</v>
      </c>
    </row>
    <row r="17" spans="2:71" ht="18.399999999999999" customHeight="1">
      <c r="B17" s="19"/>
      <c r="E17" s="24" t="s">
        <v>31</v>
      </c>
      <c r="AK17" s="26" t="s">
        <v>27</v>
      </c>
      <c r="AN17" s="24" t="s">
        <v>1</v>
      </c>
      <c r="AR17" s="19"/>
      <c r="BE17" s="208"/>
      <c r="BS17" s="16" t="s">
        <v>32</v>
      </c>
    </row>
    <row r="18" spans="2:71" ht="6.95" customHeight="1">
      <c r="B18" s="19"/>
      <c r="AR18" s="19"/>
      <c r="BE18" s="208"/>
      <c r="BS18" s="16" t="s">
        <v>6</v>
      </c>
    </row>
    <row r="19" spans="2:71" ht="12" customHeight="1">
      <c r="B19" s="19"/>
      <c r="D19" s="26" t="s">
        <v>33</v>
      </c>
      <c r="AK19" s="26" t="s">
        <v>25</v>
      </c>
      <c r="AN19" s="24" t="s">
        <v>1</v>
      </c>
      <c r="AR19" s="19"/>
      <c r="BE19" s="208"/>
      <c r="BS19" s="16" t="s">
        <v>6</v>
      </c>
    </row>
    <row r="20" spans="2:71" ht="18.399999999999999" customHeight="1">
      <c r="B20" s="19"/>
      <c r="E20" s="24" t="s">
        <v>34</v>
      </c>
      <c r="AK20" s="26" t="s">
        <v>27</v>
      </c>
      <c r="AN20" s="24" t="s">
        <v>1</v>
      </c>
      <c r="AR20" s="19"/>
      <c r="BE20" s="208"/>
      <c r="BS20" s="16" t="s">
        <v>32</v>
      </c>
    </row>
    <row r="21" spans="2:71" ht="6.95" customHeight="1">
      <c r="B21" s="19"/>
      <c r="AR21" s="19"/>
      <c r="BE21" s="208"/>
    </row>
    <row r="22" spans="2:71" ht="12" customHeight="1">
      <c r="B22" s="19"/>
      <c r="D22" s="26" t="s">
        <v>35</v>
      </c>
      <c r="AR22" s="19"/>
      <c r="BE22" s="208"/>
    </row>
    <row r="23" spans="2:71" ht="16.5" customHeight="1">
      <c r="B23" s="19"/>
      <c r="E23" s="215" t="s">
        <v>1</v>
      </c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  <c r="AD23" s="215"/>
      <c r="AE23" s="215"/>
      <c r="AF23" s="215"/>
      <c r="AG23" s="215"/>
      <c r="AH23" s="215"/>
      <c r="AI23" s="215"/>
      <c r="AJ23" s="215"/>
      <c r="AK23" s="215"/>
      <c r="AL23" s="215"/>
      <c r="AM23" s="215"/>
      <c r="AN23" s="215"/>
      <c r="AR23" s="19"/>
      <c r="BE23" s="208"/>
    </row>
    <row r="24" spans="2:71" ht="6.95" customHeight="1">
      <c r="B24" s="19"/>
      <c r="AR24" s="19"/>
      <c r="BE24" s="208"/>
    </row>
    <row r="25" spans="2:71" ht="6.95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08"/>
    </row>
    <row r="26" spans="2:71" s="1" customFormat="1" ht="25.9" customHeight="1">
      <c r="B26" s="31"/>
      <c r="D26" s="32" t="s">
        <v>36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16">
        <f>ROUND(AG94,2)</f>
        <v>0</v>
      </c>
      <c r="AL26" s="217"/>
      <c r="AM26" s="217"/>
      <c r="AN26" s="217"/>
      <c r="AO26" s="217"/>
      <c r="AR26" s="31"/>
      <c r="BE26" s="208"/>
    </row>
    <row r="27" spans="2:71" s="1" customFormat="1" ht="6.95" customHeight="1">
      <c r="B27" s="31"/>
      <c r="AR27" s="31"/>
      <c r="BE27" s="208"/>
    </row>
    <row r="28" spans="2:71" s="1" customFormat="1" ht="12.75">
      <c r="B28" s="31"/>
      <c r="L28" s="218" t="s">
        <v>37</v>
      </c>
      <c r="M28" s="218"/>
      <c r="N28" s="218"/>
      <c r="O28" s="218"/>
      <c r="P28" s="218"/>
      <c r="W28" s="218" t="s">
        <v>38</v>
      </c>
      <c r="X28" s="218"/>
      <c r="Y28" s="218"/>
      <c r="Z28" s="218"/>
      <c r="AA28" s="218"/>
      <c r="AB28" s="218"/>
      <c r="AC28" s="218"/>
      <c r="AD28" s="218"/>
      <c r="AE28" s="218"/>
      <c r="AK28" s="218" t="s">
        <v>39</v>
      </c>
      <c r="AL28" s="218"/>
      <c r="AM28" s="218"/>
      <c r="AN28" s="218"/>
      <c r="AO28" s="218"/>
      <c r="AR28" s="31"/>
      <c r="BE28" s="208"/>
    </row>
    <row r="29" spans="2:71" s="2" customFormat="1" ht="14.45" customHeight="1">
      <c r="B29" s="35"/>
      <c r="D29" s="26" t="s">
        <v>40</v>
      </c>
      <c r="F29" s="26" t="s">
        <v>41</v>
      </c>
      <c r="L29" s="221">
        <v>0.21</v>
      </c>
      <c r="M29" s="220"/>
      <c r="N29" s="220"/>
      <c r="O29" s="220"/>
      <c r="P29" s="220"/>
      <c r="W29" s="219">
        <f>ROUND(AZ94, 2)</f>
        <v>0</v>
      </c>
      <c r="X29" s="220"/>
      <c r="Y29" s="220"/>
      <c r="Z29" s="220"/>
      <c r="AA29" s="220"/>
      <c r="AB29" s="220"/>
      <c r="AC29" s="220"/>
      <c r="AD29" s="220"/>
      <c r="AE29" s="220"/>
      <c r="AK29" s="219">
        <f>ROUND(AV94, 2)</f>
        <v>0</v>
      </c>
      <c r="AL29" s="220"/>
      <c r="AM29" s="220"/>
      <c r="AN29" s="220"/>
      <c r="AO29" s="220"/>
      <c r="AR29" s="35"/>
      <c r="BE29" s="209"/>
    </row>
    <row r="30" spans="2:71" s="2" customFormat="1" ht="14.45" customHeight="1">
      <c r="B30" s="35"/>
      <c r="F30" s="26" t="s">
        <v>42</v>
      </c>
      <c r="L30" s="221">
        <v>0.12</v>
      </c>
      <c r="M30" s="220"/>
      <c r="N30" s="220"/>
      <c r="O30" s="220"/>
      <c r="P30" s="220"/>
      <c r="W30" s="219">
        <f>ROUND(BA94, 2)</f>
        <v>0</v>
      </c>
      <c r="X30" s="220"/>
      <c r="Y30" s="220"/>
      <c r="Z30" s="220"/>
      <c r="AA30" s="220"/>
      <c r="AB30" s="220"/>
      <c r="AC30" s="220"/>
      <c r="AD30" s="220"/>
      <c r="AE30" s="220"/>
      <c r="AK30" s="219">
        <f>ROUND(AW94, 2)</f>
        <v>0</v>
      </c>
      <c r="AL30" s="220"/>
      <c r="AM30" s="220"/>
      <c r="AN30" s="220"/>
      <c r="AO30" s="220"/>
      <c r="AR30" s="35"/>
      <c r="BE30" s="209"/>
    </row>
    <row r="31" spans="2:71" s="2" customFormat="1" ht="14.45" hidden="1" customHeight="1">
      <c r="B31" s="35"/>
      <c r="F31" s="26" t="s">
        <v>43</v>
      </c>
      <c r="L31" s="221">
        <v>0.21</v>
      </c>
      <c r="M31" s="220"/>
      <c r="N31" s="220"/>
      <c r="O31" s="220"/>
      <c r="P31" s="220"/>
      <c r="W31" s="219">
        <f>ROUND(BB94, 2)</f>
        <v>0</v>
      </c>
      <c r="X31" s="220"/>
      <c r="Y31" s="220"/>
      <c r="Z31" s="220"/>
      <c r="AA31" s="220"/>
      <c r="AB31" s="220"/>
      <c r="AC31" s="220"/>
      <c r="AD31" s="220"/>
      <c r="AE31" s="220"/>
      <c r="AK31" s="219">
        <v>0</v>
      </c>
      <c r="AL31" s="220"/>
      <c r="AM31" s="220"/>
      <c r="AN31" s="220"/>
      <c r="AO31" s="220"/>
      <c r="AR31" s="35"/>
      <c r="BE31" s="209"/>
    </row>
    <row r="32" spans="2:71" s="2" customFormat="1" ht="14.45" hidden="1" customHeight="1">
      <c r="B32" s="35"/>
      <c r="F32" s="26" t="s">
        <v>44</v>
      </c>
      <c r="L32" s="221">
        <v>0.12</v>
      </c>
      <c r="M32" s="220"/>
      <c r="N32" s="220"/>
      <c r="O32" s="220"/>
      <c r="P32" s="220"/>
      <c r="W32" s="219">
        <f>ROUND(BC94, 2)</f>
        <v>0</v>
      </c>
      <c r="X32" s="220"/>
      <c r="Y32" s="220"/>
      <c r="Z32" s="220"/>
      <c r="AA32" s="220"/>
      <c r="AB32" s="220"/>
      <c r="AC32" s="220"/>
      <c r="AD32" s="220"/>
      <c r="AE32" s="220"/>
      <c r="AK32" s="219">
        <v>0</v>
      </c>
      <c r="AL32" s="220"/>
      <c r="AM32" s="220"/>
      <c r="AN32" s="220"/>
      <c r="AO32" s="220"/>
      <c r="AR32" s="35"/>
      <c r="BE32" s="209"/>
    </row>
    <row r="33" spans="2:57" s="2" customFormat="1" ht="14.45" hidden="1" customHeight="1">
      <c r="B33" s="35"/>
      <c r="F33" s="26" t="s">
        <v>45</v>
      </c>
      <c r="L33" s="221">
        <v>0</v>
      </c>
      <c r="M33" s="220"/>
      <c r="N33" s="220"/>
      <c r="O33" s="220"/>
      <c r="P33" s="220"/>
      <c r="W33" s="219">
        <f>ROUND(BD94, 2)</f>
        <v>0</v>
      </c>
      <c r="X33" s="220"/>
      <c r="Y33" s="220"/>
      <c r="Z33" s="220"/>
      <c r="AA33" s="220"/>
      <c r="AB33" s="220"/>
      <c r="AC33" s="220"/>
      <c r="AD33" s="220"/>
      <c r="AE33" s="220"/>
      <c r="AK33" s="219">
        <v>0</v>
      </c>
      <c r="AL33" s="220"/>
      <c r="AM33" s="220"/>
      <c r="AN33" s="220"/>
      <c r="AO33" s="220"/>
      <c r="AR33" s="35"/>
      <c r="BE33" s="209"/>
    </row>
    <row r="34" spans="2:57" s="1" customFormat="1" ht="6.95" customHeight="1">
      <c r="B34" s="31"/>
      <c r="AR34" s="31"/>
      <c r="BE34" s="208"/>
    </row>
    <row r="35" spans="2:57" s="1" customFormat="1" ht="25.9" customHeight="1">
      <c r="B35" s="31"/>
      <c r="C35" s="36"/>
      <c r="D35" s="37" t="s">
        <v>46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47</v>
      </c>
      <c r="U35" s="38"/>
      <c r="V35" s="38"/>
      <c r="W35" s="38"/>
      <c r="X35" s="225" t="s">
        <v>48</v>
      </c>
      <c r="Y35" s="223"/>
      <c r="Z35" s="223"/>
      <c r="AA35" s="223"/>
      <c r="AB35" s="223"/>
      <c r="AC35" s="38"/>
      <c r="AD35" s="38"/>
      <c r="AE35" s="38"/>
      <c r="AF35" s="38"/>
      <c r="AG35" s="38"/>
      <c r="AH35" s="38"/>
      <c r="AI35" s="38"/>
      <c r="AJ35" s="38"/>
      <c r="AK35" s="222">
        <f>SUM(AK26:AK33)</f>
        <v>0</v>
      </c>
      <c r="AL35" s="223"/>
      <c r="AM35" s="223"/>
      <c r="AN35" s="223"/>
      <c r="AO35" s="224"/>
      <c r="AP35" s="36"/>
      <c r="AQ35" s="36"/>
      <c r="AR35" s="31"/>
    </row>
    <row r="36" spans="2:57" s="1" customFormat="1" ht="6.95" customHeight="1">
      <c r="B36" s="31"/>
      <c r="AR36" s="31"/>
    </row>
    <row r="37" spans="2:57" s="1" customFormat="1" ht="14.45" customHeight="1">
      <c r="B37" s="31"/>
      <c r="AR37" s="31"/>
    </row>
    <row r="38" spans="2:57" ht="14.45" customHeight="1">
      <c r="B38" s="19"/>
      <c r="AR38" s="19"/>
    </row>
    <row r="39" spans="2:57" ht="14.45" customHeight="1">
      <c r="B39" s="19"/>
      <c r="AR39" s="19"/>
    </row>
    <row r="40" spans="2:57" ht="14.45" customHeight="1">
      <c r="B40" s="19"/>
      <c r="AR40" s="19"/>
    </row>
    <row r="41" spans="2:57" ht="14.45" customHeight="1">
      <c r="B41" s="19"/>
      <c r="AR41" s="19"/>
    </row>
    <row r="42" spans="2:57" ht="14.45" customHeight="1">
      <c r="B42" s="19"/>
      <c r="AR42" s="19"/>
    </row>
    <row r="43" spans="2:57" ht="14.45" customHeight="1">
      <c r="B43" s="19"/>
      <c r="AR43" s="19"/>
    </row>
    <row r="44" spans="2:57" ht="14.45" customHeight="1">
      <c r="B44" s="19"/>
      <c r="AR44" s="19"/>
    </row>
    <row r="45" spans="2:57" ht="14.45" customHeight="1">
      <c r="B45" s="19"/>
      <c r="AR45" s="19"/>
    </row>
    <row r="46" spans="2:57" ht="14.45" customHeight="1">
      <c r="B46" s="19"/>
      <c r="AR46" s="19"/>
    </row>
    <row r="47" spans="2:57" ht="14.45" customHeight="1">
      <c r="B47" s="19"/>
      <c r="AR47" s="19"/>
    </row>
    <row r="48" spans="2:57" ht="14.45" customHeight="1">
      <c r="B48" s="19"/>
      <c r="AR48" s="19"/>
    </row>
    <row r="49" spans="2:44" s="1" customFormat="1" ht="14.45" customHeight="1">
      <c r="B49" s="31"/>
      <c r="D49" s="40" t="s">
        <v>49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50</v>
      </c>
      <c r="AI49" s="41"/>
      <c r="AJ49" s="41"/>
      <c r="AK49" s="41"/>
      <c r="AL49" s="41"/>
      <c r="AM49" s="41"/>
      <c r="AN49" s="41"/>
      <c r="AO49" s="41"/>
      <c r="AR49" s="31"/>
    </row>
    <row r="50" spans="2:44" ht="11.25">
      <c r="B50" s="19"/>
      <c r="AR50" s="19"/>
    </row>
    <row r="51" spans="2:44" ht="11.25">
      <c r="B51" s="19"/>
      <c r="AR51" s="19"/>
    </row>
    <row r="52" spans="2:44" ht="11.25">
      <c r="B52" s="19"/>
      <c r="AR52" s="19"/>
    </row>
    <row r="53" spans="2:44" ht="11.25">
      <c r="B53" s="19"/>
      <c r="AR53" s="19"/>
    </row>
    <row r="54" spans="2:44" ht="11.25">
      <c r="B54" s="19"/>
      <c r="AR54" s="19"/>
    </row>
    <row r="55" spans="2:44" ht="11.25">
      <c r="B55" s="19"/>
      <c r="AR55" s="19"/>
    </row>
    <row r="56" spans="2:44" ht="11.25">
      <c r="B56" s="19"/>
      <c r="AR56" s="19"/>
    </row>
    <row r="57" spans="2:44" ht="11.25">
      <c r="B57" s="19"/>
      <c r="AR57" s="19"/>
    </row>
    <row r="58" spans="2:44" ht="11.25">
      <c r="B58" s="19"/>
      <c r="AR58" s="19"/>
    </row>
    <row r="59" spans="2:44" ht="11.25">
      <c r="B59" s="19"/>
      <c r="AR59" s="19"/>
    </row>
    <row r="60" spans="2:44" s="1" customFormat="1" ht="12.75">
      <c r="B60" s="31"/>
      <c r="D60" s="42" t="s">
        <v>51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2" t="s">
        <v>52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2" t="s">
        <v>51</v>
      </c>
      <c r="AI60" s="33"/>
      <c r="AJ60" s="33"/>
      <c r="AK60" s="33"/>
      <c r="AL60" s="33"/>
      <c r="AM60" s="42" t="s">
        <v>52</v>
      </c>
      <c r="AN60" s="33"/>
      <c r="AO60" s="33"/>
      <c r="AR60" s="31"/>
    </row>
    <row r="61" spans="2:44" ht="11.25">
      <c r="B61" s="19"/>
      <c r="AR61" s="19"/>
    </row>
    <row r="62" spans="2:44" ht="11.25">
      <c r="B62" s="19"/>
      <c r="AR62" s="19"/>
    </row>
    <row r="63" spans="2:44" ht="11.25">
      <c r="B63" s="19"/>
      <c r="AR63" s="19"/>
    </row>
    <row r="64" spans="2:44" s="1" customFormat="1" ht="12.75">
      <c r="B64" s="31"/>
      <c r="D64" s="40" t="s">
        <v>53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54</v>
      </c>
      <c r="AI64" s="41"/>
      <c r="AJ64" s="41"/>
      <c r="AK64" s="41"/>
      <c r="AL64" s="41"/>
      <c r="AM64" s="41"/>
      <c r="AN64" s="41"/>
      <c r="AO64" s="41"/>
      <c r="AR64" s="31"/>
    </row>
    <row r="65" spans="2:44" ht="11.25">
      <c r="B65" s="19"/>
      <c r="AR65" s="19"/>
    </row>
    <row r="66" spans="2:44" ht="11.25">
      <c r="B66" s="19"/>
      <c r="AR66" s="19"/>
    </row>
    <row r="67" spans="2:44" ht="11.25">
      <c r="B67" s="19"/>
      <c r="AR67" s="19"/>
    </row>
    <row r="68" spans="2:44" ht="11.25">
      <c r="B68" s="19"/>
      <c r="AR68" s="19"/>
    </row>
    <row r="69" spans="2:44" ht="11.25">
      <c r="B69" s="19"/>
      <c r="AR69" s="19"/>
    </row>
    <row r="70" spans="2:44" ht="11.25">
      <c r="B70" s="19"/>
      <c r="AR70" s="19"/>
    </row>
    <row r="71" spans="2:44" ht="11.25">
      <c r="B71" s="19"/>
      <c r="AR71" s="19"/>
    </row>
    <row r="72" spans="2:44" ht="11.25">
      <c r="B72" s="19"/>
      <c r="AR72" s="19"/>
    </row>
    <row r="73" spans="2:44" ht="11.25">
      <c r="B73" s="19"/>
      <c r="AR73" s="19"/>
    </row>
    <row r="74" spans="2:44" ht="11.25">
      <c r="B74" s="19"/>
      <c r="AR74" s="19"/>
    </row>
    <row r="75" spans="2:44" s="1" customFormat="1" ht="12.75">
      <c r="B75" s="31"/>
      <c r="D75" s="42" t="s">
        <v>51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2" t="s">
        <v>52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2" t="s">
        <v>51</v>
      </c>
      <c r="AI75" s="33"/>
      <c r="AJ75" s="33"/>
      <c r="AK75" s="33"/>
      <c r="AL75" s="33"/>
      <c r="AM75" s="42" t="s">
        <v>52</v>
      </c>
      <c r="AN75" s="33"/>
      <c r="AO75" s="33"/>
      <c r="AR75" s="31"/>
    </row>
    <row r="76" spans="2:44" s="1" customFormat="1" ht="11.25">
      <c r="B76" s="31"/>
      <c r="AR76" s="31"/>
    </row>
    <row r="77" spans="2:44" s="1" customFormat="1" ht="6.9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31"/>
    </row>
    <row r="81" spans="1:91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31"/>
    </row>
    <row r="82" spans="1:91" s="1" customFormat="1" ht="24.95" customHeight="1">
      <c r="B82" s="31"/>
      <c r="C82" s="20" t="s">
        <v>55</v>
      </c>
      <c r="AR82" s="31"/>
    </row>
    <row r="83" spans="1:91" s="1" customFormat="1" ht="6.95" customHeight="1">
      <c r="B83" s="31"/>
      <c r="AR83" s="31"/>
    </row>
    <row r="84" spans="1:91" s="3" customFormat="1" ht="12" customHeight="1">
      <c r="B84" s="47"/>
      <c r="C84" s="26" t="s">
        <v>13</v>
      </c>
      <c r="L84" s="3" t="str">
        <f>K5</f>
        <v>20260413</v>
      </c>
      <c r="AR84" s="47"/>
    </row>
    <row r="85" spans="1:91" s="4" customFormat="1" ht="36.950000000000003" customHeight="1">
      <c r="B85" s="48"/>
      <c r="C85" s="49" t="s">
        <v>16</v>
      </c>
      <c r="L85" s="188" t="str">
        <f>K6</f>
        <v>Obnova obecního rybníka v k.ú. Žeretice</v>
      </c>
      <c r="M85" s="189"/>
      <c r="N85" s="189"/>
      <c r="O85" s="189"/>
      <c r="P85" s="189"/>
      <c r="Q85" s="189"/>
      <c r="R85" s="189"/>
      <c r="S85" s="189"/>
      <c r="T85" s="189"/>
      <c r="U85" s="189"/>
      <c r="V85" s="189"/>
      <c r="W85" s="189"/>
      <c r="X85" s="189"/>
      <c r="Y85" s="189"/>
      <c r="Z85" s="189"/>
      <c r="AA85" s="189"/>
      <c r="AB85" s="189"/>
      <c r="AC85" s="189"/>
      <c r="AD85" s="189"/>
      <c r="AE85" s="189"/>
      <c r="AF85" s="189"/>
      <c r="AG85" s="189"/>
      <c r="AH85" s="189"/>
      <c r="AI85" s="189"/>
      <c r="AJ85" s="189"/>
      <c r="AK85" s="189"/>
      <c r="AL85" s="189"/>
      <c r="AM85" s="189"/>
      <c r="AN85" s="189"/>
      <c r="AO85" s="189"/>
      <c r="AR85" s="48"/>
    </row>
    <row r="86" spans="1:91" s="1" customFormat="1" ht="6.95" customHeight="1">
      <c r="B86" s="31"/>
      <c r="AR86" s="31"/>
    </row>
    <row r="87" spans="1:91" s="1" customFormat="1" ht="12" customHeight="1">
      <c r="B87" s="31"/>
      <c r="C87" s="26" t="s">
        <v>20</v>
      </c>
      <c r="L87" s="50" t="str">
        <f>IF(K8="","",K8)</f>
        <v>Žeretice</v>
      </c>
      <c r="AI87" s="26" t="s">
        <v>22</v>
      </c>
      <c r="AM87" s="190" t="str">
        <f>IF(AN8= "","",AN8)</f>
        <v>13. 4. 2026</v>
      </c>
      <c r="AN87" s="190"/>
      <c r="AR87" s="31"/>
    </row>
    <row r="88" spans="1:91" s="1" customFormat="1" ht="6.95" customHeight="1">
      <c r="B88" s="31"/>
      <c r="AR88" s="31"/>
    </row>
    <row r="89" spans="1:91" s="1" customFormat="1" ht="25.7" customHeight="1">
      <c r="B89" s="31"/>
      <c r="C89" s="26" t="s">
        <v>24</v>
      </c>
      <c r="L89" s="3" t="str">
        <f>IF(E11= "","",E11)</f>
        <v>Obec Žeretice</v>
      </c>
      <c r="AI89" s="26" t="s">
        <v>30</v>
      </c>
      <c r="AM89" s="191" t="str">
        <f>IF(E17="","",E17)</f>
        <v>Projektový ateliér Dlabáček s.r.o.</v>
      </c>
      <c r="AN89" s="192"/>
      <c r="AO89" s="192"/>
      <c r="AP89" s="192"/>
      <c r="AR89" s="31"/>
      <c r="AS89" s="193" t="s">
        <v>56</v>
      </c>
      <c r="AT89" s="194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2" customHeight="1">
      <c r="B90" s="31"/>
      <c r="C90" s="26" t="s">
        <v>28</v>
      </c>
      <c r="L90" s="3" t="str">
        <f>IF(E14= "Vyplň údaj","",E14)</f>
        <v/>
      </c>
      <c r="AI90" s="26" t="s">
        <v>33</v>
      </c>
      <c r="AM90" s="191" t="str">
        <f>IF(E20="","",E20)</f>
        <v xml:space="preserve"> </v>
      </c>
      <c r="AN90" s="192"/>
      <c r="AO90" s="192"/>
      <c r="AP90" s="192"/>
      <c r="AR90" s="31"/>
      <c r="AS90" s="195"/>
      <c r="AT90" s="196"/>
      <c r="BD90" s="55"/>
    </row>
    <row r="91" spans="1:91" s="1" customFormat="1" ht="10.9" customHeight="1">
      <c r="B91" s="31"/>
      <c r="AR91" s="31"/>
      <c r="AS91" s="195"/>
      <c r="AT91" s="196"/>
      <c r="BD91" s="55"/>
    </row>
    <row r="92" spans="1:91" s="1" customFormat="1" ht="29.25" customHeight="1">
      <c r="B92" s="31"/>
      <c r="C92" s="197" t="s">
        <v>57</v>
      </c>
      <c r="D92" s="198"/>
      <c r="E92" s="198"/>
      <c r="F92" s="198"/>
      <c r="G92" s="198"/>
      <c r="H92" s="56"/>
      <c r="I92" s="200" t="s">
        <v>58</v>
      </c>
      <c r="J92" s="198"/>
      <c r="K92" s="198"/>
      <c r="L92" s="198"/>
      <c r="M92" s="198"/>
      <c r="N92" s="198"/>
      <c r="O92" s="198"/>
      <c r="P92" s="198"/>
      <c r="Q92" s="198"/>
      <c r="R92" s="198"/>
      <c r="S92" s="198"/>
      <c r="T92" s="198"/>
      <c r="U92" s="198"/>
      <c r="V92" s="198"/>
      <c r="W92" s="198"/>
      <c r="X92" s="198"/>
      <c r="Y92" s="198"/>
      <c r="Z92" s="198"/>
      <c r="AA92" s="198"/>
      <c r="AB92" s="198"/>
      <c r="AC92" s="198"/>
      <c r="AD92" s="198"/>
      <c r="AE92" s="198"/>
      <c r="AF92" s="198"/>
      <c r="AG92" s="199" t="s">
        <v>59</v>
      </c>
      <c r="AH92" s="198"/>
      <c r="AI92" s="198"/>
      <c r="AJ92" s="198"/>
      <c r="AK92" s="198"/>
      <c r="AL92" s="198"/>
      <c r="AM92" s="198"/>
      <c r="AN92" s="200" t="s">
        <v>60</v>
      </c>
      <c r="AO92" s="198"/>
      <c r="AP92" s="201"/>
      <c r="AQ92" s="57" t="s">
        <v>61</v>
      </c>
      <c r="AR92" s="31"/>
      <c r="AS92" s="58" t="s">
        <v>62</v>
      </c>
      <c r="AT92" s="59" t="s">
        <v>63</v>
      </c>
      <c r="AU92" s="59" t="s">
        <v>64</v>
      </c>
      <c r="AV92" s="59" t="s">
        <v>65</v>
      </c>
      <c r="AW92" s="59" t="s">
        <v>66</v>
      </c>
      <c r="AX92" s="59" t="s">
        <v>67</v>
      </c>
      <c r="AY92" s="59" t="s">
        <v>68</v>
      </c>
      <c r="AZ92" s="59" t="s">
        <v>69</v>
      </c>
      <c r="BA92" s="59" t="s">
        <v>70</v>
      </c>
      <c r="BB92" s="59" t="s">
        <v>71</v>
      </c>
      <c r="BC92" s="59" t="s">
        <v>72</v>
      </c>
      <c r="BD92" s="60" t="s">
        <v>73</v>
      </c>
    </row>
    <row r="93" spans="1:91" s="1" customFormat="1" ht="10.9" customHeight="1">
      <c r="B93" s="31"/>
      <c r="AR93" s="31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50000000000003" customHeight="1">
      <c r="B94" s="62"/>
      <c r="C94" s="63" t="s">
        <v>74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05">
        <f>ROUND(SUM(AG95:AG101),2)</f>
        <v>0</v>
      </c>
      <c r="AH94" s="205"/>
      <c r="AI94" s="205"/>
      <c r="AJ94" s="205"/>
      <c r="AK94" s="205"/>
      <c r="AL94" s="205"/>
      <c r="AM94" s="205"/>
      <c r="AN94" s="206">
        <f t="shared" ref="AN94:AN101" si="0">SUM(AG94,AT94)</f>
        <v>0</v>
      </c>
      <c r="AO94" s="206"/>
      <c r="AP94" s="206"/>
      <c r="AQ94" s="66" t="s">
        <v>1</v>
      </c>
      <c r="AR94" s="62"/>
      <c r="AS94" s="67">
        <f>ROUND(SUM(AS95:AS101),2)</f>
        <v>0</v>
      </c>
      <c r="AT94" s="68">
        <f t="shared" ref="AT94:AT101" si="1">ROUND(SUM(AV94:AW94),2)</f>
        <v>0</v>
      </c>
      <c r="AU94" s="69">
        <f>ROUND(SUM(AU95:AU101),5)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ROUND(SUM(AZ95:AZ101),2)</f>
        <v>0</v>
      </c>
      <c r="BA94" s="68">
        <f>ROUND(SUM(BA95:BA101),2)</f>
        <v>0</v>
      </c>
      <c r="BB94" s="68">
        <f>ROUND(SUM(BB95:BB101),2)</f>
        <v>0</v>
      </c>
      <c r="BC94" s="68">
        <f>ROUND(SUM(BC95:BC101),2)</f>
        <v>0</v>
      </c>
      <c r="BD94" s="70">
        <f>ROUND(SUM(BD95:BD101),2)</f>
        <v>0</v>
      </c>
      <c r="BS94" s="71" t="s">
        <v>75</v>
      </c>
      <c r="BT94" s="71" t="s">
        <v>76</v>
      </c>
      <c r="BU94" s="72" t="s">
        <v>77</v>
      </c>
      <c r="BV94" s="71" t="s">
        <v>78</v>
      </c>
      <c r="BW94" s="71" t="s">
        <v>5</v>
      </c>
      <c r="BX94" s="71" t="s">
        <v>79</v>
      </c>
      <c r="CL94" s="71" t="s">
        <v>1</v>
      </c>
    </row>
    <row r="95" spans="1:91" s="6" customFormat="1" ht="16.5" customHeight="1">
      <c r="A95" s="73" t="s">
        <v>80</v>
      </c>
      <c r="B95" s="74"/>
      <c r="C95" s="75"/>
      <c r="D95" s="202" t="s">
        <v>81</v>
      </c>
      <c r="E95" s="202"/>
      <c r="F95" s="202"/>
      <c r="G95" s="202"/>
      <c r="H95" s="202"/>
      <c r="I95" s="76"/>
      <c r="J95" s="202" t="s">
        <v>82</v>
      </c>
      <c r="K95" s="202"/>
      <c r="L95" s="202"/>
      <c r="M95" s="202"/>
      <c r="N95" s="202"/>
      <c r="O95" s="202"/>
      <c r="P95" s="202"/>
      <c r="Q95" s="202"/>
      <c r="R95" s="202"/>
      <c r="S95" s="202"/>
      <c r="T95" s="202"/>
      <c r="U95" s="202"/>
      <c r="V95" s="202"/>
      <c r="W95" s="202"/>
      <c r="X95" s="202"/>
      <c r="Y95" s="202"/>
      <c r="Z95" s="202"/>
      <c r="AA95" s="202"/>
      <c r="AB95" s="202"/>
      <c r="AC95" s="202"/>
      <c r="AD95" s="202"/>
      <c r="AE95" s="202"/>
      <c r="AF95" s="202"/>
      <c r="AG95" s="203">
        <f>'SO 01 - Odstranění nánosu'!J30</f>
        <v>0</v>
      </c>
      <c r="AH95" s="204"/>
      <c r="AI95" s="204"/>
      <c r="AJ95" s="204"/>
      <c r="AK95" s="204"/>
      <c r="AL95" s="204"/>
      <c r="AM95" s="204"/>
      <c r="AN95" s="203">
        <f t="shared" si="0"/>
        <v>0</v>
      </c>
      <c r="AO95" s="204"/>
      <c r="AP95" s="204"/>
      <c r="AQ95" s="77" t="s">
        <v>83</v>
      </c>
      <c r="AR95" s="74"/>
      <c r="AS95" s="78">
        <v>0</v>
      </c>
      <c r="AT95" s="79">
        <f t="shared" si="1"/>
        <v>0</v>
      </c>
      <c r="AU95" s="80">
        <f>'SO 01 - Odstranění nánosu'!P118</f>
        <v>0</v>
      </c>
      <c r="AV95" s="79">
        <f>'SO 01 - Odstranění nánosu'!J33</f>
        <v>0</v>
      </c>
      <c r="AW95" s="79">
        <f>'SO 01 - Odstranění nánosu'!J34</f>
        <v>0</v>
      </c>
      <c r="AX95" s="79">
        <f>'SO 01 - Odstranění nánosu'!J35</f>
        <v>0</v>
      </c>
      <c r="AY95" s="79">
        <f>'SO 01 - Odstranění nánosu'!J36</f>
        <v>0</v>
      </c>
      <c r="AZ95" s="79">
        <f>'SO 01 - Odstranění nánosu'!F33</f>
        <v>0</v>
      </c>
      <c r="BA95" s="79">
        <f>'SO 01 - Odstranění nánosu'!F34</f>
        <v>0</v>
      </c>
      <c r="BB95" s="79">
        <f>'SO 01 - Odstranění nánosu'!F35</f>
        <v>0</v>
      </c>
      <c r="BC95" s="79">
        <f>'SO 01 - Odstranění nánosu'!F36</f>
        <v>0</v>
      </c>
      <c r="BD95" s="81">
        <f>'SO 01 - Odstranění nánosu'!F37</f>
        <v>0</v>
      </c>
      <c r="BT95" s="82" t="s">
        <v>84</v>
      </c>
      <c r="BV95" s="82" t="s">
        <v>78</v>
      </c>
      <c r="BW95" s="82" t="s">
        <v>85</v>
      </c>
      <c r="BX95" s="82" t="s">
        <v>5</v>
      </c>
      <c r="CL95" s="82" t="s">
        <v>1</v>
      </c>
      <c r="CM95" s="82" t="s">
        <v>86</v>
      </c>
    </row>
    <row r="96" spans="1:91" s="6" customFormat="1" ht="16.5" customHeight="1">
      <c r="A96" s="73" t="s">
        <v>80</v>
      </c>
      <c r="B96" s="74"/>
      <c r="C96" s="75"/>
      <c r="D96" s="202" t="s">
        <v>87</v>
      </c>
      <c r="E96" s="202"/>
      <c r="F96" s="202"/>
      <c r="G96" s="202"/>
      <c r="H96" s="202"/>
      <c r="I96" s="76"/>
      <c r="J96" s="202" t="s">
        <v>88</v>
      </c>
      <c r="K96" s="202"/>
      <c r="L96" s="202"/>
      <c r="M96" s="202"/>
      <c r="N96" s="202"/>
      <c r="O96" s="202"/>
      <c r="P96" s="202"/>
      <c r="Q96" s="202"/>
      <c r="R96" s="202"/>
      <c r="S96" s="202"/>
      <c r="T96" s="202"/>
      <c r="U96" s="202"/>
      <c r="V96" s="202"/>
      <c r="W96" s="202"/>
      <c r="X96" s="202"/>
      <c r="Y96" s="202"/>
      <c r="Z96" s="202"/>
      <c r="AA96" s="202"/>
      <c r="AB96" s="202"/>
      <c r="AC96" s="202"/>
      <c r="AD96" s="202"/>
      <c r="AE96" s="202"/>
      <c r="AF96" s="202"/>
      <c r="AG96" s="203">
        <f>'SO 02 - Stabilizace břehu...'!J30</f>
        <v>0</v>
      </c>
      <c r="AH96" s="204"/>
      <c r="AI96" s="204"/>
      <c r="AJ96" s="204"/>
      <c r="AK96" s="204"/>
      <c r="AL96" s="204"/>
      <c r="AM96" s="204"/>
      <c r="AN96" s="203">
        <f t="shared" si="0"/>
        <v>0</v>
      </c>
      <c r="AO96" s="204"/>
      <c r="AP96" s="204"/>
      <c r="AQ96" s="77" t="s">
        <v>83</v>
      </c>
      <c r="AR96" s="74"/>
      <c r="AS96" s="78">
        <v>0</v>
      </c>
      <c r="AT96" s="79">
        <f t="shared" si="1"/>
        <v>0</v>
      </c>
      <c r="AU96" s="80">
        <f>'SO 02 - Stabilizace břehu...'!P120</f>
        <v>0</v>
      </c>
      <c r="AV96" s="79">
        <f>'SO 02 - Stabilizace břehu...'!J33</f>
        <v>0</v>
      </c>
      <c r="AW96" s="79">
        <f>'SO 02 - Stabilizace břehu...'!J34</f>
        <v>0</v>
      </c>
      <c r="AX96" s="79">
        <f>'SO 02 - Stabilizace břehu...'!J35</f>
        <v>0</v>
      </c>
      <c r="AY96" s="79">
        <f>'SO 02 - Stabilizace břehu...'!J36</f>
        <v>0</v>
      </c>
      <c r="AZ96" s="79">
        <f>'SO 02 - Stabilizace břehu...'!F33</f>
        <v>0</v>
      </c>
      <c r="BA96" s="79">
        <f>'SO 02 - Stabilizace břehu...'!F34</f>
        <v>0</v>
      </c>
      <c r="BB96" s="79">
        <f>'SO 02 - Stabilizace břehu...'!F35</f>
        <v>0</v>
      </c>
      <c r="BC96" s="79">
        <f>'SO 02 - Stabilizace břehu...'!F36</f>
        <v>0</v>
      </c>
      <c r="BD96" s="81">
        <f>'SO 02 - Stabilizace břehu...'!F37</f>
        <v>0</v>
      </c>
      <c r="BT96" s="82" t="s">
        <v>84</v>
      </c>
      <c r="BV96" s="82" t="s">
        <v>78</v>
      </c>
      <c r="BW96" s="82" t="s">
        <v>89</v>
      </c>
      <c r="BX96" s="82" t="s">
        <v>5</v>
      </c>
      <c r="CL96" s="82" t="s">
        <v>1</v>
      </c>
      <c r="CM96" s="82" t="s">
        <v>86</v>
      </c>
    </row>
    <row r="97" spans="1:91" s="6" customFormat="1" ht="16.5" customHeight="1">
      <c r="A97" s="73" t="s">
        <v>80</v>
      </c>
      <c r="B97" s="74"/>
      <c r="C97" s="75"/>
      <c r="D97" s="202" t="s">
        <v>90</v>
      </c>
      <c r="E97" s="202"/>
      <c r="F97" s="202"/>
      <c r="G97" s="202"/>
      <c r="H97" s="202"/>
      <c r="I97" s="76"/>
      <c r="J97" s="202" t="s">
        <v>91</v>
      </c>
      <c r="K97" s="202"/>
      <c r="L97" s="202"/>
      <c r="M97" s="202"/>
      <c r="N97" s="202"/>
      <c r="O97" s="202"/>
      <c r="P97" s="202"/>
      <c r="Q97" s="202"/>
      <c r="R97" s="202"/>
      <c r="S97" s="202"/>
      <c r="T97" s="202"/>
      <c r="U97" s="202"/>
      <c r="V97" s="202"/>
      <c r="W97" s="202"/>
      <c r="X97" s="202"/>
      <c r="Y97" s="202"/>
      <c r="Z97" s="202"/>
      <c r="AA97" s="202"/>
      <c r="AB97" s="202"/>
      <c r="AC97" s="202"/>
      <c r="AD97" s="202"/>
      <c r="AE97" s="202"/>
      <c r="AF97" s="202"/>
      <c r="AG97" s="203">
        <f>'SO 03 - Nápustné zařízení'!J30</f>
        <v>0</v>
      </c>
      <c r="AH97" s="204"/>
      <c r="AI97" s="204"/>
      <c r="AJ97" s="204"/>
      <c r="AK97" s="204"/>
      <c r="AL97" s="204"/>
      <c r="AM97" s="204"/>
      <c r="AN97" s="203">
        <f t="shared" si="0"/>
        <v>0</v>
      </c>
      <c r="AO97" s="204"/>
      <c r="AP97" s="204"/>
      <c r="AQ97" s="77" t="s">
        <v>83</v>
      </c>
      <c r="AR97" s="74"/>
      <c r="AS97" s="78">
        <v>0</v>
      </c>
      <c r="AT97" s="79">
        <f t="shared" si="1"/>
        <v>0</v>
      </c>
      <c r="AU97" s="80">
        <f>'SO 03 - Nápustné zařízení'!P126</f>
        <v>0</v>
      </c>
      <c r="AV97" s="79">
        <f>'SO 03 - Nápustné zařízení'!J33</f>
        <v>0</v>
      </c>
      <c r="AW97" s="79">
        <f>'SO 03 - Nápustné zařízení'!J34</f>
        <v>0</v>
      </c>
      <c r="AX97" s="79">
        <f>'SO 03 - Nápustné zařízení'!J35</f>
        <v>0</v>
      </c>
      <c r="AY97" s="79">
        <f>'SO 03 - Nápustné zařízení'!J36</f>
        <v>0</v>
      </c>
      <c r="AZ97" s="79">
        <f>'SO 03 - Nápustné zařízení'!F33</f>
        <v>0</v>
      </c>
      <c r="BA97" s="79">
        <f>'SO 03 - Nápustné zařízení'!F34</f>
        <v>0</v>
      </c>
      <c r="BB97" s="79">
        <f>'SO 03 - Nápustné zařízení'!F35</f>
        <v>0</v>
      </c>
      <c r="BC97" s="79">
        <f>'SO 03 - Nápustné zařízení'!F36</f>
        <v>0</v>
      </c>
      <c r="BD97" s="81">
        <f>'SO 03 - Nápustné zařízení'!F37</f>
        <v>0</v>
      </c>
      <c r="BT97" s="82" t="s">
        <v>84</v>
      </c>
      <c r="BV97" s="82" t="s">
        <v>78</v>
      </c>
      <c r="BW97" s="82" t="s">
        <v>92</v>
      </c>
      <c r="BX97" s="82" t="s">
        <v>5</v>
      </c>
      <c r="CL97" s="82" t="s">
        <v>1</v>
      </c>
      <c r="CM97" s="82" t="s">
        <v>86</v>
      </c>
    </row>
    <row r="98" spans="1:91" s="6" customFormat="1" ht="16.5" customHeight="1">
      <c r="A98" s="73" t="s">
        <v>80</v>
      </c>
      <c r="B98" s="74"/>
      <c r="C98" s="75"/>
      <c r="D98" s="202" t="s">
        <v>93</v>
      </c>
      <c r="E98" s="202"/>
      <c r="F98" s="202"/>
      <c r="G98" s="202"/>
      <c r="H98" s="202"/>
      <c r="I98" s="76"/>
      <c r="J98" s="202" t="s">
        <v>94</v>
      </c>
      <c r="K98" s="202"/>
      <c r="L98" s="202"/>
      <c r="M98" s="202"/>
      <c r="N98" s="202"/>
      <c r="O98" s="202"/>
      <c r="P98" s="202"/>
      <c r="Q98" s="202"/>
      <c r="R98" s="202"/>
      <c r="S98" s="202"/>
      <c r="T98" s="202"/>
      <c r="U98" s="202"/>
      <c r="V98" s="202"/>
      <c r="W98" s="202"/>
      <c r="X98" s="202"/>
      <c r="Y98" s="202"/>
      <c r="Z98" s="202"/>
      <c r="AA98" s="202"/>
      <c r="AB98" s="202"/>
      <c r="AC98" s="202"/>
      <c r="AD98" s="202"/>
      <c r="AE98" s="202"/>
      <c r="AF98" s="202"/>
      <c r="AG98" s="203">
        <f>'SO 04 - Sanace hráze - sc...'!J30</f>
        <v>0</v>
      </c>
      <c r="AH98" s="204"/>
      <c r="AI98" s="204"/>
      <c r="AJ98" s="204"/>
      <c r="AK98" s="204"/>
      <c r="AL98" s="204"/>
      <c r="AM98" s="204"/>
      <c r="AN98" s="203">
        <f t="shared" si="0"/>
        <v>0</v>
      </c>
      <c r="AO98" s="204"/>
      <c r="AP98" s="204"/>
      <c r="AQ98" s="77" t="s">
        <v>83</v>
      </c>
      <c r="AR98" s="74"/>
      <c r="AS98" s="78">
        <v>0</v>
      </c>
      <c r="AT98" s="79">
        <f t="shared" si="1"/>
        <v>0</v>
      </c>
      <c r="AU98" s="80">
        <f>'SO 04 - Sanace hráze - sc...'!P123</f>
        <v>0</v>
      </c>
      <c r="AV98" s="79">
        <f>'SO 04 - Sanace hráze - sc...'!J33</f>
        <v>0</v>
      </c>
      <c r="AW98" s="79">
        <f>'SO 04 - Sanace hráze - sc...'!J34</f>
        <v>0</v>
      </c>
      <c r="AX98" s="79">
        <f>'SO 04 - Sanace hráze - sc...'!J35</f>
        <v>0</v>
      </c>
      <c r="AY98" s="79">
        <f>'SO 04 - Sanace hráze - sc...'!J36</f>
        <v>0</v>
      </c>
      <c r="AZ98" s="79">
        <f>'SO 04 - Sanace hráze - sc...'!F33</f>
        <v>0</v>
      </c>
      <c r="BA98" s="79">
        <f>'SO 04 - Sanace hráze - sc...'!F34</f>
        <v>0</v>
      </c>
      <c r="BB98" s="79">
        <f>'SO 04 - Sanace hráze - sc...'!F35</f>
        <v>0</v>
      </c>
      <c r="BC98" s="79">
        <f>'SO 04 - Sanace hráze - sc...'!F36</f>
        <v>0</v>
      </c>
      <c r="BD98" s="81">
        <f>'SO 04 - Sanace hráze - sc...'!F37</f>
        <v>0</v>
      </c>
      <c r="BT98" s="82" t="s">
        <v>84</v>
      </c>
      <c r="BV98" s="82" t="s">
        <v>78</v>
      </c>
      <c r="BW98" s="82" t="s">
        <v>95</v>
      </c>
      <c r="BX98" s="82" t="s">
        <v>5</v>
      </c>
      <c r="CL98" s="82" t="s">
        <v>1</v>
      </c>
      <c r="CM98" s="82" t="s">
        <v>86</v>
      </c>
    </row>
    <row r="99" spans="1:91" s="6" customFormat="1" ht="16.5" customHeight="1">
      <c r="A99" s="73" t="s">
        <v>80</v>
      </c>
      <c r="B99" s="74"/>
      <c r="C99" s="75"/>
      <c r="D99" s="202" t="s">
        <v>96</v>
      </c>
      <c r="E99" s="202"/>
      <c r="F99" s="202"/>
      <c r="G99" s="202"/>
      <c r="H99" s="202"/>
      <c r="I99" s="76"/>
      <c r="J99" s="202" t="s">
        <v>97</v>
      </c>
      <c r="K99" s="202"/>
      <c r="L99" s="202"/>
      <c r="M99" s="202"/>
      <c r="N99" s="202"/>
      <c r="O99" s="202"/>
      <c r="P99" s="202"/>
      <c r="Q99" s="202"/>
      <c r="R99" s="202"/>
      <c r="S99" s="202"/>
      <c r="T99" s="202"/>
      <c r="U99" s="202"/>
      <c r="V99" s="202"/>
      <c r="W99" s="202"/>
      <c r="X99" s="202"/>
      <c r="Y99" s="202"/>
      <c r="Z99" s="202"/>
      <c r="AA99" s="202"/>
      <c r="AB99" s="202"/>
      <c r="AC99" s="202"/>
      <c r="AD99" s="202"/>
      <c r="AE99" s="202"/>
      <c r="AF99" s="202"/>
      <c r="AG99" s="203">
        <f>'SO 05 - Oprava výpustného...'!J30</f>
        <v>0</v>
      </c>
      <c r="AH99" s="204"/>
      <c r="AI99" s="204"/>
      <c r="AJ99" s="204"/>
      <c r="AK99" s="204"/>
      <c r="AL99" s="204"/>
      <c r="AM99" s="204"/>
      <c r="AN99" s="203">
        <f t="shared" si="0"/>
        <v>0</v>
      </c>
      <c r="AO99" s="204"/>
      <c r="AP99" s="204"/>
      <c r="AQ99" s="77" t="s">
        <v>83</v>
      </c>
      <c r="AR99" s="74"/>
      <c r="AS99" s="78">
        <v>0</v>
      </c>
      <c r="AT99" s="79">
        <f t="shared" si="1"/>
        <v>0</v>
      </c>
      <c r="AU99" s="80">
        <f>'SO 05 - Oprava výpustného...'!P122</f>
        <v>0</v>
      </c>
      <c r="AV99" s="79">
        <f>'SO 05 - Oprava výpustného...'!J33</f>
        <v>0</v>
      </c>
      <c r="AW99" s="79">
        <f>'SO 05 - Oprava výpustného...'!J34</f>
        <v>0</v>
      </c>
      <c r="AX99" s="79">
        <f>'SO 05 - Oprava výpustného...'!J35</f>
        <v>0</v>
      </c>
      <c r="AY99" s="79">
        <f>'SO 05 - Oprava výpustného...'!J36</f>
        <v>0</v>
      </c>
      <c r="AZ99" s="79">
        <f>'SO 05 - Oprava výpustného...'!F33</f>
        <v>0</v>
      </c>
      <c r="BA99" s="79">
        <f>'SO 05 - Oprava výpustného...'!F34</f>
        <v>0</v>
      </c>
      <c r="BB99" s="79">
        <f>'SO 05 - Oprava výpustného...'!F35</f>
        <v>0</v>
      </c>
      <c r="BC99" s="79">
        <f>'SO 05 - Oprava výpustného...'!F36</f>
        <v>0</v>
      </c>
      <c r="BD99" s="81">
        <f>'SO 05 - Oprava výpustného...'!F37</f>
        <v>0</v>
      </c>
      <c r="BT99" s="82" t="s">
        <v>84</v>
      </c>
      <c r="BV99" s="82" t="s">
        <v>78</v>
      </c>
      <c r="BW99" s="82" t="s">
        <v>98</v>
      </c>
      <c r="BX99" s="82" t="s">
        <v>5</v>
      </c>
      <c r="CL99" s="82" t="s">
        <v>1</v>
      </c>
      <c r="CM99" s="82" t="s">
        <v>86</v>
      </c>
    </row>
    <row r="100" spans="1:91" s="6" customFormat="1" ht="16.5" customHeight="1">
      <c r="A100" s="73" t="s">
        <v>80</v>
      </c>
      <c r="B100" s="74"/>
      <c r="C100" s="75"/>
      <c r="D100" s="202" t="s">
        <v>99</v>
      </c>
      <c r="E100" s="202"/>
      <c r="F100" s="202"/>
      <c r="G100" s="202"/>
      <c r="H100" s="202"/>
      <c r="I100" s="76"/>
      <c r="J100" s="202" t="s">
        <v>100</v>
      </c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202"/>
      <c r="AA100" s="202"/>
      <c r="AB100" s="202"/>
      <c r="AC100" s="202"/>
      <c r="AD100" s="202"/>
      <c r="AE100" s="202"/>
      <c r="AF100" s="202"/>
      <c r="AG100" s="203">
        <f>'SO 06 - Oprava kamenného ...'!J30</f>
        <v>0</v>
      </c>
      <c r="AH100" s="204"/>
      <c r="AI100" s="204"/>
      <c r="AJ100" s="204"/>
      <c r="AK100" s="204"/>
      <c r="AL100" s="204"/>
      <c r="AM100" s="204"/>
      <c r="AN100" s="203">
        <f t="shared" si="0"/>
        <v>0</v>
      </c>
      <c r="AO100" s="204"/>
      <c r="AP100" s="204"/>
      <c r="AQ100" s="77" t="s">
        <v>83</v>
      </c>
      <c r="AR100" s="74"/>
      <c r="AS100" s="78">
        <v>0</v>
      </c>
      <c r="AT100" s="79">
        <f t="shared" si="1"/>
        <v>0</v>
      </c>
      <c r="AU100" s="80">
        <f>'SO 06 - Oprava kamenného ...'!P124</f>
        <v>0</v>
      </c>
      <c r="AV100" s="79">
        <f>'SO 06 - Oprava kamenného ...'!J33</f>
        <v>0</v>
      </c>
      <c r="AW100" s="79">
        <f>'SO 06 - Oprava kamenného ...'!J34</f>
        <v>0</v>
      </c>
      <c r="AX100" s="79">
        <f>'SO 06 - Oprava kamenného ...'!J35</f>
        <v>0</v>
      </c>
      <c r="AY100" s="79">
        <f>'SO 06 - Oprava kamenného ...'!J36</f>
        <v>0</v>
      </c>
      <c r="AZ100" s="79">
        <f>'SO 06 - Oprava kamenného ...'!F33</f>
        <v>0</v>
      </c>
      <c r="BA100" s="79">
        <f>'SO 06 - Oprava kamenného ...'!F34</f>
        <v>0</v>
      </c>
      <c r="BB100" s="79">
        <f>'SO 06 - Oprava kamenného ...'!F35</f>
        <v>0</v>
      </c>
      <c r="BC100" s="79">
        <f>'SO 06 - Oprava kamenného ...'!F36</f>
        <v>0</v>
      </c>
      <c r="BD100" s="81">
        <f>'SO 06 - Oprava kamenného ...'!F37</f>
        <v>0</v>
      </c>
      <c r="BT100" s="82" t="s">
        <v>84</v>
      </c>
      <c r="BV100" s="82" t="s">
        <v>78</v>
      </c>
      <c r="BW100" s="82" t="s">
        <v>101</v>
      </c>
      <c r="BX100" s="82" t="s">
        <v>5</v>
      </c>
      <c r="CL100" s="82" t="s">
        <v>1</v>
      </c>
      <c r="CM100" s="82" t="s">
        <v>86</v>
      </c>
    </row>
    <row r="101" spans="1:91" s="6" customFormat="1" ht="16.5" customHeight="1">
      <c r="A101" s="73" t="s">
        <v>80</v>
      </c>
      <c r="B101" s="74"/>
      <c r="C101" s="75"/>
      <c r="D101" s="202" t="s">
        <v>102</v>
      </c>
      <c r="E101" s="202"/>
      <c r="F101" s="202"/>
      <c r="G101" s="202"/>
      <c r="H101" s="202"/>
      <c r="I101" s="76"/>
      <c r="J101" s="202" t="s">
        <v>103</v>
      </c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  <c r="AA101" s="202"/>
      <c r="AB101" s="202"/>
      <c r="AC101" s="202"/>
      <c r="AD101" s="202"/>
      <c r="AE101" s="202"/>
      <c r="AF101" s="202"/>
      <c r="AG101" s="203">
        <f>'VRN - Vedlejší rozpočtové...'!J30</f>
        <v>0</v>
      </c>
      <c r="AH101" s="204"/>
      <c r="AI101" s="204"/>
      <c r="AJ101" s="204"/>
      <c r="AK101" s="204"/>
      <c r="AL101" s="204"/>
      <c r="AM101" s="204"/>
      <c r="AN101" s="203">
        <f t="shared" si="0"/>
        <v>0</v>
      </c>
      <c r="AO101" s="204"/>
      <c r="AP101" s="204"/>
      <c r="AQ101" s="77" t="s">
        <v>83</v>
      </c>
      <c r="AR101" s="74"/>
      <c r="AS101" s="83">
        <v>0</v>
      </c>
      <c r="AT101" s="84">
        <f t="shared" si="1"/>
        <v>0</v>
      </c>
      <c r="AU101" s="85">
        <f>'VRN - Vedlejší rozpočtové...'!P121</f>
        <v>0</v>
      </c>
      <c r="AV101" s="84">
        <f>'VRN - Vedlejší rozpočtové...'!J33</f>
        <v>0</v>
      </c>
      <c r="AW101" s="84">
        <f>'VRN - Vedlejší rozpočtové...'!J34</f>
        <v>0</v>
      </c>
      <c r="AX101" s="84">
        <f>'VRN - Vedlejší rozpočtové...'!J35</f>
        <v>0</v>
      </c>
      <c r="AY101" s="84">
        <f>'VRN - Vedlejší rozpočtové...'!J36</f>
        <v>0</v>
      </c>
      <c r="AZ101" s="84">
        <f>'VRN - Vedlejší rozpočtové...'!F33</f>
        <v>0</v>
      </c>
      <c r="BA101" s="84">
        <f>'VRN - Vedlejší rozpočtové...'!F34</f>
        <v>0</v>
      </c>
      <c r="BB101" s="84">
        <f>'VRN - Vedlejší rozpočtové...'!F35</f>
        <v>0</v>
      </c>
      <c r="BC101" s="84">
        <f>'VRN - Vedlejší rozpočtové...'!F36</f>
        <v>0</v>
      </c>
      <c r="BD101" s="86">
        <f>'VRN - Vedlejší rozpočtové...'!F37</f>
        <v>0</v>
      </c>
      <c r="BT101" s="82" t="s">
        <v>84</v>
      </c>
      <c r="BV101" s="82" t="s">
        <v>78</v>
      </c>
      <c r="BW101" s="82" t="s">
        <v>104</v>
      </c>
      <c r="BX101" s="82" t="s">
        <v>5</v>
      </c>
      <c r="CL101" s="82" t="s">
        <v>1</v>
      </c>
      <c r="CM101" s="82" t="s">
        <v>86</v>
      </c>
    </row>
    <row r="102" spans="1:91" s="1" customFormat="1" ht="30" customHeight="1">
      <c r="B102" s="31"/>
      <c r="AR102" s="31"/>
    </row>
    <row r="103" spans="1:91" s="1" customFormat="1" ht="6.95" customHeight="1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31"/>
    </row>
  </sheetData>
  <sheetProtection algorithmName="SHA-512" hashValue="NVEiRCpUKLzaW7Zm4QzzJG1eOG5vyv+MCJ/GVS2BlgKjYkBuSjyDRjviDaJPaIztn7SDM0dAn23zzhrigS+9WA==" saltValue="WhZZ5TCkWecunY3O9T/dYGxpiU811gPhGEMq2fGxDBokxPzOKJrmGj9to+theop2ILDVsN/U0gs4MzY+hIfAYQ==" spinCount="100000" sheet="1" objects="1" scenarios="1" formatColumns="0" formatRows="0"/>
  <mergeCells count="66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100:AP100"/>
    <mergeCell ref="AG100:AM100"/>
    <mergeCell ref="D100:H100"/>
    <mergeCell ref="J100:AF100"/>
    <mergeCell ref="AN101:AP101"/>
    <mergeCell ref="AG101:AM101"/>
    <mergeCell ref="D101:H101"/>
    <mergeCell ref="J101:AF101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AG94:AM94"/>
    <mergeCell ref="AN94:AP94"/>
    <mergeCell ref="L85:AO85"/>
    <mergeCell ref="AM87:AN87"/>
    <mergeCell ref="AM89:AP89"/>
    <mergeCell ref="AS89:AT91"/>
    <mergeCell ref="AM90:AP90"/>
  </mergeCells>
  <hyperlinks>
    <hyperlink ref="A95" location="'SO 01 - Odstranění nánosu'!C2" display="/" xr:uid="{00000000-0004-0000-0000-000000000000}"/>
    <hyperlink ref="A96" location="'SO 02 - Stabilizace břehu...'!C2" display="/" xr:uid="{00000000-0004-0000-0000-000001000000}"/>
    <hyperlink ref="A97" location="'SO 03 - Nápustné zařízení'!C2" display="/" xr:uid="{00000000-0004-0000-0000-000002000000}"/>
    <hyperlink ref="A98" location="'SO 04 - Sanace hráze - sc...'!C2" display="/" xr:uid="{00000000-0004-0000-0000-000003000000}"/>
    <hyperlink ref="A99" location="'SO 05 - Oprava výpustného...'!C2" display="/" xr:uid="{00000000-0004-0000-0000-000004000000}"/>
    <hyperlink ref="A100" location="'SO 06 - Oprava kamenného ...'!C2" display="/" xr:uid="{00000000-0004-0000-0000-000005000000}"/>
    <hyperlink ref="A101" location="'VRN - Vedlejší rozpočtové...'!C2" display="/" xr:uid="{00000000-0004-0000-0000-000006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55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6" t="s">
        <v>85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86</v>
      </c>
    </row>
    <row r="4" spans="2:46" ht="24.95" customHeight="1">
      <c r="B4" s="19"/>
      <c r="D4" s="20" t="s">
        <v>105</v>
      </c>
      <c r="L4" s="19"/>
      <c r="M4" s="87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26" t="str">
        <f>'Rekapitulace stavby'!K6</f>
        <v>Obnova obecního rybníka v k.ú. Žeretice</v>
      </c>
      <c r="F7" s="227"/>
      <c r="G7" s="227"/>
      <c r="H7" s="227"/>
      <c r="L7" s="19"/>
    </row>
    <row r="8" spans="2:46" s="1" customFormat="1" ht="12" customHeight="1">
      <c r="B8" s="31"/>
      <c r="D8" s="26" t="s">
        <v>106</v>
      </c>
      <c r="L8" s="31"/>
    </row>
    <row r="9" spans="2:46" s="1" customFormat="1" ht="16.5" customHeight="1">
      <c r="B9" s="31"/>
      <c r="E9" s="188" t="s">
        <v>107</v>
      </c>
      <c r="F9" s="228"/>
      <c r="G9" s="228"/>
      <c r="H9" s="228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34</v>
      </c>
      <c r="I12" s="26" t="s">
        <v>22</v>
      </c>
      <c r="J12" s="51" t="str">
        <f>'Rekapitulace stavby'!AN8</f>
        <v>13. 4. 2026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24</v>
      </c>
      <c r="I14" s="26" t="s">
        <v>25</v>
      </c>
      <c r="J14" s="24" t="str">
        <f>IF('Rekapitulace stavby'!AN10="","",'Rekapitulace stavby'!AN10)</f>
        <v/>
      </c>
      <c r="L14" s="31"/>
    </row>
    <row r="15" spans="2:46" s="1" customFormat="1" ht="18" customHeight="1">
      <c r="B15" s="31"/>
      <c r="E15" s="24" t="str">
        <f>IF('Rekapitulace stavby'!E11="","",'Rekapitulace stavby'!E11)</f>
        <v>Obec Žeretice</v>
      </c>
      <c r="I15" s="26" t="s">
        <v>27</v>
      </c>
      <c r="J15" s="24" t="str">
        <f>IF('Rekapitulace stavby'!AN11="","",'Rekapitulace stavby'!AN11)</f>
        <v/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28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229" t="str">
        <f>'Rekapitulace stavby'!E14</f>
        <v>Vyplň údaj</v>
      </c>
      <c r="F18" s="210"/>
      <c r="G18" s="210"/>
      <c r="H18" s="210"/>
      <c r="I18" s="26" t="s">
        <v>27</v>
      </c>
      <c r="J18" s="27" t="str">
        <f>'Rekapitulace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30</v>
      </c>
      <c r="I20" s="26" t="s">
        <v>25</v>
      </c>
      <c r="J20" s="24" t="str">
        <f>IF('Rekapitulace stavby'!AN16="","",'Rekapitulace stavby'!AN16)</f>
        <v/>
      </c>
      <c r="L20" s="31"/>
    </row>
    <row r="21" spans="2:12" s="1" customFormat="1" ht="18" customHeight="1">
      <c r="B21" s="31"/>
      <c r="E21" s="24" t="str">
        <f>IF('Rekapitulace stavby'!E17="","",'Rekapitulace stavby'!E17)</f>
        <v>Projektový ateliér Dlabáček s.r.o.</v>
      </c>
      <c r="I21" s="26" t="s">
        <v>27</v>
      </c>
      <c r="J21" s="24" t="str">
        <f>IF('Rekapitulace stavby'!AN17="","",'Rekapitulace stavby'!AN17)</f>
        <v/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33</v>
      </c>
      <c r="I23" s="26" t="s">
        <v>25</v>
      </c>
      <c r="J23" s="24" t="str">
        <f>IF('Rekapitulace stavby'!AN19="","",'Rekapitulace stavby'!AN19)</f>
        <v/>
      </c>
      <c r="L23" s="31"/>
    </row>
    <row r="24" spans="2:12" s="1" customFormat="1" ht="18" customHeight="1">
      <c r="B24" s="31"/>
      <c r="E24" s="24" t="str">
        <f>IF('Rekapitulace stavby'!E20="","",'Rekapitulace stavby'!E20)</f>
        <v xml:space="preserve"> </v>
      </c>
      <c r="I24" s="26" t="s">
        <v>27</v>
      </c>
      <c r="J24" s="24" t="str">
        <f>IF('Rekapitulace stavby'!AN20="","",'Rekapitulace stavby'!AN20)</f>
        <v/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35</v>
      </c>
      <c r="L26" s="31"/>
    </row>
    <row r="27" spans="2:12" s="7" customFormat="1" ht="16.5" customHeight="1">
      <c r="B27" s="88"/>
      <c r="E27" s="215" t="s">
        <v>1</v>
      </c>
      <c r="F27" s="215"/>
      <c r="G27" s="215"/>
      <c r="H27" s="215"/>
      <c r="L27" s="88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89" t="s">
        <v>36</v>
      </c>
      <c r="J30" s="65">
        <f>ROUND(J118, 2)</f>
        <v>0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38</v>
      </c>
      <c r="I32" s="34" t="s">
        <v>37</v>
      </c>
      <c r="J32" s="34" t="s">
        <v>39</v>
      </c>
      <c r="L32" s="31"/>
    </row>
    <row r="33" spans="2:12" s="1" customFormat="1" ht="14.45" customHeight="1">
      <c r="B33" s="31"/>
      <c r="D33" s="54" t="s">
        <v>40</v>
      </c>
      <c r="E33" s="26" t="s">
        <v>41</v>
      </c>
      <c r="F33" s="90">
        <f>ROUND((SUM(BE118:BE154)),  2)</f>
        <v>0</v>
      </c>
      <c r="I33" s="91">
        <v>0.21</v>
      </c>
      <c r="J33" s="90">
        <f>ROUND(((SUM(BE118:BE154))*I33),  2)</f>
        <v>0</v>
      </c>
      <c r="L33" s="31"/>
    </row>
    <row r="34" spans="2:12" s="1" customFormat="1" ht="14.45" customHeight="1">
      <c r="B34" s="31"/>
      <c r="E34" s="26" t="s">
        <v>42</v>
      </c>
      <c r="F34" s="90">
        <f>ROUND((SUM(BF118:BF154)),  2)</f>
        <v>0</v>
      </c>
      <c r="I34" s="91">
        <v>0.12</v>
      </c>
      <c r="J34" s="90">
        <f>ROUND(((SUM(BF118:BF154))*I34),  2)</f>
        <v>0</v>
      </c>
      <c r="L34" s="31"/>
    </row>
    <row r="35" spans="2:12" s="1" customFormat="1" ht="14.45" hidden="1" customHeight="1">
      <c r="B35" s="31"/>
      <c r="E35" s="26" t="s">
        <v>43</v>
      </c>
      <c r="F35" s="90">
        <f>ROUND((SUM(BG118:BG154)),  2)</f>
        <v>0</v>
      </c>
      <c r="I35" s="91">
        <v>0.21</v>
      </c>
      <c r="J35" s="90">
        <f>0</f>
        <v>0</v>
      </c>
      <c r="L35" s="31"/>
    </row>
    <row r="36" spans="2:12" s="1" customFormat="1" ht="14.45" hidden="1" customHeight="1">
      <c r="B36" s="31"/>
      <c r="E36" s="26" t="s">
        <v>44</v>
      </c>
      <c r="F36" s="90">
        <f>ROUND((SUM(BH118:BH154)),  2)</f>
        <v>0</v>
      </c>
      <c r="I36" s="91">
        <v>0.12</v>
      </c>
      <c r="J36" s="90">
        <f>0</f>
        <v>0</v>
      </c>
      <c r="L36" s="31"/>
    </row>
    <row r="37" spans="2:12" s="1" customFormat="1" ht="14.45" hidden="1" customHeight="1">
      <c r="B37" s="31"/>
      <c r="E37" s="26" t="s">
        <v>45</v>
      </c>
      <c r="F37" s="90">
        <f>ROUND((SUM(BI118:BI154)),  2)</f>
        <v>0</v>
      </c>
      <c r="I37" s="91">
        <v>0</v>
      </c>
      <c r="J37" s="90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2"/>
      <c r="D39" s="93" t="s">
        <v>46</v>
      </c>
      <c r="E39" s="56"/>
      <c r="F39" s="56"/>
      <c r="G39" s="94" t="s">
        <v>47</v>
      </c>
      <c r="H39" s="95" t="s">
        <v>48</v>
      </c>
      <c r="I39" s="56"/>
      <c r="J39" s="96">
        <f>SUM(J30:J37)</f>
        <v>0</v>
      </c>
      <c r="K39" s="97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49</v>
      </c>
      <c r="E50" s="41"/>
      <c r="F50" s="41"/>
      <c r="G50" s="40" t="s">
        <v>50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51</v>
      </c>
      <c r="E61" s="33"/>
      <c r="F61" s="98" t="s">
        <v>52</v>
      </c>
      <c r="G61" s="42" t="s">
        <v>51</v>
      </c>
      <c r="H61" s="33"/>
      <c r="I61" s="33"/>
      <c r="J61" s="99" t="s">
        <v>52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53</v>
      </c>
      <c r="E65" s="41"/>
      <c r="F65" s="41"/>
      <c r="G65" s="40" t="s">
        <v>54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51</v>
      </c>
      <c r="E76" s="33"/>
      <c r="F76" s="98" t="s">
        <v>52</v>
      </c>
      <c r="G76" s="42" t="s">
        <v>51</v>
      </c>
      <c r="H76" s="33"/>
      <c r="I76" s="33"/>
      <c r="J76" s="99" t="s">
        <v>52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108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16.5" customHeight="1">
      <c r="B85" s="31"/>
      <c r="E85" s="226" t="str">
        <f>E7</f>
        <v>Obnova obecního rybníka v k.ú. Žeretice</v>
      </c>
      <c r="F85" s="227"/>
      <c r="G85" s="227"/>
      <c r="H85" s="227"/>
      <c r="L85" s="31"/>
    </row>
    <row r="86" spans="2:47" s="1" customFormat="1" ht="12" customHeight="1">
      <c r="B86" s="31"/>
      <c r="C86" s="26" t="s">
        <v>106</v>
      </c>
      <c r="L86" s="31"/>
    </row>
    <row r="87" spans="2:47" s="1" customFormat="1" ht="16.5" customHeight="1">
      <c r="B87" s="31"/>
      <c r="E87" s="188" t="str">
        <f>E9</f>
        <v>SO 01 - Odstranění nánosu</v>
      </c>
      <c r="F87" s="228"/>
      <c r="G87" s="228"/>
      <c r="H87" s="228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 xml:space="preserve"> </v>
      </c>
      <c r="I89" s="26" t="s">
        <v>22</v>
      </c>
      <c r="J89" s="51" t="str">
        <f>IF(J12="","",J12)</f>
        <v>13. 4. 2026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24</v>
      </c>
      <c r="F91" s="24" t="str">
        <f>E15</f>
        <v>Obec Žeretice</v>
      </c>
      <c r="I91" s="26" t="s">
        <v>30</v>
      </c>
      <c r="J91" s="29" t="str">
        <f>E21</f>
        <v>Projektový ateliér Dlabáček s.r.o.</v>
      </c>
      <c r="L91" s="31"/>
    </row>
    <row r="92" spans="2:47" s="1" customFormat="1" ht="15.2" customHeight="1">
      <c r="B92" s="31"/>
      <c r="C92" s="26" t="s">
        <v>28</v>
      </c>
      <c r="F92" s="24" t="str">
        <f>IF(E18="","",E18)</f>
        <v>Vyplň údaj</v>
      </c>
      <c r="I92" s="26" t="s">
        <v>33</v>
      </c>
      <c r="J92" s="29" t="str">
        <f>E24</f>
        <v xml:space="preserve"> 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0" t="s">
        <v>109</v>
      </c>
      <c r="D94" s="92"/>
      <c r="E94" s="92"/>
      <c r="F94" s="92"/>
      <c r="G94" s="92"/>
      <c r="H94" s="92"/>
      <c r="I94" s="92"/>
      <c r="J94" s="101" t="s">
        <v>110</v>
      </c>
      <c r="K94" s="92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2" t="s">
        <v>111</v>
      </c>
      <c r="J96" s="65">
        <f>J118</f>
        <v>0</v>
      </c>
      <c r="L96" s="31"/>
      <c r="AU96" s="16" t="s">
        <v>112</v>
      </c>
    </row>
    <row r="97" spans="2:12" s="8" customFormat="1" ht="24.95" customHeight="1">
      <c r="B97" s="103"/>
      <c r="D97" s="104" t="s">
        <v>113</v>
      </c>
      <c r="E97" s="105"/>
      <c r="F97" s="105"/>
      <c r="G97" s="105"/>
      <c r="H97" s="105"/>
      <c r="I97" s="105"/>
      <c r="J97" s="106">
        <f>J119</f>
        <v>0</v>
      </c>
      <c r="L97" s="103"/>
    </row>
    <row r="98" spans="2:12" s="9" customFormat="1" ht="19.899999999999999" customHeight="1">
      <c r="B98" s="107"/>
      <c r="D98" s="108" t="s">
        <v>114</v>
      </c>
      <c r="E98" s="109"/>
      <c r="F98" s="109"/>
      <c r="G98" s="109"/>
      <c r="H98" s="109"/>
      <c r="I98" s="109"/>
      <c r="J98" s="110">
        <f>J120</f>
        <v>0</v>
      </c>
      <c r="L98" s="107"/>
    </row>
    <row r="99" spans="2:12" s="1" customFormat="1" ht="21.75" customHeight="1">
      <c r="B99" s="31"/>
      <c r="L99" s="31"/>
    </row>
    <row r="100" spans="2:12" s="1" customFormat="1" ht="6.95" customHeight="1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31"/>
    </row>
    <row r="104" spans="2:12" s="1" customFormat="1" ht="6.95" customHeight="1">
      <c r="B104" s="45"/>
      <c r="C104" s="46"/>
      <c r="D104" s="46"/>
      <c r="E104" s="46"/>
      <c r="F104" s="46"/>
      <c r="G104" s="46"/>
      <c r="H104" s="46"/>
      <c r="I104" s="46"/>
      <c r="J104" s="46"/>
      <c r="K104" s="46"/>
      <c r="L104" s="31"/>
    </row>
    <row r="105" spans="2:12" s="1" customFormat="1" ht="24.95" customHeight="1">
      <c r="B105" s="31"/>
      <c r="C105" s="20" t="s">
        <v>115</v>
      </c>
      <c r="L105" s="31"/>
    </row>
    <row r="106" spans="2:12" s="1" customFormat="1" ht="6.95" customHeight="1">
      <c r="B106" s="31"/>
      <c r="L106" s="31"/>
    </row>
    <row r="107" spans="2:12" s="1" customFormat="1" ht="12" customHeight="1">
      <c r="B107" s="31"/>
      <c r="C107" s="26" t="s">
        <v>16</v>
      </c>
      <c r="L107" s="31"/>
    </row>
    <row r="108" spans="2:12" s="1" customFormat="1" ht="16.5" customHeight="1">
      <c r="B108" s="31"/>
      <c r="E108" s="226" t="str">
        <f>E7</f>
        <v>Obnova obecního rybníka v k.ú. Žeretice</v>
      </c>
      <c r="F108" s="227"/>
      <c r="G108" s="227"/>
      <c r="H108" s="227"/>
      <c r="L108" s="31"/>
    </row>
    <row r="109" spans="2:12" s="1" customFormat="1" ht="12" customHeight="1">
      <c r="B109" s="31"/>
      <c r="C109" s="26" t="s">
        <v>106</v>
      </c>
      <c r="L109" s="31"/>
    </row>
    <row r="110" spans="2:12" s="1" customFormat="1" ht="16.5" customHeight="1">
      <c r="B110" s="31"/>
      <c r="E110" s="188" t="str">
        <f>E9</f>
        <v>SO 01 - Odstranění nánosu</v>
      </c>
      <c r="F110" s="228"/>
      <c r="G110" s="228"/>
      <c r="H110" s="228"/>
      <c r="L110" s="31"/>
    </row>
    <row r="111" spans="2:12" s="1" customFormat="1" ht="6.95" customHeight="1">
      <c r="B111" s="31"/>
      <c r="L111" s="31"/>
    </row>
    <row r="112" spans="2:12" s="1" customFormat="1" ht="12" customHeight="1">
      <c r="B112" s="31"/>
      <c r="C112" s="26" t="s">
        <v>20</v>
      </c>
      <c r="F112" s="24" t="str">
        <f>F12</f>
        <v xml:space="preserve"> </v>
      </c>
      <c r="I112" s="26" t="s">
        <v>22</v>
      </c>
      <c r="J112" s="51" t="str">
        <f>IF(J12="","",J12)</f>
        <v>13. 4. 2026</v>
      </c>
      <c r="L112" s="31"/>
    </row>
    <row r="113" spans="2:65" s="1" customFormat="1" ht="6.95" customHeight="1">
      <c r="B113" s="31"/>
      <c r="L113" s="31"/>
    </row>
    <row r="114" spans="2:65" s="1" customFormat="1" ht="25.7" customHeight="1">
      <c r="B114" s="31"/>
      <c r="C114" s="26" t="s">
        <v>24</v>
      </c>
      <c r="F114" s="24" t="str">
        <f>E15</f>
        <v>Obec Žeretice</v>
      </c>
      <c r="I114" s="26" t="s">
        <v>30</v>
      </c>
      <c r="J114" s="29" t="str">
        <f>E21</f>
        <v>Projektový ateliér Dlabáček s.r.o.</v>
      </c>
      <c r="L114" s="31"/>
    </row>
    <row r="115" spans="2:65" s="1" customFormat="1" ht="15.2" customHeight="1">
      <c r="B115" s="31"/>
      <c r="C115" s="26" t="s">
        <v>28</v>
      </c>
      <c r="F115" s="24" t="str">
        <f>IF(E18="","",E18)</f>
        <v>Vyplň údaj</v>
      </c>
      <c r="I115" s="26" t="s">
        <v>33</v>
      </c>
      <c r="J115" s="29" t="str">
        <f>E24</f>
        <v xml:space="preserve"> </v>
      </c>
      <c r="L115" s="31"/>
    </row>
    <row r="116" spans="2:65" s="1" customFormat="1" ht="10.35" customHeight="1">
      <c r="B116" s="31"/>
      <c r="L116" s="31"/>
    </row>
    <row r="117" spans="2:65" s="10" customFormat="1" ht="29.25" customHeight="1">
      <c r="B117" s="111"/>
      <c r="C117" s="112" t="s">
        <v>116</v>
      </c>
      <c r="D117" s="113" t="s">
        <v>61</v>
      </c>
      <c r="E117" s="113" t="s">
        <v>57</v>
      </c>
      <c r="F117" s="113" t="s">
        <v>58</v>
      </c>
      <c r="G117" s="113" t="s">
        <v>117</v>
      </c>
      <c r="H117" s="113" t="s">
        <v>118</v>
      </c>
      <c r="I117" s="113" t="s">
        <v>119</v>
      </c>
      <c r="J117" s="114" t="s">
        <v>110</v>
      </c>
      <c r="K117" s="115" t="s">
        <v>120</v>
      </c>
      <c r="L117" s="111"/>
      <c r="M117" s="58" t="s">
        <v>1</v>
      </c>
      <c r="N117" s="59" t="s">
        <v>40</v>
      </c>
      <c r="O117" s="59" t="s">
        <v>121</v>
      </c>
      <c r="P117" s="59" t="s">
        <v>122</v>
      </c>
      <c r="Q117" s="59" t="s">
        <v>123</v>
      </c>
      <c r="R117" s="59" t="s">
        <v>124</v>
      </c>
      <c r="S117" s="59" t="s">
        <v>125</v>
      </c>
      <c r="T117" s="60" t="s">
        <v>126</v>
      </c>
    </row>
    <row r="118" spans="2:65" s="1" customFormat="1" ht="22.9" customHeight="1">
      <c r="B118" s="31"/>
      <c r="C118" s="63" t="s">
        <v>127</v>
      </c>
      <c r="J118" s="116">
        <f>BK118</f>
        <v>0</v>
      </c>
      <c r="L118" s="31"/>
      <c r="M118" s="61"/>
      <c r="N118" s="52"/>
      <c r="O118" s="52"/>
      <c r="P118" s="117">
        <f>P119</f>
        <v>0</v>
      </c>
      <c r="Q118" s="52"/>
      <c r="R118" s="117">
        <f>R119</f>
        <v>0</v>
      </c>
      <c r="S118" s="52"/>
      <c r="T118" s="118">
        <f>T119</f>
        <v>0</v>
      </c>
      <c r="AT118" s="16" t="s">
        <v>75</v>
      </c>
      <c r="AU118" s="16" t="s">
        <v>112</v>
      </c>
      <c r="BK118" s="119">
        <f>BK119</f>
        <v>0</v>
      </c>
    </row>
    <row r="119" spans="2:65" s="11" customFormat="1" ht="25.9" customHeight="1">
      <c r="B119" s="120"/>
      <c r="D119" s="121" t="s">
        <v>75</v>
      </c>
      <c r="E119" s="122" t="s">
        <v>128</v>
      </c>
      <c r="F119" s="122" t="s">
        <v>129</v>
      </c>
      <c r="I119" s="123"/>
      <c r="J119" s="124">
        <f>BK119</f>
        <v>0</v>
      </c>
      <c r="L119" s="120"/>
      <c r="M119" s="125"/>
      <c r="P119" s="126">
        <f>P120</f>
        <v>0</v>
      </c>
      <c r="R119" s="126">
        <f>R120</f>
        <v>0</v>
      </c>
      <c r="T119" s="127">
        <f>T120</f>
        <v>0</v>
      </c>
      <c r="AR119" s="121" t="s">
        <v>84</v>
      </c>
      <c r="AT119" s="128" t="s">
        <v>75</v>
      </c>
      <c r="AU119" s="128" t="s">
        <v>76</v>
      </c>
      <c r="AY119" s="121" t="s">
        <v>130</v>
      </c>
      <c r="BK119" s="129">
        <f>BK120</f>
        <v>0</v>
      </c>
    </row>
    <row r="120" spans="2:65" s="11" customFormat="1" ht="22.9" customHeight="1">
      <c r="B120" s="120"/>
      <c r="D120" s="121" t="s">
        <v>75</v>
      </c>
      <c r="E120" s="130" t="s">
        <v>84</v>
      </c>
      <c r="F120" s="130" t="s">
        <v>131</v>
      </c>
      <c r="I120" s="123"/>
      <c r="J120" s="131">
        <f>BK120</f>
        <v>0</v>
      </c>
      <c r="L120" s="120"/>
      <c r="M120" s="125"/>
      <c r="P120" s="126">
        <f>SUM(P121:P154)</f>
        <v>0</v>
      </c>
      <c r="R120" s="126">
        <f>SUM(R121:R154)</f>
        <v>0</v>
      </c>
      <c r="T120" s="127">
        <f>SUM(T121:T154)</f>
        <v>0</v>
      </c>
      <c r="AR120" s="121" t="s">
        <v>84</v>
      </c>
      <c r="AT120" s="128" t="s">
        <v>75</v>
      </c>
      <c r="AU120" s="128" t="s">
        <v>84</v>
      </c>
      <c r="AY120" s="121" t="s">
        <v>130</v>
      </c>
      <c r="BK120" s="129">
        <f>SUM(BK121:BK154)</f>
        <v>0</v>
      </c>
    </row>
    <row r="121" spans="2:65" s="1" customFormat="1" ht="24.2" customHeight="1">
      <c r="B121" s="31"/>
      <c r="C121" s="132" t="s">
        <v>84</v>
      </c>
      <c r="D121" s="132" t="s">
        <v>132</v>
      </c>
      <c r="E121" s="133" t="s">
        <v>133</v>
      </c>
      <c r="F121" s="134" t="s">
        <v>134</v>
      </c>
      <c r="G121" s="135" t="s">
        <v>135</v>
      </c>
      <c r="H121" s="136">
        <v>6408</v>
      </c>
      <c r="I121" s="137"/>
      <c r="J121" s="138">
        <f>ROUND(I121*H121,2)</f>
        <v>0</v>
      </c>
      <c r="K121" s="139"/>
      <c r="L121" s="31"/>
      <c r="M121" s="140" t="s">
        <v>1</v>
      </c>
      <c r="N121" s="141" t="s">
        <v>41</v>
      </c>
      <c r="P121" s="142">
        <f>O121*H121</f>
        <v>0</v>
      </c>
      <c r="Q121" s="142">
        <v>0</v>
      </c>
      <c r="R121" s="142">
        <f>Q121*H121</f>
        <v>0</v>
      </c>
      <c r="S121" s="142">
        <v>0</v>
      </c>
      <c r="T121" s="143">
        <f>S121*H121</f>
        <v>0</v>
      </c>
      <c r="AR121" s="144" t="s">
        <v>136</v>
      </c>
      <c r="AT121" s="144" t="s">
        <v>132</v>
      </c>
      <c r="AU121" s="144" t="s">
        <v>86</v>
      </c>
      <c r="AY121" s="16" t="s">
        <v>130</v>
      </c>
      <c r="BE121" s="145">
        <f>IF(N121="základní",J121,0)</f>
        <v>0</v>
      </c>
      <c r="BF121" s="145">
        <f>IF(N121="snížená",J121,0)</f>
        <v>0</v>
      </c>
      <c r="BG121" s="145">
        <f>IF(N121="zákl. přenesená",J121,0)</f>
        <v>0</v>
      </c>
      <c r="BH121" s="145">
        <f>IF(N121="sníž. přenesená",J121,0)</f>
        <v>0</v>
      </c>
      <c r="BI121" s="145">
        <f>IF(N121="nulová",J121,0)</f>
        <v>0</v>
      </c>
      <c r="BJ121" s="16" t="s">
        <v>84</v>
      </c>
      <c r="BK121" s="145">
        <f>ROUND(I121*H121,2)</f>
        <v>0</v>
      </c>
      <c r="BL121" s="16" t="s">
        <v>136</v>
      </c>
      <c r="BM121" s="144" t="s">
        <v>137</v>
      </c>
    </row>
    <row r="122" spans="2:65" s="1" customFormat="1" ht="29.25">
      <c r="B122" s="31"/>
      <c r="D122" s="146" t="s">
        <v>138</v>
      </c>
      <c r="F122" s="147" t="s">
        <v>139</v>
      </c>
      <c r="I122" s="148"/>
      <c r="L122" s="31"/>
      <c r="M122" s="149"/>
      <c r="T122" s="55"/>
      <c r="AT122" s="16" t="s">
        <v>138</v>
      </c>
      <c r="AU122" s="16" t="s">
        <v>86</v>
      </c>
    </row>
    <row r="123" spans="2:65" s="1" customFormat="1" ht="24.2" customHeight="1">
      <c r="B123" s="31"/>
      <c r="C123" s="132" t="s">
        <v>86</v>
      </c>
      <c r="D123" s="132" t="s">
        <v>132</v>
      </c>
      <c r="E123" s="133" t="s">
        <v>140</v>
      </c>
      <c r="F123" s="134" t="s">
        <v>141</v>
      </c>
      <c r="G123" s="135" t="s">
        <v>135</v>
      </c>
      <c r="H123" s="136">
        <v>6408</v>
      </c>
      <c r="I123" s="137"/>
      <c r="J123" s="138">
        <f>ROUND(I123*H123,2)</f>
        <v>0</v>
      </c>
      <c r="K123" s="139"/>
      <c r="L123" s="31"/>
      <c r="M123" s="140" t="s">
        <v>1</v>
      </c>
      <c r="N123" s="141" t="s">
        <v>41</v>
      </c>
      <c r="P123" s="142">
        <f>O123*H123</f>
        <v>0</v>
      </c>
      <c r="Q123" s="142">
        <v>0</v>
      </c>
      <c r="R123" s="142">
        <f>Q123*H123</f>
        <v>0</v>
      </c>
      <c r="S123" s="142">
        <v>0</v>
      </c>
      <c r="T123" s="143">
        <f>S123*H123</f>
        <v>0</v>
      </c>
      <c r="AR123" s="144" t="s">
        <v>136</v>
      </c>
      <c r="AT123" s="144" t="s">
        <v>132</v>
      </c>
      <c r="AU123" s="144" t="s">
        <v>86</v>
      </c>
      <c r="AY123" s="16" t="s">
        <v>130</v>
      </c>
      <c r="BE123" s="145">
        <f>IF(N123="základní",J123,0)</f>
        <v>0</v>
      </c>
      <c r="BF123" s="145">
        <f>IF(N123="snížená",J123,0)</f>
        <v>0</v>
      </c>
      <c r="BG123" s="145">
        <f>IF(N123="zákl. přenesená",J123,0)</f>
        <v>0</v>
      </c>
      <c r="BH123" s="145">
        <f>IF(N123="sníž. přenesená",J123,0)</f>
        <v>0</v>
      </c>
      <c r="BI123" s="145">
        <f>IF(N123="nulová",J123,0)</f>
        <v>0</v>
      </c>
      <c r="BJ123" s="16" t="s">
        <v>84</v>
      </c>
      <c r="BK123" s="145">
        <f>ROUND(I123*H123,2)</f>
        <v>0</v>
      </c>
      <c r="BL123" s="16" t="s">
        <v>136</v>
      </c>
      <c r="BM123" s="144" t="s">
        <v>142</v>
      </c>
    </row>
    <row r="124" spans="2:65" s="1" customFormat="1" ht="29.25">
      <c r="B124" s="31"/>
      <c r="D124" s="146" t="s">
        <v>138</v>
      </c>
      <c r="F124" s="147" t="s">
        <v>143</v>
      </c>
      <c r="I124" s="148"/>
      <c r="L124" s="31"/>
      <c r="M124" s="149"/>
      <c r="T124" s="55"/>
      <c r="AT124" s="16" t="s">
        <v>138</v>
      </c>
      <c r="AU124" s="16" t="s">
        <v>86</v>
      </c>
    </row>
    <row r="125" spans="2:65" s="12" customFormat="1" ht="11.25">
      <c r="B125" s="150"/>
      <c r="D125" s="146" t="s">
        <v>144</v>
      </c>
      <c r="E125" s="151" t="s">
        <v>1</v>
      </c>
      <c r="F125" s="152" t="s">
        <v>145</v>
      </c>
      <c r="H125" s="151" t="s">
        <v>1</v>
      </c>
      <c r="I125" s="153"/>
      <c r="L125" s="150"/>
      <c r="M125" s="154"/>
      <c r="T125" s="155"/>
      <c r="AT125" s="151" t="s">
        <v>144</v>
      </c>
      <c r="AU125" s="151" t="s">
        <v>86</v>
      </c>
      <c r="AV125" s="12" t="s">
        <v>84</v>
      </c>
      <c r="AW125" s="12" t="s">
        <v>32</v>
      </c>
      <c r="AX125" s="12" t="s">
        <v>76</v>
      </c>
      <c r="AY125" s="151" t="s">
        <v>130</v>
      </c>
    </row>
    <row r="126" spans="2:65" s="13" customFormat="1" ht="11.25">
      <c r="B126" s="156"/>
      <c r="D126" s="146" t="s">
        <v>144</v>
      </c>
      <c r="E126" s="157" t="s">
        <v>1</v>
      </c>
      <c r="F126" s="158" t="s">
        <v>146</v>
      </c>
      <c r="H126" s="159">
        <v>6408</v>
      </c>
      <c r="I126" s="160"/>
      <c r="L126" s="156"/>
      <c r="M126" s="161"/>
      <c r="T126" s="162"/>
      <c r="AT126" s="157" t="s">
        <v>144</v>
      </c>
      <c r="AU126" s="157" t="s">
        <v>86</v>
      </c>
      <c r="AV126" s="13" t="s">
        <v>86</v>
      </c>
      <c r="AW126" s="13" t="s">
        <v>32</v>
      </c>
      <c r="AX126" s="13" t="s">
        <v>76</v>
      </c>
      <c r="AY126" s="157" t="s">
        <v>130</v>
      </c>
    </row>
    <row r="127" spans="2:65" s="14" customFormat="1" ht="11.25">
      <c r="B127" s="163"/>
      <c r="D127" s="146" t="s">
        <v>144</v>
      </c>
      <c r="E127" s="164" t="s">
        <v>1</v>
      </c>
      <c r="F127" s="165" t="s">
        <v>147</v>
      </c>
      <c r="H127" s="166">
        <v>6408</v>
      </c>
      <c r="I127" s="167"/>
      <c r="L127" s="163"/>
      <c r="M127" s="168"/>
      <c r="T127" s="169"/>
      <c r="AT127" s="164" t="s">
        <v>144</v>
      </c>
      <c r="AU127" s="164" t="s">
        <v>86</v>
      </c>
      <c r="AV127" s="14" t="s">
        <v>136</v>
      </c>
      <c r="AW127" s="14" t="s">
        <v>32</v>
      </c>
      <c r="AX127" s="14" t="s">
        <v>84</v>
      </c>
      <c r="AY127" s="164" t="s">
        <v>130</v>
      </c>
    </row>
    <row r="128" spans="2:65" s="1" customFormat="1" ht="33" customHeight="1">
      <c r="B128" s="31"/>
      <c r="C128" s="132" t="s">
        <v>148</v>
      </c>
      <c r="D128" s="132" t="s">
        <v>132</v>
      </c>
      <c r="E128" s="133" t="s">
        <v>149</v>
      </c>
      <c r="F128" s="134" t="s">
        <v>150</v>
      </c>
      <c r="G128" s="135" t="s">
        <v>135</v>
      </c>
      <c r="H128" s="136">
        <v>6408</v>
      </c>
      <c r="I128" s="137"/>
      <c r="J128" s="138">
        <f>ROUND(I128*H128,2)</f>
        <v>0</v>
      </c>
      <c r="K128" s="139"/>
      <c r="L128" s="31"/>
      <c r="M128" s="140" t="s">
        <v>1</v>
      </c>
      <c r="N128" s="141" t="s">
        <v>41</v>
      </c>
      <c r="P128" s="142">
        <f>O128*H128</f>
        <v>0</v>
      </c>
      <c r="Q128" s="142">
        <v>0</v>
      </c>
      <c r="R128" s="142">
        <f>Q128*H128</f>
        <v>0</v>
      </c>
      <c r="S128" s="142">
        <v>0</v>
      </c>
      <c r="T128" s="143">
        <f>S128*H128</f>
        <v>0</v>
      </c>
      <c r="AR128" s="144" t="s">
        <v>136</v>
      </c>
      <c r="AT128" s="144" t="s">
        <v>132</v>
      </c>
      <c r="AU128" s="144" t="s">
        <v>86</v>
      </c>
      <c r="AY128" s="16" t="s">
        <v>130</v>
      </c>
      <c r="BE128" s="145">
        <f>IF(N128="základní",J128,0)</f>
        <v>0</v>
      </c>
      <c r="BF128" s="145">
        <f>IF(N128="snížená",J128,0)</f>
        <v>0</v>
      </c>
      <c r="BG128" s="145">
        <f>IF(N128="zákl. přenesená",J128,0)</f>
        <v>0</v>
      </c>
      <c r="BH128" s="145">
        <f>IF(N128="sníž. přenesená",J128,0)</f>
        <v>0</v>
      </c>
      <c r="BI128" s="145">
        <f>IF(N128="nulová",J128,0)</f>
        <v>0</v>
      </c>
      <c r="BJ128" s="16" t="s">
        <v>84</v>
      </c>
      <c r="BK128" s="145">
        <f>ROUND(I128*H128,2)</f>
        <v>0</v>
      </c>
      <c r="BL128" s="16" t="s">
        <v>136</v>
      </c>
      <c r="BM128" s="144" t="s">
        <v>151</v>
      </c>
    </row>
    <row r="129" spans="2:65" s="1" customFormat="1" ht="29.25">
      <c r="B129" s="31"/>
      <c r="D129" s="146" t="s">
        <v>138</v>
      </c>
      <c r="F129" s="147" t="s">
        <v>152</v>
      </c>
      <c r="I129" s="148"/>
      <c r="L129" s="31"/>
      <c r="M129" s="149"/>
      <c r="T129" s="55"/>
      <c r="AT129" s="16" t="s">
        <v>138</v>
      </c>
      <c r="AU129" s="16" t="s">
        <v>86</v>
      </c>
    </row>
    <row r="130" spans="2:65" s="1" customFormat="1" ht="24.2" customHeight="1">
      <c r="B130" s="31"/>
      <c r="C130" s="132" t="s">
        <v>136</v>
      </c>
      <c r="D130" s="132" t="s">
        <v>132</v>
      </c>
      <c r="E130" s="133" t="s">
        <v>153</v>
      </c>
      <c r="F130" s="134" t="s">
        <v>154</v>
      </c>
      <c r="G130" s="135" t="s">
        <v>135</v>
      </c>
      <c r="H130" s="136">
        <v>6408</v>
      </c>
      <c r="I130" s="137"/>
      <c r="J130" s="138">
        <f>ROUND(I130*H130,2)</f>
        <v>0</v>
      </c>
      <c r="K130" s="139"/>
      <c r="L130" s="31"/>
      <c r="M130" s="140" t="s">
        <v>1</v>
      </c>
      <c r="N130" s="141" t="s">
        <v>41</v>
      </c>
      <c r="P130" s="142">
        <f>O130*H130</f>
        <v>0</v>
      </c>
      <c r="Q130" s="142">
        <v>0</v>
      </c>
      <c r="R130" s="142">
        <f>Q130*H130</f>
        <v>0</v>
      </c>
      <c r="S130" s="142">
        <v>0</v>
      </c>
      <c r="T130" s="143">
        <f>S130*H130</f>
        <v>0</v>
      </c>
      <c r="AR130" s="144" t="s">
        <v>136</v>
      </c>
      <c r="AT130" s="144" t="s">
        <v>132</v>
      </c>
      <c r="AU130" s="144" t="s">
        <v>86</v>
      </c>
      <c r="AY130" s="16" t="s">
        <v>130</v>
      </c>
      <c r="BE130" s="145">
        <f>IF(N130="základní",J130,0)</f>
        <v>0</v>
      </c>
      <c r="BF130" s="145">
        <f>IF(N130="snížená",J130,0)</f>
        <v>0</v>
      </c>
      <c r="BG130" s="145">
        <f>IF(N130="zákl. přenesená",J130,0)</f>
        <v>0</v>
      </c>
      <c r="BH130" s="145">
        <f>IF(N130="sníž. přenesená",J130,0)</f>
        <v>0</v>
      </c>
      <c r="BI130" s="145">
        <f>IF(N130="nulová",J130,0)</f>
        <v>0</v>
      </c>
      <c r="BJ130" s="16" t="s">
        <v>84</v>
      </c>
      <c r="BK130" s="145">
        <f>ROUND(I130*H130,2)</f>
        <v>0</v>
      </c>
      <c r="BL130" s="16" t="s">
        <v>136</v>
      </c>
      <c r="BM130" s="144" t="s">
        <v>155</v>
      </c>
    </row>
    <row r="131" spans="2:65" s="1" customFormat="1" ht="29.25">
      <c r="B131" s="31"/>
      <c r="D131" s="146" t="s">
        <v>138</v>
      </c>
      <c r="F131" s="147" t="s">
        <v>156</v>
      </c>
      <c r="I131" s="148"/>
      <c r="L131" s="31"/>
      <c r="M131" s="149"/>
      <c r="T131" s="55"/>
      <c r="AT131" s="16" t="s">
        <v>138</v>
      </c>
      <c r="AU131" s="16" t="s">
        <v>86</v>
      </c>
    </row>
    <row r="132" spans="2:65" s="12" customFormat="1" ht="11.25">
      <c r="B132" s="150"/>
      <c r="D132" s="146" t="s">
        <v>144</v>
      </c>
      <c r="E132" s="151" t="s">
        <v>1</v>
      </c>
      <c r="F132" s="152" t="s">
        <v>157</v>
      </c>
      <c r="H132" s="151" t="s">
        <v>1</v>
      </c>
      <c r="I132" s="153"/>
      <c r="L132" s="150"/>
      <c r="M132" s="154"/>
      <c r="T132" s="155"/>
      <c r="AT132" s="151" t="s">
        <v>144</v>
      </c>
      <c r="AU132" s="151" t="s">
        <v>86</v>
      </c>
      <c r="AV132" s="12" t="s">
        <v>84</v>
      </c>
      <c r="AW132" s="12" t="s">
        <v>32</v>
      </c>
      <c r="AX132" s="12" t="s">
        <v>76</v>
      </c>
      <c r="AY132" s="151" t="s">
        <v>130</v>
      </c>
    </row>
    <row r="133" spans="2:65" s="13" customFormat="1" ht="11.25">
      <c r="B133" s="156"/>
      <c r="D133" s="146" t="s">
        <v>144</v>
      </c>
      <c r="E133" s="157" t="s">
        <v>1</v>
      </c>
      <c r="F133" s="158" t="s">
        <v>146</v>
      </c>
      <c r="H133" s="159">
        <v>6408</v>
      </c>
      <c r="I133" s="160"/>
      <c r="L133" s="156"/>
      <c r="M133" s="161"/>
      <c r="T133" s="162"/>
      <c r="AT133" s="157" t="s">
        <v>144</v>
      </c>
      <c r="AU133" s="157" t="s">
        <v>86</v>
      </c>
      <c r="AV133" s="13" t="s">
        <v>86</v>
      </c>
      <c r="AW133" s="13" t="s">
        <v>32</v>
      </c>
      <c r="AX133" s="13" t="s">
        <v>76</v>
      </c>
      <c r="AY133" s="157" t="s">
        <v>130</v>
      </c>
    </row>
    <row r="134" spans="2:65" s="14" customFormat="1" ht="11.25">
      <c r="B134" s="163"/>
      <c r="D134" s="146" t="s">
        <v>144</v>
      </c>
      <c r="E134" s="164" t="s">
        <v>1</v>
      </c>
      <c r="F134" s="165" t="s">
        <v>147</v>
      </c>
      <c r="H134" s="166">
        <v>6408</v>
      </c>
      <c r="I134" s="167"/>
      <c r="L134" s="163"/>
      <c r="M134" s="168"/>
      <c r="T134" s="169"/>
      <c r="AT134" s="164" t="s">
        <v>144</v>
      </c>
      <c r="AU134" s="164" t="s">
        <v>86</v>
      </c>
      <c r="AV134" s="14" t="s">
        <v>136</v>
      </c>
      <c r="AW134" s="14" t="s">
        <v>32</v>
      </c>
      <c r="AX134" s="14" t="s">
        <v>84</v>
      </c>
      <c r="AY134" s="164" t="s">
        <v>130</v>
      </c>
    </row>
    <row r="135" spans="2:65" s="1" customFormat="1" ht="37.9" customHeight="1">
      <c r="B135" s="31"/>
      <c r="C135" s="132" t="s">
        <v>158</v>
      </c>
      <c r="D135" s="132" t="s">
        <v>132</v>
      </c>
      <c r="E135" s="133" t="s">
        <v>159</v>
      </c>
      <c r="F135" s="134" t="s">
        <v>160</v>
      </c>
      <c r="G135" s="135" t="s">
        <v>135</v>
      </c>
      <c r="H135" s="136">
        <v>6408</v>
      </c>
      <c r="I135" s="137"/>
      <c r="J135" s="138">
        <f>ROUND(I135*H135,2)</f>
        <v>0</v>
      </c>
      <c r="K135" s="139"/>
      <c r="L135" s="31"/>
      <c r="M135" s="140" t="s">
        <v>1</v>
      </c>
      <c r="N135" s="141" t="s">
        <v>41</v>
      </c>
      <c r="P135" s="142">
        <f>O135*H135</f>
        <v>0</v>
      </c>
      <c r="Q135" s="142">
        <v>0</v>
      </c>
      <c r="R135" s="142">
        <f>Q135*H135</f>
        <v>0</v>
      </c>
      <c r="S135" s="142">
        <v>0</v>
      </c>
      <c r="T135" s="143">
        <f>S135*H135</f>
        <v>0</v>
      </c>
      <c r="AR135" s="144" t="s">
        <v>136</v>
      </c>
      <c r="AT135" s="144" t="s">
        <v>132</v>
      </c>
      <c r="AU135" s="144" t="s">
        <v>86</v>
      </c>
      <c r="AY135" s="16" t="s">
        <v>130</v>
      </c>
      <c r="BE135" s="145">
        <f>IF(N135="základní",J135,0)</f>
        <v>0</v>
      </c>
      <c r="BF135" s="145">
        <f>IF(N135="snížená",J135,0)</f>
        <v>0</v>
      </c>
      <c r="BG135" s="145">
        <f>IF(N135="zákl. přenesená",J135,0)</f>
        <v>0</v>
      </c>
      <c r="BH135" s="145">
        <f>IF(N135="sníž. přenesená",J135,0)</f>
        <v>0</v>
      </c>
      <c r="BI135" s="145">
        <f>IF(N135="nulová",J135,0)</f>
        <v>0</v>
      </c>
      <c r="BJ135" s="16" t="s">
        <v>84</v>
      </c>
      <c r="BK135" s="145">
        <f>ROUND(I135*H135,2)</f>
        <v>0</v>
      </c>
      <c r="BL135" s="16" t="s">
        <v>136</v>
      </c>
      <c r="BM135" s="144" t="s">
        <v>161</v>
      </c>
    </row>
    <row r="136" spans="2:65" s="1" customFormat="1" ht="39">
      <c r="B136" s="31"/>
      <c r="D136" s="146" t="s">
        <v>138</v>
      </c>
      <c r="F136" s="147" t="s">
        <v>162</v>
      </c>
      <c r="I136" s="148"/>
      <c r="L136" s="31"/>
      <c r="M136" s="149"/>
      <c r="T136" s="55"/>
      <c r="AT136" s="16" t="s">
        <v>138</v>
      </c>
      <c r="AU136" s="16" t="s">
        <v>86</v>
      </c>
    </row>
    <row r="137" spans="2:65" s="12" customFormat="1" ht="11.25">
      <c r="B137" s="150"/>
      <c r="D137" s="146" t="s">
        <v>144</v>
      </c>
      <c r="E137" s="151" t="s">
        <v>1</v>
      </c>
      <c r="F137" s="152" t="s">
        <v>163</v>
      </c>
      <c r="H137" s="151" t="s">
        <v>1</v>
      </c>
      <c r="I137" s="153"/>
      <c r="L137" s="150"/>
      <c r="M137" s="154"/>
      <c r="T137" s="155"/>
      <c r="AT137" s="151" t="s">
        <v>144</v>
      </c>
      <c r="AU137" s="151" t="s">
        <v>86</v>
      </c>
      <c r="AV137" s="12" t="s">
        <v>84</v>
      </c>
      <c r="AW137" s="12" t="s">
        <v>32</v>
      </c>
      <c r="AX137" s="12" t="s">
        <v>76</v>
      </c>
      <c r="AY137" s="151" t="s">
        <v>130</v>
      </c>
    </row>
    <row r="138" spans="2:65" s="13" customFormat="1" ht="11.25">
      <c r="B138" s="156"/>
      <c r="D138" s="146" t="s">
        <v>144</v>
      </c>
      <c r="E138" s="157" t="s">
        <v>1</v>
      </c>
      <c r="F138" s="158" t="s">
        <v>146</v>
      </c>
      <c r="H138" s="159">
        <v>6408</v>
      </c>
      <c r="I138" s="160"/>
      <c r="L138" s="156"/>
      <c r="M138" s="161"/>
      <c r="T138" s="162"/>
      <c r="AT138" s="157" t="s">
        <v>144</v>
      </c>
      <c r="AU138" s="157" t="s">
        <v>86</v>
      </c>
      <c r="AV138" s="13" t="s">
        <v>86</v>
      </c>
      <c r="AW138" s="13" t="s">
        <v>32</v>
      </c>
      <c r="AX138" s="13" t="s">
        <v>76</v>
      </c>
      <c r="AY138" s="157" t="s">
        <v>130</v>
      </c>
    </row>
    <row r="139" spans="2:65" s="14" customFormat="1" ht="11.25">
      <c r="B139" s="163"/>
      <c r="D139" s="146" t="s">
        <v>144</v>
      </c>
      <c r="E139" s="164" t="s">
        <v>1</v>
      </c>
      <c r="F139" s="165" t="s">
        <v>147</v>
      </c>
      <c r="H139" s="166">
        <v>6408</v>
      </c>
      <c r="I139" s="167"/>
      <c r="L139" s="163"/>
      <c r="M139" s="168"/>
      <c r="T139" s="169"/>
      <c r="AT139" s="164" t="s">
        <v>144</v>
      </c>
      <c r="AU139" s="164" t="s">
        <v>86</v>
      </c>
      <c r="AV139" s="14" t="s">
        <v>136</v>
      </c>
      <c r="AW139" s="14" t="s">
        <v>32</v>
      </c>
      <c r="AX139" s="14" t="s">
        <v>84</v>
      </c>
      <c r="AY139" s="164" t="s">
        <v>130</v>
      </c>
    </row>
    <row r="140" spans="2:65" s="1" customFormat="1" ht="37.9" customHeight="1">
      <c r="B140" s="31"/>
      <c r="C140" s="132" t="s">
        <v>164</v>
      </c>
      <c r="D140" s="132" t="s">
        <v>132</v>
      </c>
      <c r="E140" s="133" t="s">
        <v>165</v>
      </c>
      <c r="F140" s="134" t="s">
        <v>166</v>
      </c>
      <c r="G140" s="135" t="s">
        <v>167</v>
      </c>
      <c r="H140" s="136">
        <v>9685.7139999999999</v>
      </c>
      <c r="I140" s="137"/>
      <c r="J140" s="138">
        <f>ROUND(I140*H140,2)</f>
        <v>0</v>
      </c>
      <c r="K140" s="139"/>
      <c r="L140" s="31"/>
      <c r="M140" s="140" t="s">
        <v>1</v>
      </c>
      <c r="N140" s="141" t="s">
        <v>41</v>
      </c>
      <c r="P140" s="142">
        <f>O140*H140</f>
        <v>0</v>
      </c>
      <c r="Q140" s="142">
        <v>0</v>
      </c>
      <c r="R140" s="142">
        <f>Q140*H140</f>
        <v>0</v>
      </c>
      <c r="S140" s="142">
        <v>0</v>
      </c>
      <c r="T140" s="143">
        <f>S140*H140</f>
        <v>0</v>
      </c>
      <c r="AR140" s="144" t="s">
        <v>136</v>
      </c>
      <c r="AT140" s="144" t="s">
        <v>132</v>
      </c>
      <c r="AU140" s="144" t="s">
        <v>86</v>
      </c>
      <c r="AY140" s="16" t="s">
        <v>130</v>
      </c>
      <c r="BE140" s="145">
        <f>IF(N140="základní",J140,0)</f>
        <v>0</v>
      </c>
      <c r="BF140" s="145">
        <f>IF(N140="snížená",J140,0)</f>
        <v>0</v>
      </c>
      <c r="BG140" s="145">
        <f>IF(N140="zákl. přenesená",J140,0)</f>
        <v>0</v>
      </c>
      <c r="BH140" s="145">
        <f>IF(N140="sníž. přenesená",J140,0)</f>
        <v>0</v>
      </c>
      <c r="BI140" s="145">
        <f>IF(N140="nulová",J140,0)</f>
        <v>0</v>
      </c>
      <c r="BJ140" s="16" t="s">
        <v>84</v>
      </c>
      <c r="BK140" s="145">
        <f>ROUND(I140*H140,2)</f>
        <v>0</v>
      </c>
      <c r="BL140" s="16" t="s">
        <v>136</v>
      </c>
      <c r="BM140" s="144" t="s">
        <v>168</v>
      </c>
    </row>
    <row r="141" spans="2:65" s="1" customFormat="1" ht="29.25">
      <c r="B141" s="31"/>
      <c r="D141" s="146" t="s">
        <v>138</v>
      </c>
      <c r="F141" s="147" t="s">
        <v>169</v>
      </c>
      <c r="I141" s="148"/>
      <c r="L141" s="31"/>
      <c r="M141" s="149"/>
      <c r="T141" s="55"/>
      <c r="AT141" s="16" t="s">
        <v>138</v>
      </c>
      <c r="AU141" s="16" t="s">
        <v>86</v>
      </c>
    </row>
    <row r="142" spans="2:65" s="12" customFormat="1" ht="11.25">
      <c r="B142" s="150"/>
      <c r="D142" s="146" t="s">
        <v>144</v>
      </c>
      <c r="E142" s="151" t="s">
        <v>1</v>
      </c>
      <c r="F142" s="152" t="s">
        <v>170</v>
      </c>
      <c r="H142" s="151" t="s">
        <v>1</v>
      </c>
      <c r="I142" s="153"/>
      <c r="L142" s="150"/>
      <c r="M142" s="154"/>
      <c r="T142" s="155"/>
      <c r="AT142" s="151" t="s">
        <v>144</v>
      </c>
      <c r="AU142" s="151" t="s">
        <v>86</v>
      </c>
      <c r="AV142" s="12" t="s">
        <v>84</v>
      </c>
      <c r="AW142" s="12" t="s">
        <v>32</v>
      </c>
      <c r="AX142" s="12" t="s">
        <v>76</v>
      </c>
      <c r="AY142" s="151" t="s">
        <v>130</v>
      </c>
    </row>
    <row r="143" spans="2:65" s="13" customFormat="1" ht="11.25">
      <c r="B143" s="156"/>
      <c r="D143" s="146" t="s">
        <v>144</v>
      </c>
      <c r="E143" s="157" t="s">
        <v>1</v>
      </c>
      <c r="F143" s="158" t="s">
        <v>171</v>
      </c>
      <c r="H143" s="159">
        <v>9685.7139999999999</v>
      </c>
      <c r="I143" s="160"/>
      <c r="L143" s="156"/>
      <c r="M143" s="161"/>
      <c r="T143" s="162"/>
      <c r="AT143" s="157" t="s">
        <v>144</v>
      </c>
      <c r="AU143" s="157" t="s">
        <v>86</v>
      </c>
      <c r="AV143" s="13" t="s">
        <v>86</v>
      </c>
      <c r="AW143" s="13" t="s">
        <v>32</v>
      </c>
      <c r="AX143" s="13" t="s">
        <v>76</v>
      </c>
      <c r="AY143" s="157" t="s">
        <v>130</v>
      </c>
    </row>
    <row r="144" spans="2:65" s="14" customFormat="1" ht="11.25">
      <c r="B144" s="163"/>
      <c r="D144" s="146" t="s">
        <v>144</v>
      </c>
      <c r="E144" s="164" t="s">
        <v>1</v>
      </c>
      <c r="F144" s="165" t="s">
        <v>147</v>
      </c>
      <c r="H144" s="166">
        <v>9685.7139999999999</v>
      </c>
      <c r="I144" s="167"/>
      <c r="L144" s="163"/>
      <c r="M144" s="168"/>
      <c r="T144" s="169"/>
      <c r="AT144" s="164" t="s">
        <v>144</v>
      </c>
      <c r="AU144" s="164" t="s">
        <v>86</v>
      </c>
      <c r="AV144" s="14" t="s">
        <v>136</v>
      </c>
      <c r="AW144" s="14" t="s">
        <v>32</v>
      </c>
      <c r="AX144" s="14" t="s">
        <v>84</v>
      </c>
      <c r="AY144" s="164" t="s">
        <v>130</v>
      </c>
    </row>
    <row r="145" spans="2:65" s="1" customFormat="1" ht="33" customHeight="1">
      <c r="B145" s="31"/>
      <c r="C145" s="132" t="s">
        <v>172</v>
      </c>
      <c r="D145" s="132" t="s">
        <v>132</v>
      </c>
      <c r="E145" s="133" t="s">
        <v>173</v>
      </c>
      <c r="F145" s="134" t="s">
        <v>174</v>
      </c>
      <c r="G145" s="135" t="s">
        <v>167</v>
      </c>
      <c r="H145" s="136">
        <v>64080</v>
      </c>
      <c r="I145" s="137"/>
      <c r="J145" s="138">
        <f>ROUND(I145*H145,2)</f>
        <v>0</v>
      </c>
      <c r="K145" s="139"/>
      <c r="L145" s="31"/>
      <c r="M145" s="140" t="s">
        <v>1</v>
      </c>
      <c r="N145" s="141" t="s">
        <v>41</v>
      </c>
      <c r="P145" s="142">
        <f>O145*H145</f>
        <v>0</v>
      </c>
      <c r="Q145" s="142">
        <v>0</v>
      </c>
      <c r="R145" s="142">
        <f>Q145*H145</f>
        <v>0</v>
      </c>
      <c r="S145" s="142">
        <v>0</v>
      </c>
      <c r="T145" s="143">
        <f>S145*H145</f>
        <v>0</v>
      </c>
      <c r="AR145" s="144" t="s">
        <v>136</v>
      </c>
      <c r="AT145" s="144" t="s">
        <v>132</v>
      </c>
      <c r="AU145" s="144" t="s">
        <v>86</v>
      </c>
      <c r="AY145" s="16" t="s">
        <v>130</v>
      </c>
      <c r="BE145" s="145">
        <f>IF(N145="základní",J145,0)</f>
        <v>0</v>
      </c>
      <c r="BF145" s="145">
        <f>IF(N145="snížená",J145,0)</f>
        <v>0</v>
      </c>
      <c r="BG145" s="145">
        <f>IF(N145="zákl. přenesená",J145,0)</f>
        <v>0</v>
      </c>
      <c r="BH145" s="145">
        <f>IF(N145="sníž. přenesená",J145,0)</f>
        <v>0</v>
      </c>
      <c r="BI145" s="145">
        <f>IF(N145="nulová",J145,0)</f>
        <v>0</v>
      </c>
      <c r="BJ145" s="16" t="s">
        <v>84</v>
      </c>
      <c r="BK145" s="145">
        <f>ROUND(I145*H145,2)</f>
        <v>0</v>
      </c>
      <c r="BL145" s="16" t="s">
        <v>136</v>
      </c>
      <c r="BM145" s="144" t="s">
        <v>175</v>
      </c>
    </row>
    <row r="146" spans="2:65" s="1" customFormat="1" ht="19.5">
      <c r="B146" s="31"/>
      <c r="D146" s="146" t="s">
        <v>138</v>
      </c>
      <c r="F146" s="147" t="s">
        <v>176</v>
      </c>
      <c r="I146" s="148"/>
      <c r="L146" s="31"/>
      <c r="M146" s="149"/>
      <c r="T146" s="55"/>
      <c r="AT146" s="16" t="s">
        <v>138</v>
      </c>
      <c r="AU146" s="16" t="s">
        <v>86</v>
      </c>
    </row>
    <row r="147" spans="2:65" s="12" customFormat="1" ht="11.25">
      <c r="B147" s="150"/>
      <c r="D147" s="146" t="s">
        <v>144</v>
      </c>
      <c r="E147" s="151" t="s">
        <v>1</v>
      </c>
      <c r="F147" s="152" t="s">
        <v>177</v>
      </c>
      <c r="H147" s="151" t="s">
        <v>1</v>
      </c>
      <c r="I147" s="153"/>
      <c r="L147" s="150"/>
      <c r="M147" s="154"/>
      <c r="T147" s="155"/>
      <c r="AT147" s="151" t="s">
        <v>144</v>
      </c>
      <c r="AU147" s="151" t="s">
        <v>86</v>
      </c>
      <c r="AV147" s="12" t="s">
        <v>84</v>
      </c>
      <c r="AW147" s="12" t="s">
        <v>32</v>
      </c>
      <c r="AX147" s="12" t="s">
        <v>76</v>
      </c>
      <c r="AY147" s="151" t="s">
        <v>130</v>
      </c>
    </row>
    <row r="148" spans="2:65" s="13" customFormat="1" ht="11.25">
      <c r="B148" s="156"/>
      <c r="D148" s="146" t="s">
        <v>144</v>
      </c>
      <c r="E148" s="157" t="s">
        <v>1</v>
      </c>
      <c r="F148" s="158" t="s">
        <v>178</v>
      </c>
      <c r="H148" s="159">
        <v>64080</v>
      </c>
      <c r="I148" s="160"/>
      <c r="L148" s="156"/>
      <c r="M148" s="161"/>
      <c r="T148" s="162"/>
      <c r="AT148" s="157" t="s">
        <v>144</v>
      </c>
      <c r="AU148" s="157" t="s">
        <v>86</v>
      </c>
      <c r="AV148" s="13" t="s">
        <v>86</v>
      </c>
      <c r="AW148" s="13" t="s">
        <v>32</v>
      </c>
      <c r="AX148" s="13" t="s">
        <v>76</v>
      </c>
      <c r="AY148" s="157" t="s">
        <v>130</v>
      </c>
    </row>
    <row r="149" spans="2:65" s="14" customFormat="1" ht="11.25">
      <c r="B149" s="163"/>
      <c r="D149" s="146" t="s">
        <v>144</v>
      </c>
      <c r="E149" s="164" t="s">
        <v>1</v>
      </c>
      <c r="F149" s="165" t="s">
        <v>147</v>
      </c>
      <c r="H149" s="166">
        <v>64080</v>
      </c>
      <c r="I149" s="167"/>
      <c r="L149" s="163"/>
      <c r="M149" s="168"/>
      <c r="T149" s="169"/>
      <c r="AT149" s="164" t="s">
        <v>144</v>
      </c>
      <c r="AU149" s="164" t="s">
        <v>86</v>
      </c>
      <c r="AV149" s="14" t="s">
        <v>136</v>
      </c>
      <c r="AW149" s="14" t="s">
        <v>32</v>
      </c>
      <c r="AX149" s="14" t="s">
        <v>84</v>
      </c>
      <c r="AY149" s="164" t="s">
        <v>130</v>
      </c>
    </row>
    <row r="150" spans="2:65" s="1" customFormat="1" ht="24.2" customHeight="1">
      <c r="B150" s="31"/>
      <c r="C150" s="132" t="s">
        <v>179</v>
      </c>
      <c r="D150" s="132" t="s">
        <v>132</v>
      </c>
      <c r="E150" s="133" t="s">
        <v>180</v>
      </c>
      <c r="F150" s="134" t="s">
        <v>181</v>
      </c>
      <c r="G150" s="135" t="s">
        <v>167</v>
      </c>
      <c r="H150" s="136">
        <v>64080</v>
      </c>
      <c r="I150" s="137"/>
      <c r="J150" s="138">
        <f>ROUND(I150*H150,2)</f>
        <v>0</v>
      </c>
      <c r="K150" s="139"/>
      <c r="L150" s="31"/>
      <c r="M150" s="140" t="s">
        <v>1</v>
      </c>
      <c r="N150" s="141" t="s">
        <v>41</v>
      </c>
      <c r="P150" s="142">
        <f>O150*H150</f>
        <v>0</v>
      </c>
      <c r="Q150" s="142">
        <v>0</v>
      </c>
      <c r="R150" s="142">
        <f>Q150*H150</f>
        <v>0</v>
      </c>
      <c r="S150" s="142">
        <v>0</v>
      </c>
      <c r="T150" s="143">
        <f>S150*H150</f>
        <v>0</v>
      </c>
      <c r="AR150" s="144" t="s">
        <v>136</v>
      </c>
      <c r="AT150" s="144" t="s">
        <v>132</v>
      </c>
      <c r="AU150" s="144" t="s">
        <v>86</v>
      </c>
      <c r="AY150" s="16" t="s">
        <v>130</v>
      </c>
      <c r="BE150" s="145">
        <f>IF(N150="základní",J150,0)</f>
        <v>0</v>
      </c>
      <c r="BF150" s="145">
        <f>IF(N150="snížená",J150,0)</f>
        <v>0</v>
      </c>
      <c r="BG150" s="145">
        <f>IF(N150="zákl. přenesená",J150,0)</f>
        <v>0</v>
      </c>
      <c r="BH150" s="145">
        <f>IF(N150="sníž. přenesená",J150,0)</f>
        <v>0</v>
      </c>
      <c r="BI150" s="145">
        <f>IF(N150="nulová",J150,0)</f>
        <v>0</v>
      </c>
      <c r="BJ150" s="16" t="s">
        <v>84</v>
      </c>
      <c r="BK150" s="145">
        <f>ROUND(I150*H150,2)</f>
        <v>0</v>
      </c>
      <c r="BL150" s="16" t="s">
        <v>136</v>
      </c>
      <c r="BM150" s="144" t="s">
        <v>182</v>
      </c>
    </row>
    <row r="151" spans="2:65" s="1" customFormat="1" ht="19.5">
      <c r="B151" s="31"/>
      <c r="D151" s="146" t="s">
        <v>138</v>
      </c>
      <c r="F151" s="147" t="s">
        <v>181</v>
      </c>
      <c r="I151" s="148"/>
      <c r="L151" s="31"/>
      <c r="M151" s="149"/>
      <c r="T151" s="55"/>
      <c r="AT151" s="16" t="s">
        <v>138</v>
      </c>
      <c r="AU151" s="16" t="s">
        <v>86</v>
      </c>
    </row>
    <row r="152" spans="2:65" s="12" customFormat="1" ht="11.25">
      <c r="B152" s="150"/>
      <c r="D152" s="146" t="s">
        <v>144</v>
      </c>
      <c r="E152" s="151" t="s">
        <v>1</v>
      </c>
      <c r="F152" s="152" t="s">
        <v>183</v>
      </c>
      <c r="H152" s="151" t="s">
        <v>1</v>
      </c>
      <c r="I152" s="153"/>
      <c r="L152" s="150"/>
      <c r="M152" s="154"/>
      <c r="T152" s="155"/>
      <c r="AT152" s="151" t="s">
        <v>144</v>
      </c>
      <c r="AU152" s="151" t="s">
        <v>86</v>
      </c>
      <c r="AV152" s="12" t="s">
        <v>84</v>
      </c>
      <c r="AW152" s="12" t="s">
        <v>32</v>
      </c>
      <c r="AX152" s="12" t="s">
        <v>76</v>
      </c>
      <c r="AY152" s="151" t="s">
        <v>130</v>
      </c>
    </row>
    <row r="153" spans="2:65" s="13" customFormat="1" ht="11.25">
      <c r="B153" s="156"/>
      <c r="D153" s="146" t="s">
        <v>144</v>
      </c>
      <c r="E153" s="157" t="s">
        <v>1</v>
      </c>
      <c r="F153" s="158" t="s">
        <v>184</v>
      </c>
      <c r="H153" s="159">
        <v>64080</v>
      </c>
      <c r="I153" s="160"/>
      <c r="L153" s="156"/>
      <c r="M153" s="161"/>
      <c r="T153" s="162"/>
      <c r="AT153" s="157" t="s">
        <v>144</v>
      </c>
      <c r="AU153" s="157" t="s">
        <v>86</v>
      </c>
      <c r="AV153" s="13" t="s">
        <v>86</v>
      </c>
      <c r="AW153" s="13" t="s">
        <v>32</v>
      </c>
      <c r="AX153" s="13" t="s">
        <v>76</v>
      </c>
      <c r="AY153" s="157" t="s">
        <v>130</v>
      </c>
    </row>
    <row r="154" spans="2:65" s="14" customFormat="1" ht="11.25">
      <c r="B154" s="163"/>
      <c r="D154" s="146" t="s">
        <v>144</v>
      </c>
      <c r="E154" s="164" t="s">
        <v>1</v>
      </c>
      <c r="F154" s="165" t="s">
        <v>147</v>
      </c>
      <c r="H154" s="166">
        <v>64080</v>
      </c>
      <c r="I154" s="167"/>
      <c r="L154" s="163"/>
      <c r="M154" s="170"/>
      <c r="N154" s="171"/>
      <c r="O154" s="171"/>
      <c r="P154" s="171"/>
      <c r="Q154" s="171"/>
      <c r="R154" s="171"/>
      <c r="S154" s="171"/>
      <c r="T154" s="172"/>
      <c r="AT154" s="164" t="s">
        <v>144</v>
      </c>
      <c r="AU154" s="164" t="s">
        <v>86</v>
      </c>
      <c r="AV154" s="14" t="s">
        <v>136</v>
      </c>
      <c r="AW154" s="14" t="s">
        <v>32</v>
      </c>
      <c r="AX154" s="14" t="s">
        <v>84</v>
      </c>
      <c r="AY154" s="164" t="s">
        <v>130</v>
      </c>
    </row>
    <row r="155" spans="2:65" s="1" customFormat="1" ht="6.95" customHeight="1">
      <c r="B155" s="43"/>
      <c r="C155" s="44"/>
      <c r="D155" s="44"/>
      <c r="E155" s="44"/>
      <c r="F155" s="44"/>
      <c r="G155" s="44"/>
      <c r="H155" s="44"/>
      <c r="I155" s="44"/>
      <c r="J155" s="44"/>
      <c r="K155" s="44"/>
      <c r="L155" s="31"/>
    </row>
  </sheetData>
  <sheetProtection algorithmName="SHA-512" hashValue="+MmWWP/dqoWRPB75+v3WDsv+75d5mHyFmrunnKWXp5LXlwOUG8iPIWTB5mYyemXQt5APPfo6w/f9DgeOLm+mog==" saltValue="cPTISRRpBIHyz88enoUbWCykydqc8WLFkhxvvQLRKe34ZhIz7nrIJeBlsayKD4z9049ls8GF45AWC6s+t1Fm3Q==" spinCount="100000" sheet="1" objects="1" scenarios="1" formatColumns="0" formatRows="0" autoFilter="0"/>
  <autoFilter ref="C117:K154" xr:uid="{00000000-0009-0000-0000-000001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69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6" t="s">
        <v>89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86</v>
      </c>
    </row>
    <row r="4" spans="2:46" ht="24.95" customHeight="1">
      <c r="B4" s="19"/>
      <c r="D4" s="20" t="s">
        <v>105</v>
      </c>
      <c r="L4" s="19"/>
      <c r="M4" s="87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26" t="str">
        <f>'Rekapitulace stavby'!K6</f>
        <v>Obnova obecního rybníka v k.ú. Žeretice</v>
      </c>
      <c r="F7" s="227"/>
      <c r="G7" s="227"/>
      <c r="H7" s="227"/>
      <c r="L7" s="19"/>
    </row>
    <row r="8" spans="2:46" s="1" customFormat="1" ht="12" customHeight="1">
      <c r="B8" s="31"/>
      <c r="D8" s="26" t="s">
        <v>106</v>
      </c>
      <c r="L8" s="31"/>
    </row>
    <row r="9" spans="2:46" s="1" customFormat="1" ht="16.5" customHeight="1">
      <c r="B9" s="31"/>
      <c r="E9" s="188" t="s">
        <v>185</v>
      </c>
      <c r="F9" s="228"/>
      <c r="G9" s="228"/>
      <c r="H9" s="228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34</v>
      </c>
      <c r="I12" s="26" t="s">
        <v>22</v>
      </c>
      <c r="J12" s="51" t="str">
        <f>'Rekapitulace stavby'!AN8</f>
        <v>13. 4. 2026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24</v>
      </c>
      <c r="I14" s="26" t="s">
        <v>25</v>
      </c>
      <c r="J14" s="24" t="str">
        <f>IF('Rekapitulace stavby'!AN10="","",'Rekapitulace stavby'!AN10)</f>
        <v/>
      </c>
      <c r="L14" s="31"/>
    </row>
    <row r="15" spans="2:46" s="1" customFormat="1" ht="18" customHeight="1">
      <c r="B15" s="31"/>
      <c r="E15" s="24" t="str">
        <f>IF('Rekapitulace stavby'!E11="","",'Rekapitulace stavby'!E11)</f>
        <v>Obec Žeretice</v>
      </c>
      <c r="I15" s="26" t="s">
        <v>27</v>
      </c>
      <c r="J15" s="24" t="str">
        <f>IF('Rekapitulace stavby'!AN11="","",'Rekapitulace stavby'!AN11)</f>
        <v/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28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229" t="str">
        <f>'Rekapitulace stavby'!E14</f>
        <v>Vyplň údaj</v>
      </c>
      <c r="F18" s="210"/>
      <c r="G18" s="210"/>
      <c r="H18" s="210"/>
      <c r="I18" s="26" t="s">
        <v>27</v>
      </c>
      <c r="J18" s="27" t="str">
        <f>'Rekapitulace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30</v>
      </c>
      <c r="I20" s="26" t="s">
        <v>25</v>
      </c>
      <c r="J20" s="24" t="str">
        <f>IF('Rekapitulace stavby'!AN16="","",'Rekapitulace stavby'!AN16)</f>
        <v/>
      </c>
      <c r="L20" s="31"/>
    </row>
    <row r="21" spans="2:12" s="1" customFormat="1" ht="18" customHeight="1">
      <c r="B21" s="31"/>
      <c r="E21" s="24" t="str">
        <f>IF('Rekapitulace stavby'!E17="","",'Rekapitulace stavby'!E17)</f>
        <v>Projektový ateliér Dlabáček s.r.o.</v>
      </c>
      <c r="I21" s="26" t="s">
        <v>27</v>
      </c>
      <c r="J21" s="24" t="str">
        <f>IF('Rekapitulace stavby'!AN17="","",'Rekapitulace stavby'!AN17)</f>
        <v/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33</v>
      </c>
      <c r="I23" s="26" t="s">
        <v>25</v>
      </c>
      <c r="J23" s="24" t="str">
        <f>IF('Rekapitulace stavby'!AN19="","",'Rekapitulace stavby'!AN19)</f>
        <v/>
      </c>
      <c r="L23" s="31"/>
    </row>
    <row r="24" spans="2:12" s="1" customFormat="1" ht="18" customHeight="1">
      <c r="B24" s="31"/>
      <c r="E24" s="24" t="str">
        <f>IF('Rekapitulace stavby'!E20="","",'Rekapitulace stavby'!E20)</f>
        <v xml:space="preserve"> </v>
      </c>
      <c r="I24" s="26" t="s">
        <v>27</v>
      </c>
      <c r="J24" s="24" t="str">
        <f>IF('Rekapitulace stavby'!AN20="","",'Rekapitulace stavby'!AN20)</f>
        <v/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35</v>
      </c>
      <c r="L26" s="31"/>
    </row>
    <row r="27" spans="2:12" s="7" customFormat="1" ht="16.5" customHeight="1">
      <c r="B27" s="88"/>
      <c r="E27" s="215" t="s">
        <v>1</v>
      </c>
      <c r="F27" s="215"/>
      <c r="G27" s="215"/>
      <c r="H27" s="215"/>
      <c r="L27" s="88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89" t="s">
        <v>36</v>
      </c>
      <c r="J30" s="65">
        <f>ROUND(J120, 2)</f>
        <v>0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38</v>
      </c>
      <c r="I32" s="34" t="s">
        <v>37</v>
      </c>
      <c r="J32" s="34" t="s">
        <v>39</v>
      </c>
      <c r="L32" s="31"/>
    </row>
    <row r="33" spans="2:12" s="1" customFormat="1" ht="14.45" customHeight="1">
      <c r="B33" s="31"/>
      <c r="D33" s="54" t="s">
        <v>40</v>
      </c>
      <c r="E33" s="26" t="s">
        <v>41</v>
      </c>
      <c r="F33" s="90">
        <f>ROUND((SUM(BE120:BE168)),  2)</f>
        <v>0</v>
      </c>
      <c r="I33" s="91">
        <v>0.21</v>
      </c>
      <c r="J33" s="90">
        <f>ROUND(((SUM(BE120:BE168))*I33),  2)</f>
        <v>0</v>
      </c>
      <c r="L33" s="31"/>
    </row>
    <row r="34" spans="2:12" s="1" customFormat="1" ht="14.45" customHeight="1">
      <c r="B34" s="31"/>
      <c r="E34" s="26" t="s">
        <v>42</v>
      </c>
      <c r="F34" s="90">
        <f>ROUND((SUM(BF120:BF168)),  2)</f>
        <v>0</v>
      </c>
      <c r="I34" s="91">
        <v>0.12</v>
      </c>
      <c r="J34" s="90">
        <f>ROUND(((SUM(BF120:BF168))*I34),  2)</f>
        <v>0</v>
      </c>
      <c r="L34" s="31"/>
    </row>
    <row r="35" spans="2:12" s="1" customFormat="1" ht="14.45" hidden="1" customHeight="1">
      <c r="B35" s="31"/>
      <c r="E35" s="26" t="s">
        <v>43</v>
      </c>
      <c r="F35" s="90">
        <f>ROUND((SUM(BG120:BG168)),  2)</f>
        <v>0</v>
      </c>
      <c r="I35" s="91">
        <v>0.21</v>
      </c>
      <c r="J35" s="90">
        <f>0</f>
        <v>0</v>
      </c>
      <c r="L35" s="31"/>
    </row>
    <row r="36" spans="2:12" s="1" customFormat="1" ht="14.45" hidden="1" customHeight="1">
      <c r="B36" s="31"/>
      <c r="E36" s="26" t="s">
        <v>44</v>
      </c>
      <c r="F36" s="90">
        <f>ROUND((SUM(BH120:BH168)),  2)</f>
        <v>0</v>
      </c>
      <c r="I36" s="91">
        <v>0.12</v>
      </c>
      <c r="J36" s="90">
        <f>0</f>
        <v>0</v>
      </c>
      <c r="L36" s="31"/>
    </row>
    <row r="37" spans="2:12" s="1" customFormat="1" ht="14.45" hidden="1" customHeight="1">
      <c r="B37" s="31"/>
      <c r="E37" s="26" t="s">
        <v>45</v>
      </c>
      <c r="F37" s="90">
        <f>ROUND((SUM(BI120:BI168)),  2)</f>
        <v>0</v>
      </c>
      <c r="I37" s="91">
        <v>0</v>
      </c>
      <c r="J37" s="90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2"/>
      <c r="D39" s="93" t="s">
        <v>46</v>
      </c>
      <c r="E39" s="56"/>
      <c r="F39" s="56"/>
      <c r="G39" s="94" t="s">
        <v>47</v>
      </c>
      <c r="H39" s="95" t="s">
        <v>48</v>
      </c>
      <c r="I39" s="56"/>
      <c r="J39" s="96">
        <f>SUM(J30:J37)</f>
        <v>0</v>
      </c>
      <c r="K39" s="97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49</v>
      </c>
      <c r="E50" s="41"/>
      <c r="F50" s="41"/>
      <c r="G50" s="40" t="s">
        <v>50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51</v>
      </c>
      <c r="E61" s="33"/>
      <c r="F61" s="98" t="s">
        <v>52</v>
      </c>
      <c r="G61" s="42" t="s">
        <v>51</v>
      </c>
      <c r="H61" s="33"/>
      <c r="I61" s="33"/>
      <c r="J61" s="99" t="s">
        <v>52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53</v>
      </c>
      <c r="E65" s="41"/>
      <c r="F65" s="41"/>
      <c r="G65" s="40" t="s">
        <v>54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51</v>
      </c>
      <c r="E76" s="33"/>
      <c r="F76" s="98" t="s">
        <v>52</v>
      </c>
      <c r="G76" s="42" t="s">
        <v>51</v>
      </c>
      <c r="H76" s="33"/>
      <c r="I76" s="33"/>
      <c r="J76" s="99" t="s">
        <v>52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108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16.5" customHeight="1">
      <c r="B85" s="31"/>
      <c r="E85" s="226" t="str">
        <f>E7</f>
        <v>Obnova obecního rybníka v k.ú. Žeretice</v>
      </c>
      <c r="F85" s="227"/>
      <c r="G85" s="227"/>
      <c r="H85" s="227"/>
      <c r="L85" s="31"/>
    </row>
    <row r="86" spans="2:47" s="1" customFormat="1" ht="12" customHeight="1">
      <c r="B86" s="31"/>
      <c r="C86" s="26" t="s">
        <v>106</v>
      </c>
      <c r="L86" s="31"/>
    </row>
    <row r="87" spans="2:47" s="1" customFormat="1" ht="16.5" customHeight="1">
      <c r="B87" s="31"/>
      <c r="E87" s="188" t="str">
        <f>E9</f>
        <v>SO 02 - Stabilizace břehu rybníka</v>
      </c>
      <c r="F87" s="228"/>
      <c r="G87" s="228"/>
      <c r="H87" s="228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 xml:space="preserve"> </v>
      </c>
      <c r="I89" s="26" t="s">
        <v>22</v>
      </c>
      <c r="J89" s="51" t="str">
        <f>IF(J12="","",J12)</f>
        <v>13. 4. 2026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24</v>
      </c>
      <c r="F91" s="24" t="str">
        <f>E15</f>
        <v>Obec Žeretice</v>
      </c>
      <c r="I91" s="26" t="s">
        <v>30</v>
      </c>
      <c r="J91" s="29" t="str">
        <f>E21</f>
        <v>Projektový ateliér Dlabáček s.r.o.</v>
      </c>
      <c r="L91" s="31"/>
    </row>
    <row r="92" spans="2:47" s="1" customFormat="1" ht="15.2" customHeight="1">
      <c r="B92" s="31"/>
      <c r="C92" s="26" t="s">
        <v>28</v>
      </c>
      <c r="F92" s="24" t="str">
        <f>IF(E18="","",E18)</f>
        <v>Vyplň údaj</v>
      </c>
      <c r="I92" s="26" t="s">
        <v>33</v>
      </c>
      <c r="J92" s="29" t="str">
        <f>E24</f>
        <v xml:space="preserve"> 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0" t="s">
        <v>109</v>
      </c>
      <c r="D94" s="92"/>
      <c r="E94" s="92"/>
      <c r="F94" s="92"/>
      <c r="G94" s="92"/>
      <c r="H94" s="92"/>
      <c r="I94" s="92"/>
      <c r="J94" s="101" t="s">
        <v>110</v>
      </c>
      <c r="K94" s="92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2" t="s">
        <v>111</v>
      </c>
      <c r="J96" s="65">
        <f>J120</f>
        <v>0</v>
      </c>
      <c r="L96" s="31"/>
      <c r="AU96" s="16" t="s">
        <v>112</v>
      </c>
    </row>
    <row r="97" spans="2:12" s="8" customFormat="1" ht="24.95" customHeight="1">
      <c r="B97" s="103"/>
      <c r="D97" s="104" t="s">
        <v>113</v>
      </c>
      <c r="E97" s="105"/>
      <c r="F97" s="105"/>
      <c r="G97" s="105"/>
      <c r="H97" s="105"/>
      <c r="I97" s="105"/>
      <c r="J97" s="106">
        <f>J121</f>
        <v>0</v>
      </c>
      <c r="L97" s="103"/>
    </row>
    <row r="98" spans="2:12" s="9" customFormat="1" ht="19.899999999999999" customHeight="1">
      <c r="B98" s="107"/>
      <c r="D98" s="108" t="s">
        <v>114</v>
      </c>
      <c r="E98" s="109"/>
      <c r="F98" s="109"/>
      <c r="G98" s="109"/>
      <c r="H98" s="109"/>
      <c r="I98" s="109"/>
      <c r="J98" s="110">
        <f>J122</f>
        <v>0</v>
      </c>
      <c r="L98" s="107"/>
    </row>
    <row r="99" spans="2:12" s="9" customFormat="1" ht="19.899999999999999" customHeight="1">
      <c r="B99" s="107"/>
      <c r="D99" s="108" t="s">
        <v>186</v>
      </c>
      <c r="E99" s="109"/>
      <c r="F99" s="109"/>
      <c r="G99" s="109"/>
      <c r="H99" s="109"/>
      <c r="I99" s="109"/>
      <c r="J99" s="110">
        <f>J155</f>
        <v>0</v>
      </c>
      <c r="L99" s="107"/>
    </row>
    <row r="100" spans="2:12" s="9" customFormat="1" ht="19.899999999999999" customHeight="1">
      <c r="B100" s="107"/>
      <c r="D100" s="108" t="s">
        <v>187</v>
      </c>
      <c r="E100" s="109"/>
      <c r="F100" s="109"/>
      <c r="G100" s="109"/>
      <c r="H100" s="109"/>
      <c r="I100" s="109"/>
      <c r="J100" s="110">
        <f>J166</f>
        <v>0</v>
      </c>
      <c r="L100" s="107"/>
    </row>
    <row r="101" spans="2:12" s="1" customFormat="1" ht="21.75" customHeight="1">
      <c r="B101" s="31"/>
      <c r="L101" s="31"/>
    </row>
    <row r="102" spans="2:12" s="1" customFormat="1" ht="6.95" customHeight="1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31"/>
    </row>
    <row r="106" spans="2:12" s="1" customFormat="1" ht="6.95" customHeight="1">
      <c r="B106" s="45"/>
      <c r="C106" s="46"/>
      <c r="D106" s="46"/>
      <c r="E106" s="46"/>
      <c r="F106" s="46"/>
      <c r="G106" s="46"/>
      <c r="H106" s="46"/>
      <c r="I106" s="46"/>
      <c r="J106" s="46"/>
      <c r="K106" s="46"/>
      <c r="L106" s="31"/>
    </row>
    <row r="107" spans="2:12" s="1" customFormat="1" ht="24.95" customHeight="1">
      <c r="B107" s="31"/>
      <c r="C107" s="20" t="s">
        <v>115</v>
      </c>
      <c r="L107" s="31"/>
    </row>
    <row r="108" spans="2:12" s="1" customFormat="1" ht="6.95" customHeight="1">
      <c r="B108" s="31"/>
      <c r="L108" s="31"/>
    </row>
    <row r="109" spans="2:12" s="1" customFormat="1" ht="12" customHeight="1">
      <c r="B109" s="31"/>
      <c r="C109" s="26" t="s">
        <v>16</v>
      </c>
      <c r="L109" s="31"/>
    </row>
    <row r="110" spans="2:12" s="1" customFormat="1" ht="16.5" customHeight="1">
      <c r="B110" s="31"/>
      <c r="E110" s="226" t="str">
        <f>E7</f>
        <v>Obnova obecního rybníka v k.ú. Žeretice</v>
      </c>
      <c r="F110" s="227"/>
      <c r="G110" s="227"/>
      <c r="H110" s="227"/>
      <c r="L110" s="31"/>
    </row>
    <row r="111" spans="2:12" s="1" customFormat="1" ht="12" customHeight="1">
      <c r="B111" s="31"/>
      <c r="C111" s="26" t="s">
        <v>106</v>
      </c>
      <c r="L111" s="31"/>
    </row>
    <row r="112" spans="2:12" s="1" customFormat="1" ht="16.5" customHeight="1">
      <c r="B112" s="31"/>
      <c r="E112" s="188" t="str">
        <f>E9</f>
        <v>SO 02 - Stabilizace břehu rybníka</v>
      </c>
      <c r="F112" s="228"/>
      <c r="G112" s="228"/>
      <c r="H112" s="228"/>
      <c r="L112" s="31"/>
    </row>
    <row r="113" spans="2:65" s="1" customFormat="1" ht="6.95" customHeight="1">
      <c r="B113" s="31"/>
      <c r="L113" s="31"/>
    </row>
    <row r="114" spans="2:65" s="1" customFormat="1" ht="12" customHeight="1">
      <c r="B114" s="31"/>
      <c r="C114" s="26" t="s">
        <v>20</v>
      </c>
      <c r="F114" s="24" t="str">
        <f>F12</f>
        <v xml:space="preserve"> </v>
      </c>
      <c r="I114" s="26" t="s">
        <v>22</v>
      </c>
      <c r="J114" s="51" t="str">
        <f>IF(J12="","",J12)</f>
        <v>13. 4. 2026</v>
      </c>
      <c r="L114" s="31"/>
    </row>
    <row r="115" spans="2:65" s="1" customFormat="1" ht="6.95" customHeight="1">
      <c r="B115" s="31"/>
      <c r="L115" s="31"/>
    </row>
    <row r="116" spans="2:65" s="1" customFormat="1" ht="25.7" customHeight="1">
      <c r="B116" s="31"/>
      <c r="C116" s="26" t="s">
        <v>24</v>
      </c>
      <c r="F116" s="24" t="str">
        <f>E15</f>
        <v>Obec Žeretice</v>
      </c>
      <c r="I116" s="26" t="s">
        <v>30</v>
      </c>
      <c r="J116" s="29" t="str">
        <f>E21</f>
        <v>Projektový ateliér Dlabáček s.r.o.</v>
      </c>
      <c r="L116" s="31"/>
    </row>
    <row r="117" spans="2:65" s="1" customFormat="1" ht="15.2" customHeight="1">
      <c r="B117" s="31"/>
      <c r="C117" s="26" t="s">
        <v>28</v>
      </c>
      <c r="F117" s="24" t="str">
        <f>IF(E18="","",E18)</f>
        <v>Vyplň údaj</v>
      </c>
      <c r="I117" s="26" t="s">
        <v>33</v>
      </c>
      <c r="J117" s="29" t="str">
        <f>E24</f>
        <v xml:space="preserve"> </v>
      </c>
      <c r="L117" s="31"/>
    </row>
    <row r="118" spans="2:65" s="1" customFormat="1" ht="10.35" customHeight="1">
      <c r="B118" s="31"/>
      <c r="L118" s="31"/>
    </row>
    <row r="119" spans="2:65" s="10" customFormat="1" ht="29.25" customHeight="1">
      <c r="B119" s="111"/>
      <c r="C119" s="112" t="s">
        <v>116</v>
      </c>
      <c r="D119" s="113" t="s">
        <v>61</v>
      </c>
      <c r="E119" s="113" t="s">
        <v>57</v>
      </c>
      <c r="F119" s="113" t="s">
        <v>58</v>
      </c>
      <c r="G119" s="113" t="s">
        <v>117</v>
      </c>
      <c r="H119" s="113" t="s">
        <v>118</v>
      </c>
      <c r="I119" s="113" t="s">
        <v>119</v>
      </c>
      <c r="J119" s="114" t="s">
        <v>110</v>
      </c>
      <c r="K119" s="115" t="s">
        <v>120</v>
      </c>
      <c r="L119" s="111"/>
      <c r="M119" s="58" t="s">
        <v>1</v>
      </c>
      <c r="N119" s="59" t="s">
        <v>40</v>
      </c>
      <c r="O119" s="59" t="s">
        <v>121</v>
      </c>
      <c r="P119" s="59" t="s">
        <v>122</v>
      </c>
      <c r="Q119" s="59" t="s">
        <v>123</v>
      </c>
      <c r="R119" s="59" t="s">
        <v>124</v>
      </c>
      <c r="S119" s="59" t="s">
        <v>125</v>
      </c>
      <c r="T119" s="60" t="s">
        <v>126</v>
      </c>
    </row>
    <row r="120" spans="2:65" s="1" customFormat="1" ht="22.9" customHeight="1">
      <c r="B120" s="31"/>
      <c r="C120" s="63" t="s">
        <v>127</v>
      </c>
      <c r="J120" s="116">
        <f>BK120</f>
        <v>0</v>
      </c>
      <c r="L120" s="31"/>
      <c r="M120" s="61"/>
      <c r="N120" s="52"/>
      <c r="O120" s="52"/>
      <c r="P120" s="117">
        <f>P121</f>
        <v>0</v>
      </c>
      <c r="Q120" s="52"/>
      <c r="R120" s="117">
        <f>R121</f>
        <v>1171.6099199999999</v>
      </c>
      <c r="S120" s="52"/>
      <c r="T120" s="118">
        <f>T121</f>
        <v>0</v>
      </c>
      <c r="AT120" s="16" t="s">
        <v>75</v>
      </c>
      <c r="AU120" s="16" t="s">
        <v>112</v>
      </c>
      <c r="BK120" s="119">
        <f>BK121</f>
        <v>0</v>
      </c>
    </row>
    <row r="121" spans="2:65" s="11" customFormat="1" ht="25.9" customHeight="1">
      <c r="B121" s="120"/>
      <c r="D121" s="121" t="s">
        <v>75</v>
      </c>
      <c r="E121" s="122" t="s">
        <v>128</v>
      </c>
      <c r="F121" s="122" t="s">
        <v>129</v>
      </c>
      <c r="I121" s="123"/>
      <c r="J121" s="124">
        <f>BK121</f>
        <v>0</v>
      </c>
      <c r="L121" s="120"/>
      <c r="M121" s="125"/>
      <c r="P121" s="126">
        <f>P122+P155+P166</f>
        <v>0</v>
      </c>
      <c r="R121" s="126">
        <f>R122+R155+R166</f>
        <v>1171.6099199999999</v>
      </c>
      <c r="T121" s="127">
        <f>T122+T155+T166</f>
        <v>0</v>
      </c>
      <c r="AR121" s="121" t="s">
        <v>84</v>
      </c>
      <c r="AT121" s="128" t="s">
        <v>75</v>
      </c>
      <c r="AU121" s="128" t="s">
        <v>76</v>
      </c>
      <c r="AY121" s="121" t="s">
        <v>130</v>
      </c>
      <c r="BK121" s="129">
        <f>BK122+BK155+BK166</f>
        <v>0</v>
      </c>
    </row>
    <row r="122" spans="2:65" s="11" customFormat="1" ht="22.9" customHeight="1">
      <c r="B122" s="120"/>
      <c r="D122" s="121" t="s">
        <v>75</v>
      </c>
      <c r="E122" s="130" t="s">
        <v>84</v>
      </c>
      <c r="F122" s="130" t="s">
        <v>131</v>
      </c>
      <c r="I122" s="123"/>
      <c r="J122" s="131">
        <f>BK122</f>
        <v>0</v>
      </c>
      <c r="L122" s="120"/>
      <c r="M122" s="125"/>
      <c r="P122" s="126">
        <f>SUM(P123:P154)</f>
        <v>0</v>
      </c>
      <c r="R122" s="126">
        <f>SUM(R123:R154)</f>
        <v>0</v>
      </c>
      <c r="T122" s="127">
        <f>SUM(T123:T154)</f>
        <v>0</v>
      </c>
      <c r="AR122" s="121" t="s">
        <v>84</v>
      </c>
      <c r="AT122" s="128" t="s">
        <v>75</v>
      </c>
      <c r="AU122" s="128" t="s">
        <v>84</v>
      </c>
      <c r="AY122" s="121" t="s">
        <v>130</v>
      </c>
      <c r="BK122" s="129">
        <f>SUM(BK123:BK154)</f>
        <v>0</v>
      </c>
    </row>
    <row r="123" spans="2:65" s="1" customFormat="1" ht="33" customHeight="1">
      <c r="B123" s="31"/>
      <c r="C123" s="132" t="s">
        <v>84</v>
      </c>
      <c r="D123" s="132" t="s">
        <v>132</v>
      </c>
      <c r="E123" s="133" t="s">
        <v>188</v>
      </c>
      <c r="F123" s="134" t="s">
        <v>189</v>
      </c>
      <c r="G123" s="135" t="s">
        <v>135</v>
      </c>
      <c r="H123" s="136">
        <v>549</v>
      </c>
      <c r="I123" s="137"/>
      <c r="J123" s="138">
        <f>ROUND(I123*H123,2)</f>
        <v>0</v>
      </c>
      <c r="K123" s="139"/>
      <c r="L123" s="31"/>
      <c r="M123" s="140" t="s">
        <v>1</v>
      </c>
      <c r="N123" s="141" t="s">
        <v>41</v>
      </c>
      <c r="P123" s="142">
        <f>O123*H123</f>
        <v>0</v>
      </c>
      <c r="Q123" s="142">
        <v>0</v>
      </c>
      <c r="R123" s="142">
        <f>Q123*H123</f>
        <v>0</v>
      </c>
      <c r="S123" s="142">
        <v>0</v>
      </c>
      <c r="T123" s="143">
        <f>S123*H123</f>
        <v>0</v>
      </c>
      <c r="AR123" s="144" t="s">
        <v>136</v>
      </c>
      <c r="AT123" s="144" t="s">
        <v>132</v>
      </c>
      <c r="AU123" s="144" t="s">
        <v>86</v>
      </c>
      <c r="AY123" s="16" t="s">
        <v>130</v>
      </c>
      <c r="BE123" s="145">
        <f>IF(N123="základní",J123,0)</f>
        <v>0</v>
      </c>
      <c r="BF123" s="145">
        <f>IF(N123="snížená",J123,0)</f>
        <v>0</v>
      </c>
      <c r="BG123" s="145">
        <f>IF(N123="zákl. přenesená",J123,0)</f>
        <v>0</v>
      </c>
      <c r="BH123" s="145">
        <f>IF(N123="sníž. přenesená",J123,0)</f>
        <v>0</v>
      </c>
      <c r="BI123" s="145">
        <f>IF(N123="nulová",J123,0)</f>
        <v>0</v>
      </c>
      <c r="BJ123" s="16" t="s">
        <v>84</v>
      </c>
      <c r="BK123" s="145">
        <f>ROUND(I123*H123,2)</f>
        <v>0</v>
      </c>
      <c r="BL123" s="16" t="s">
        <v>136</v>
      </c>
      <c r="BM123" s="144" t="s">
        <v>190</v>
      </c>
    </row>
    <row r="124" spans="2:65" s="1" customFormat="1" ht="19.5">
      <c r="B124" s="31"/>
      <c r="D124" s="146" t="s">
        <v>138</v>
      </c>
      <c r="F124" s="147" t="s">
        <v>191</v>
      </c>
      <c r="I124" s="148"/>
      <c r="L124" s="31"/>
      <c r="M124" s="149"/>
      <c r="T124" s="55"/>
      <c r="AT124" s="16" t="s">
        <v>138</v>
      </c>
      <c r="AU124" s="16" t="s">
        <v>86</v>
      </c>
    </row>
    <row r="125" spans="2:65" s="12" customFormat="1" ht="11.25">
      <c r="B125" s="150"/>
      <c r="D125" s="146" t="s">
        <v>144</v>
      </c>
      <c r="E125" s="151" t="s">
        <v>1</v>
      </c>
      <c r="F125" s="152" t="s">
        <v>192</v>
      </c>
      <c r="H125" s="151" t="s">
        <v>1</v>
      </c>
      <c r="I125" s="153"/>
      <c r="L125" s="150"/>
      <c r="M125" s="154"/>
      <c r="T125" s="155"/>
      <c r="AT125" s="151" t="s">
        <v>144</v>
      </c>
      <c r="AU125" s="151" t="s">
        <v>86</v>
      </c>
      <c r="AV125" s="12" t="s">
        <v>84</v>
      </c>
      <c r="AW125" s="12" t="s">
        <v>32</v>
      </c>
      <c r="AX125" s="12" t="s">
        <v>76</v>
      </c>
      <c r="AY125" s="151" t="s">
        <v>130</v>
      </c>
    </row>
    <row r="126" spans="2:65" s="12" customFormat="1" ht="11.25">
      <c r="B126" s="150"/>
      <c r="D126" s="146" t="s">
        <v>144</v>
      </c>
      <c r="E126" s="151" t="s">
        <v>1</v>
      </c>
      <c r="F126" s="152" t="s">
        <v>193</v>
      </c>
      <c r="H126" s="151" t="s">
        <v>1</v>
      </c>
      <c r="I126" s="153"/>
      <c r="L126" s="150"/>
      <c r="M126" s="154"/>
      <c r="T126" s="155"/>
      <c r="AT126" s="151" t="s">
        <v>144</v>
      </c>
      <c r="AU126" s="151" t="s">
        <v>86</v>
      </c>
      <c r="AV126" s="12" t="s">
        <v>84</v>
      </c>
      <c r="AW126" s="12" t="s">
        <v>32</v>
      </c>
      <c r="AX126" s="12" t="s">
        <v>76</v>
      </c>
      <c r="AY126" s="151" t="s">
        <v>130</v>
      </c>
    </row>
    <row r="127" spans="2:65" s="13" customFormat="1" ht="11.25">
      <c r="B127" s="156"/>
      <c r="D127" s="146" t="s">
        <v>144</v>
      </c>
      <c r="E127" s="157" t="s">
        <v>1</v>
      </c>
      <c r="F127" s="158" t="s">
        <v>194</v>
      </c>
      <c r="H127" s="159">
        <v>549</v>
      </c>
      <c r="I127" s="160"/>
      <c r="L127" s="156"/>
      <c r="M127" s="161"/>
      <c r="T127" s="162"/>
      <c r="AT127" s="157" t="s">
        <v>144</v>
      </c>
      <c r="AU127" s="157" t="s">
        <v>86</v>
      </c>
      <c r="AV127" s="13" t="s">
        <v>86</v>
      </c>
      <c r="AW127" s="13" t="s">
        <v>32</v>
      </c>
      <c r="AX127" s="13" t="s">
        <v>76</v>
      </c>
      <c r="AY127" s="157" t="s">
        <v>130</v>
      </c>
    </row>
    <row r="128" spans="2:65" s="14" customFormat="1" ht="11.25">
      <c r="B128" s="163"/>
      <c r="D128" s="146" t="s">
        <v>144</v>
      </c>
      <c r="E128" s="164" t="s">
        <v>1</v>
      </c>
      <c r="F128" s="165" t="s">
        <v>147</v>
      </c>
      <c r="H128" s="166">
        <v>549</v>
      </c>
      <c r="I128" s="167"/>
      <c r="L128" s="163"/>
      <c r="M128" s="168"/>
      <c r="T128" s="169"/>
      <c r="AT128" s="164" t="s">
        <v>144</v>
      </c>
      <c r="AU128" s="164" t="s">
        <v>86</v>
      </c>
      <c r="AV128" s="14" t="s">
        <v>136</v>
      </c>
      <c r="AW128" s="14" t="s">
        <v>32</v>
      </c>
      <c r="AX128" s="14" t="s">
        <v>84</v>
      </c>
      <c r="AY128" s="164" t="s">
        <v>130</v>
      </c>
    </row>
    <row r="129" spans="2:65" s="1" customFormat="1" ht="24.2" customHeight="1">
      <c r="B129" s="31"/>
      <c r="C129" s="132" t="s">
        <v>86</v>
      </c>
      <c r="D129" s="132" t="s">
        <v>132</v>
      </c>
      <c r="E129" s="133" t="s">
        <v>195</v>
      </c>
      <c r="F129" s="134" t="s">
        <v>196</v>
      </c>
      <c r="G129" s="135" t="s">
        <v>167</v>
      </c>
      <c r="H129" s="136">
        <v>1830</v>
      </c>
      <c r="I129" s="137"/>
      <c r="J129" s="138">
        <f>ROUND(I129*H129,2)</f>
        <v>0</v>
      </c>
      <c r="K129" s="139"/>
      <c r="L129" s="31"/>
      <c r="M129" s="140" t="s">
        <v>1</v>
      </c>
      <c r="N129" s="141" t="s">
        <v>41</v>
      </c>
      <c r="P129" s="142">
        <f>O129*H129</f>
        <v>0</v>
      </c>
      <c r="Q129" s="142">
        <v>0</v>
      </c>
      <c r="R129" s="142">
        <f>Q129*H129</f>
        <v>0</v>
      </c>
      <c r="S129" s="142">
        <v>0</v>
      </c>
      <c r="T129" s="143">
        <f>S129*H129</f>
        <v>0</v>
      </c>
      <c r="AR129" s="144" t="s">
        <v>136</v>
      </c>
      <c r="AT129" s="144" t="s">
        <v>132</v>
      </c>
      <c r="AU129" s="144" t="s">
        <v>86</v>
      </c>
      <c r="AY129" s="16" t="s">
        <v>130</v>
      </c>
      <c r="BE129" s="145">
        <f>IF(N129="základní",J129,0)</f>
        <v>0</v>
      </c>
      <c r="BF129" s="145">
        <f>IF(N129="snížená",J129,0)</f>
        <v>0</v>
      </c>
      <c r="BG129" s="145">
        <f>IF(N129="zákl. přenesená",J129,0)</f>
        <v>0</v>
      </c>
      <c r="BH129" s="145">
        <f>IF(N129="sníž. přenesená",J129,0)</f>
        <v>0</v>
      </c>
      <c r="BI129" s="145">
        <f>IF(N129="nulová",J129,0)</f>
        <v>0</v>
      </c>
      <c r="BJ129" s="16" t="s">
        <v>84</v>
      </c>
      <c r="BK129" s="145">
        <f>ROUND(I129*H129,2)</f>
        <v>0</v>
      </c>
      <c r="BL129" s="16" t="s">
        <v>136</v>
      </c>
      <c r="BM129" s="144" t="s">
        <v>197</v>
      </c>
    </row>
    <row r="130" spans="2:65" s="1" customFormat="1" ht="29.25">
      <c r="B130" s="31"/>
      <c r="D130" s="146" t="s">
        <v>138</v>
      </c>
      <c r="F130" s="147" t="s">
        <v>198</v>
      </c>
      <c r="I130" s="148"/>
      <c r="L130" s="31"/>
      <c r="M130" s="149"/>
      <c r="T130" s="55"/>
      <c r="AT130" s="16" t="s">
        <v>138</v>
      </c>
      <c r="AU130" s="16" t="s">
        <v>86</v>
      </c>
    </row>
    <row r="131" spans="2:65" s="12" customFormat="1" ht="11.25">
      <c r="B131" s="150"/>
      <c r="D131" s="146" t="s">
        <v>144</v>
      </c>
      <c r="E131" s="151" t="s">
        <v>1</v>
      </c>
      <c r="F131" s="152" t="s">
        <v>192</v>
      </c>
      <c r="H131" s="151" t="s">
        <v>1</v>
      </c>
      <c r="I131" s="153"/>
      <c r="L131" s="150"/>
      <c r="M131" s="154"/>
      <c r="T131" s="155"/>
      <c r="AT131" s="151" t="s">
        <v>144</v>
      </c>
      <c r="AU131" s="151" t="s">
        <v>86</v>
      </c>
      <c r="AV131" s="12" t="s">
        <v>84</v>
      </c>
      <c r="AW131" s="12" t="s">
        <v>32</v>
      </c>
      <c r="AX131" s="12" t="s">
        <v>76</v>
      </c>
      <c r="AY131" s="151" t="s">
        <v>130</v>
      </c>
    </row>
    <row r="132" spans="2:65" s="12" customFormat="1" ht="11.25">
      <c r="B132" s="150"/>
      <c r="D132" s="146" t="s">
        <v>144</v>
      </c>
      <c r="E132" s="151" t="s">
        <v>1</v>
      </c>
      <c r="F132" s="152" t="s">
        <v>193</v>
      </c>
      <c r="H132" s="151" t="s">
        <v>1</v>
      </c>
      <c r="I132" s="153"/>
      <c r="L132" s="150"/>
      <c r="M132" s="154"/>
      <c r="T132" s="155"/>
      <c r="AT132" s="151" t="s">
        <v>144</v>
      </c>
      <c r="AU132" s="151" t="s">
        <v>86</v>
      </c>
      <c r="AV132" s="12" t="s">
        <v>84</v>
      </c>
      <c r="AW132" s="12" t="s">
        <v>32</v>
      </c>
      <c r="AX132" s="12" t="s">
        <v>76</v>
      </c>
      <c r="AY132" s="151" t="s">
        <v>130</v>
      </c>
    </row>
    <row r="133" spans="2:65" s="13" customFormat="1" ht="11.25">
      <c r="B133" s="156"/>
      <c r="D133" s="146" t="s">
        <v>144</v>
      </c>
      <c r="E133" s="157" t="s">
        <v>1</v>
      </c>
      <c r="F133" s="158" t="s">
        <v>199</v>
      </c>
      <c r="H133" s="159">
        <v>1830</v>
      </c>
      <c r="I133" s="160"/>
      <c r="L133" s="156"/>
      <c r="M133" s="161"/>
      <c r="T133" s="162"/>
      <c r="AT133" s="157" t="s">
        <v>144</v>
      </c>
      <c r="AU133" s="157" t="s">
        <v>86</v>
      </c>
      <c r="AV133" s="13" t="s">
        <v>86</v>
      </c>
      <c r="AW133" s="13" t="s">
        <v>32</v>
      </c>
      <c r="AX133" s="13" t="s">
        <v>76</v>
      </c>
      <c r="AY133" s="157" t="s">
        <v>130</v>
      </c>
    </row>
    <row r="134" spans="2:65" s="14" customFormat="1" ht="11.25">
      <c r="B134" s="163"/>
      <c r="D134" s="146" t="s">
        <v>144</v>
      </c>
      <c r="E134" s="164" t="s">
        <v>1</v>
      </c>
      <c r="F134" s="165" t="s">
        <v>147</v>
      </c>
      <c r="H134" s="166">
        <v>1830</v>
      </c>
      <c r="I134" s="167"/>
      <c r="L134" s="163"/>
      <c r="M134" s="168"/>
      <c r="T134" s="169"/>
      <c r="AT134" s="164" t="s">
        <v>144</v>
      </c>
      <c r="AU134" s="164" t="s">
        <v>86</v>
      </c>
      <c r="AV134" s="14" t="s">
        <v>136</v>
      </c>
      <c r="AW134" s="14" t="s">
        <v>32</v>
      </c>
      <c r="AX134" s="14" t="s">
        <v>84</v>
      </c>
      <c r="AY134" s="164" t="s">
        <v>130</v>
      </c>
    </row>
    <row r="135" spans="2:65" s="1" customFormat="1" ht="24.2" customHeight="1">
      <c r="B135" s="31"/>
      <c r="C135" s="132" t="s">
        <v>148</v>
      </c>
      <c r="D135" s="132" t="s">
        <v>132</v>
      </c>
      <c r="E135" s="133" t="s">
        <v>153</v>
      </c>
      <c r="F135" s="134" t="s">
        <v>154</v>
      </c>
      <c r="G135" s="135" t="s">
        <v>135</v>
      </c>
      <c r="H135" s="136">
        <v>549</v>
      </c>
      <c r="I135" s="137"/>
      <c r="J135" s="138">
        <f>ROUND(I135*H135,2)</f>
        <v>0</v>
      </c>
      <c r="K135" s="139"/>
      <c r="L135" s="31"/>
      <c r="M135" s="140" t="s">
        <v>1</v>
      </c>
      <c r="N135" s="141" t="s">
        <v>41</v>
      </c>
      <c r="P135" s="142">
        <f>O135*H135</f>
        <v>0</v>
      </c>
      <c r="Q135" s="142">
        <v>0</v>
      </c>
      <c r="R135" s="142">
        <f>Q135*H135</f>
        <v>0</v>
      </c>
      <c r="S135" s="142">
        <v>0</v>
      </c>
      <c r="T135" s="143">
        <f>S135*H135</f>
        <v>0</v>
      </c>
      <c r="AR135" s="144" t="s">
        <v>136</v>
      </c>
      <c r="AT135" s="144" t="s">
        <v>132</v>
      </c>
      <c r="AU135" s="144" t="s">
        <v>86</v>
      </c>
      <c r="AY135" s="16" t="s">
        <v>130</v>
      </c>
      <c r="BE135" s="145">
        <f>IF(N135="základní",J135,0)</f>
        <v>0</v>
      </c>
      <c r="BF135" s="145">
        <f>IF(N135="snížená",J135,0)</f>
        <v>0</v>
      </c>
      <c r="BG135" s="145">
        <f>IF(N135="zákl. přenesená",J135,0)</f>
        <v>0</v>
      </c>
      <c r="BH135" s="145">
        <f>IF(N135="sníž. přenesená",J135,0)</f>
        <v>0</v>
      </c>
      <c r="BI135" s="145">
        <f>IF(N135="nulová",J135,0)</f>
        <v>0</v>
      </c>
      <c r="BJ135" s="16" t="s">
        <v>84</v>
      </c>
      <c r="BK135" s="145">
        <f>ROUND(I135*H135,2)</f>
        <v>0</v>
      </c>
      <c r="BL135" s="16" t="s">
        <v>136</v>
      </c>
      <c r="BM135" s="144" t="s">
        <v>200</v>
      </c>
    </row>
    <row r="136" spans="2:65" s="1" customFormat="1" ht="29.25">
      <c r="B136" s="31"/>
      <c r="D136" s="146" t="s">
        <v>138</v>
      </c>
      <c r="F136" s="147" t="s">
        <v>156</v>
      </c>
      <c r="I136" s="148"/>
      <c r="L136" s="31"/>
      <c r="M136" s="149"/>
      <c r="T136" s="55"/>
      <c r="AT136" s="16" t="s">
        <v>138</v>
      </c>
      <c r="AU136" s="16" t="s">
        <v>86</v>
      </c>
    </row>
    <row r="137" spans="2:65" s="12" customFormat="1" ht="11.25">
      <c r="B137" s="150"/>
      <c r="D137" s="146" t="s">
        <v>144</v>
      </c>
      <c r="E137" s="151" t="s">
        <v>1</v>
      </c>
      <c r="F137" s="152" t="s">
        <v>201</v>
      </c>
      <c r="H137" s="151" t="s">
        <v>1</v>
      </c>
      <c r="I137" s="153"/>
      <c r="L137" s="150"/>
      <c r="M137" s="154"/>
      <c r="T137" s="155"/>
      <c r="AT137" s="151" t="s">
        <v>144</v>
      </c>
      <c r="AU137" s="151" t="s">
        <v>86</v>
      </c>
      <c r="AV137" s="12" t="s">
        <v>84</v>
      </c>
      <c r="AW137" s="12" t="s">
        <v>32</v>
      </c>
      <c r="AX137" s="12" t="s">
        <v>76</v>
      </c>
      <c r="AY137" s="151" t="s">
        <v>130</v>
      </c>
    </row>
    <row r="138" spans="2:65" s="13" customFormat="1" ht="11.25">
      <c r="B138" s="156"/>
      <c r="D138" s="146" t="s">
        <v>144</v>
      </c>
      <c r="E138" s="157" t="s">
        <v>1</v>
      </c>
      <c r="F138" s="158" t="s">
        <v>202</v>
      </c>
      <c r="H138" s="159">
        <v>549</v>
      </c>
      <c r="I138" s="160"/>
      <c r="L138" s="156"/>
      <c r="M138" s="161"/>
      <c r="T138" s="162"/>
      <c r="AT138" s="157" t="s">
        <v>144</v>
      </c>
      <c r="AU138" s="157" t="s">
        <v>86</v>
      </c>
      <c r="AV138" s="13" t="s">
        <v>86</v>
      </c>
      <c r="AW138" s="13" t="s">
        <v>32</v>
      </c>
      <c r="AX138" s="13" t="s">
        <v>76</v>
      </c>
      <c r="AY138" s="157" t="s">
        <v>130</v>
      </c>
    </row>
    <row r="139" spans="2:65" s="14" customFormat="1" ht="11.25">
      <c r="B139" s="163"/>
      <c r="D139" s="146" t="s">
        <v>144</v>
      </c>
      <c r="E139" s="164" t="s">
        <v>1</v>
      </c>
      <c r="F139" s="165" t="s">
        <v>147</v>
      </c>
      <c r="H139" s="166">
        <v>549</v>
      </c>
      <c r="I139" s="167"/>
      <c r="L139" s="163"/>
      <c r="M139" s="168"/>
      <c r="T139" s="169"/>
      <c r="AT139" s="164" t="s">
        <v>144</v>
      </c>
      <c r="AU139" s="164" t="s">
        <v>86</v>
      </c>
      <c r="AV139" s="14" t="s">
        <v>136</v>
      </c>
      <c r="AW139" s="14" t="s">
        <v>32</v>
      </c>
      <c r="AX139" s="14" t="s">
        <v>84</v>
      </c>
      <c r="AY139" s="164" t="s">
        <v>130</v>
      </c>
    </row>
    <row r="140" spans="2:65" s="1" customFormat="1" ht="37.9" customHeight="1">
      <c r="B140" s="31"/>
      <c r="C140" s="132" t="s">
        <v>136</v>
      </c>
      <c r="D140" s="132" t="s">
        <v>132</v>
      </c>
      <c r="E140" s="133" t="s">
        <v>159</v>
      </c>
      <c r="F140" s="134" t="s">
        <v>160</v>
      </c>
      <c r="G140" s="135" t="s">
        <v>135</v>
      </c>
      <c r="H140" s="136">
        <v>549</v>
      </c>
      <c r="I140" s="137"/>
      <c r="J140" s="138">
        <f>ROUND(I140*H140,2)</f>
        <v>0</v>
      </c>
      <c r="K140" s="139"/>
      <c r="L140" s="31"/>
      <c r="M140" s="140" t="s">
        <v>1</v>
      </c>
      <c r="N140" s="141" t="s">
        <v>41</v>
      </c>
      <c r="P140" s="142">
        <f>O140*H140</f>
        <v>0</v>
      </c>
      <c r="Q140" s="142">
        <v>0</v>
      </c>
      <c r="R140" s="142">
        <f>Q140*H140</f>
        <v>0</v>
      </c>
      <c r="S140" s="142">
        <v>0</v>
      </c>
      <c r="T140" s="143">
        <f>S140*H140</f>
        <v>0</v>
      </c>
      <c r="AR140" s="144" t="s">
        <v>136</v>
      </c>
      <c r="AT140" s="144" t="s">
        <v>132</v>
      </c>
      <c r="AU140" s="144" t="s">
        <v>86</v>
      </c>
      <c r="AY140" s="16" t="s">
        <v>130</v>
      </c>
      <c r="BE140" s="145">
        <f>IF(N140="základní",J140,0)</f>
        <v>0</v>
      </c>
      <c r="BF140" s="145">
        <f>IF(N140="snížená",J140,0)</f>
        <v>0</v>
      </c>
      <c r="BG140" s="145">
        <f>IF(N140="zákl. přenesená",J140,0)</f>
        <v>0</v>
      </c>
      <c r="BH140" s="145">
        <f>IF(N140="sníž. přenesená",J140,0)</f>
        <v>0</v>
      </c>
      <c r="BI140" s="145">
        <f>IF(N140="nulová",J140,0)</f>
        <v>0</v>
      </c>
      <c r="BJ140" s="16" t="s">
        <v>84</v>
      </c>
      <c r="BK140" s="145">
        <f>ROUND(I140*H140,2)</f>
        <v>0</v>
      </c>
      <c r="BL140" s="16" t="s">
        <v>136</v>
      </c>
      <c r="BM140" s="144" t="s">
        <v>203</v>
      </c>
    </row>
    <row r="141" spans="2:65" s="1" customFormat="1" ht="39">
      <c r="B141" s="31"/>
      <c r="D141" s="146" t="s">
        <v>138</v>
      </c>
      <c r="F141" s="147" t="s">
        <v>162</v>
      </c>
      <c r="I141" s="148"/>
      <c r="L141" s="31"/>
      <c r="M141" s="149"/>
      <c r="T141" s="55"/>
      <c r="AT141" s="16" t="s">
        <v>138</v>
      </c>
      <c r="AU141" s="16" t="s">
        <v>86</v>
      </c>
    </row>
    <row r="142" spans="2:65" s="12" customFormat="1" ht="11.25">
      <c r="B142" s="150"/>
      <c r="D142" s="146" t="s">
        <v>144</v>
      </c>
      <c r="E142" s="151" t="s">
        <v>1</v>
      </c>
      <c r="F142" s="152" t="s">
        <v>201</v>
      </c>
      <c r="H142" s="151" t="s">
        <v>1</v>
      </c>
      <c r="I142" s="153"/>
      <c r="L142" s="150"/>
      <c r="M142" s="154"/>
      <c r="T142" s="155"/>
      <c r="AT142" s="151" t="s">
        <v>144</v>
      </c>
      <c r="AU142" s="151" t="s">
        <v>86</v>
      </c>
      <c r="AV142" s="12" t="s">
        <v>84</v>
      </c>
      <c r="AW142" s="12" t="s">
        <v>32</v>
      </c>
      <c r="AX142" s="12" t="s">
        <v>76</v>
      </c>
      <c r="AY142" s="151" t="s">
        <v>130</v>
      </c>
    </row>
    <row r="143" spans="2:65" s="13" customFormat="1" ht="11.25">
      <c r="B143" s="156"/>
      <c r="D143" s="146" t="s">
        <v>144</v>
      </c>
      <c r="E143" s="157" t="s">
        <v>1</v>
      </c>
      <c r="F143" s="158" t="s">
        <v>202</v>
      </c>
      <c r="H143" s="159">
        <v>549</v>
      </c>
      <c r="I143" s="160"/>
      <c r="L143" s="156"/>
      <c r="M143" s="161"/>
      <c r="T143" s="162"/>
      <c r="AT143" s="157" t="s">
        <v>144</v>
      </c>
      <c r="AU143" s="157" t="s">
        <v>86</v>
      </c>
      <c r="AV143" s="13" t="s">
        <v>86</v>
      </c>
      <c r="AW143" s="13" t="s">
        <v>32</v>
      </c>
      <c r="AX143" s="13" t="s">
        <v>76</v>
      </c>
      <c r="AY143" s="157" t="s">
        <v>130</v>
      </c>
    </row>
    <row r="144" spans="2:65" s="14" customFormat="1" ht="11.25">
      <c r="B144" s="163"/>
      <c r="D144" s="146" t="s">
        <v>144</v>
      </c>
      <c r="E144" s="164" t="s">
        <v>1</v>
      </c>
      <c r="F144" s="165" t="s">
        <v>147</v>
      </c>
      <c r="H144" s="166">
        <v>549</v>
      </c>
      <c r="I144" s="167"/>
      <c r="L144" s="163"/>
      <c r="M144" s="168"/>
      <c r="T144" s="169"/>
      <c r="AT144" s="164" t="s">
        <v>144</v>
      </c>
      <c r="AU144" s="164" t="s">
        <v>86</v>
      </c>
      <c r="AV144" s="14" t="s">
        <v>136</v>
      </c>
      <c r="AW144" s="14" t="s">
        <v>32</v>
      </c>
      <c r="AX144" s="14" t="s">
        <v>84</v>
      </c>
      <c r="AY144" s="164" t="s">
        <v>130</v>
      </c>
    </row>
    <row r="145" spans="2:65" s="1" customFormat="1" ht="33" customHeight="1">
      <c r="B145" s="31"/>
      <c r="C145" s="132" t="s">
        <v>158</v>
      </c>
      <c r="D145" s="132" t="s">
        <v>132</v>
      </c>
      <c r="E145" s="133" t="s">
        <v>173</v>
      </c>
      <c r="F145" s="134" t="s">
        <v>174</v>
      </c>
      <c r="G145" s="135" t="s">
        <v>167</v>
      </c>
      <c r="H145" s="136">
        <v>5490</v>
      </c>
      <c r="I145" s="137"/>
      <c r="J145" s="138">
        <f>ROUND(I145*H145,2)</f>
        <v>0</v>
      </c>
      <c r="K145" s="139"/>
      <c r="L145" s="31"/>
      <c r="M145" s="140" t="s">
        <v>1</v>
      </c>
      <c r="N145" s="141" t="s">
        <v>41</v>
      </c>
      <c r="P145" s="142">
        <f>O145*H145</f>
        <v>0</v>
      </c>
      <c r="Q145" s="142">
        <v>0</v>
      </c>
      <c r="R145" s="142">
        <f>Q145*H145</f>
        <v>0</v>
      </c>
      <c r="S145" s="142">
        <v>0</v>
      </c>
      <c r="T145" s="143">
        <f>S145*H145</f>
        <v>0</v>
      </c>
      <c r="AR145" s="144" t="s">
        <v>136</v>
      </c>
      <c r="AT145" s="144" t="s">
        <v>132</v>
      </c>
      <c r="AU145" s="144" t="s">
        <v>86</v>
      </c>
      <c r="AY145" s="16" t="s">
        <v>130</v>
      </c>
      <c r="BE145" s="145">
        <f>IF(N145="základní",J145,0)</f>
        <v>0</v>
      </c>
      <c r="BF145" s="145">
        <f>IF(N145="snížená",J145,0)</f>
        <v>0</v>
      </c>
      <c r="BG145" s="145">
        <f>IF(N145="zákl. přenesená",J145,0)</f>
        <v>0</v>
      </c>
      <c r="BH145" s="145">
        <f>IF(N145="sníž. přenesená",J145,0)</f>
        <v>0</v>
      </c>
      <c r="BI145" s="145">
        <f>IF(N145="nulová",J145,0)</f>
        <v>0</v>
      </c>
      <c r="BJ145" s="16" t="s">
        <v>84</v>
      </c>
      <c r="BK145" s="145">
        <f>ROUND(I145*H145,2)</f>
        <v>0</v>
      </c>
      <c r="BL145" s="16" t="s">
        <v>136</v>
      </c>
      <c r="BM145" s="144" t="s">
        <v>204</v>
      </c>
    </row>
    <row r="146" spans="2:65" s="1" customFormat="1" ht="19.5">
      <c r="B146" s="31"/>
      <c r="D146" s="146" t="s">
        <v>138</v>
      </c>
      <c r="F146" s="147" t="s">
        <v>176</v>
      </c>
      <c r="I146" s="148"/>
      <c r="L146" s="31"/>
      <c r="M146" s="149"/>
      <c r="T146" s="55"/>
      <c r="AT146" s="16" t="s">
        <v>138</v>
      </c>
      <c r="AU146" s="16" t="s">
        <v>86</v>
      </c>
    </row>
    <row r="147" spans="2:65" s="12" customFormat="1" ht="11.25">
      <c r="B147" s="150"/>
      <c r="D147" s="146" t="s">
        <v>144</v>
      </c>
      <c r="E147" s="151" t="s">
        <v>1</v>
      </c>
      <c r="F147" s="152" t="s">
        <v>205</v>
      </c>
      <c r="H147" s="151" t="s">
        <v>1</v>
      </c>
      <c r="I147" s="153"/>
      <c r="L147" s="150"/>
      <c r="M147" s="154"/>
      <c r="T147" s="155"/>
      <c r="AT147" s="151" t="s">
        <v>144</v>
      </c>
      <c r="AU147" s="151" t="s">
        <v>86</v>
      </c>
      <c r="AV147" s="12" t="s">
        <v>84</v>
      </c>
      <c r="AW147" s="12" t="s">
        <v>32</v>
      </c>
      <c r="AX147" s="12" t="s">
        <v>76</v>
      </c>
      <c r="AY147" s="151" t="s">
        <v>130</v>
      </c>
    </row>
    <row r="148" spans="2:65" s="13" customFormat="1" ht="11.25">
      <c r="B148" s="156"/>
      <c r="D148" s="146" t="s">
        <v>144</v>
      </c>
      <c r="E148" s="157" t="s">
        <v>1</v>
      </c>
      <c r="F148" s="158" t="s">
        <v>206</v>
      </c>
      <c r="H148" s="159">
        <v>5490</v>
      </c>
      <c r="I148" s="160"/>
      <c r="L148" s="156"/>
      <c r="M148" s="161"/>
      <c r="T148" s="162"/>
      <c r="AT148" s="157" t="s">
        <v>144</v>
      </c>
      <c r="AU148" s="157" t="s">
        <v>86</v>
      </c>
      <c r="AV148" s="13" t="s">
        <v>86</v>
      </c>
      <c r="AW148" s="13" t="s">
        <v>32</v>
      </c>
      <c r="AX148" s="13" t="s">
        <v>76</v>
      </c>
      <c r="AY148" s="157" t="s">
        <v>130</v>
      </c>
    </row>
    <row r="149" spans="2:65" s="14" customFormat="1" ht="11.25">
      <c r="B149" s="163"/>
      <c r="D149" s="146" t="s">
        <v>144</v>
      </c>
      <c r="E149" s="164" t="s">
        <v>1</v>
      </c>
      <c r="F149" s="165" t="s">
        <v>147</v>
      </c>
      <c r="H149" s="166">
        <v>5490</v>
      </c>
      <c r="I149" s="167"/>
      <c r="L149" s="163"/>
      <c r="M149" s="168"/>
      <c r="T149" s="169"/>
      <c r="AT149" s="164" t="s">
        <v>144</v>
      </c>
      <c r="AU149" s="164" t="s">
        <v>86</v>
      </c>
      <c r="AV149" s="14" t="s">
        <v>136</v>
      </c>
      <c r="AW149" s="14" t="s">
        <v>32</v>
      </c>
      <c r="AX149" s="14" t="s">
        <v>84</v>
      </c>
      <c r="AY149" s="164" t="s">
        <v>130</v>
      </c>
    </row>
    <row r="150" spans="2:65" s="1" customFormat="1" ht="24.2" customHeight="1">
      <c r="B150" s="31"/>
      <c r="C150" s="132" t="s">
        <v>164</v>
      </c>
      <c r="D150" s="132" t="s">
        <v>132</v>
      </c>
      <c r="E150" s="133" t="s">
        <v>180</v>
      </c>
      <c r="F150" s="134" t="s">
        <v>181</v>
      </c>
      <c r="G150" s="135" t="s">
        <v>167</v>
      </c>
      <c r="H150" s="136">
        <v>5490</v>
      </c>
      <c r="I150" s="137"/>
      <c r="J150" s="138">
        <f>ROUND(I150*H150,2)</f>
        <v>0</v>
      </c>
      <c r="K150" s="139"/>
      <c r="L150" s="31"/>
      <c r="M150" s="140" t="s">
        <v>1</v>
      </c>
      <c r="N150" s="141" t="s">
        <v>41</v>
      </c>
      <c r="P150" s="142">
        <f>O150*H150</f>
        <v>0</v>
      </c>
      <c r="Q150" s="142">
        <v>0</v>
      </c>
      <c r="R150" s="142">
        <f>Q150*H150</f>
        <v>0</v>
      </c>
      <c r="S150" s="142">
        <v>0</v>
      </c>
      <c r="T150" s="143">
        <f>S150*H150</f>
        <v>0</v>
      </c>
      <c r="AR150" s="144" t="s">
        <v>136</v>
      </c>
      <c r="AT150" s="144" t="s">
        <v>132</v>
      </c>
      <c r="AU150" s="144" t="s">
        <v>86</v>
      </c>
      <c r="AY150" s="16" t="s">
        <v>130</v>
      </c>
      <c r="BE150" s="145">
        <f>IF(N150="základní",J150,0)</f>
        <v>0</v>
      </c>
      <c r="BF150" s="145">
        <f>IF(N150="snížená",J150,0)</f>
        <v>0</v>
      </c>
      <c r="BG150" s="145">
        <f>IF(N150="zákl. přenesená",J150,0)</f>
        <v>0</v>
      </c>
      <c r="BH150" s="145">
        <f>IF(N150="sníž. přenesená",J150,0)</f>
        <v>0</v>
      </c>
      <c r="BI150" s="145">
        <f>IF(N150="nulová",J150,0)</f>
        <v>0</v>
      </c>
      <c r="BJ150" s="16" t="s">
        <v>84</v>
      </c>
      <c r="BK150" s="145">
        <f>ROUND(I150*H150,2)</f>
        <v>0</v>
      </c>
      <c r="BL150" s="16" t="s">
        <v>136</v>
      </c>
      <c r="BM150" s="144" t="s">
        <v>207</v>
      </c>
    </row>
    <row r="151" spans="2:65" s="1" customFormat="1" ht="19.5">
      <c r="B151" s="31"/>
      <c r="D151" s="146" t="s">
        <v>138</v>
      </c>
      <c r="F151" s="147" t="s">
        <v>181</v>
      </c>
      <c r="I151" s="148"/>
      <c r="L151" s="31"/>
      <c r="M151" s="149"/>
      <c r="T151" s="55"/>
      <c r="AT151" s="16" t="s">
        <v>138</v>
      </c>
      <c r="AU151" s="16" t="s">
        <v>86</v>
      </c>
    </row>
    <row r="152" spans="2:65" s="12" customFormat="1" ht="11.25">
      <c r="B152" s="150"/>
      <c r="D152" s="146" t="s">
        <v>144</v>
      </c>
      <c r="E152" s="151" t="s">
        <v>1</v>
      </c>
      <c r="F152" s="152" t="s">
        <v>205</v>
      </c>
      <c r="H152" s="151" t="s">
        <v>1</v>
      </c>
      <c r="I152" s="153"/>
      <c r="L152" s="150"/>
      <c r="M152" s="154"/>
      <c r="T152" s="155"/>
      <c r="AT152" s="151" t="s">
        <v>144</v>
      </c>
      <c r="AU152" s="151" t="s">
        <v>86</v>
      </c>
      <c r="AV152" s="12" t="s">
        <v>84</v>
      </c>
      <c r="AW152" s="12" t="s">
        <v>32</v>
      </c>
      <c r="AX152" s="12" t="s">
        <v>76</v>
      </c>
      <c r="AY152" s="151" t="s">
        <v>130</v>
      </c>
    </row>
    <row r="153" spans="2:65" s="13" customFormat="1" ht="11.25">
      <c r="B153" s="156"/>
      <c r="D153" s="146" t="s">
        <v>144</v>
      </c>
      <c r="E153" s="157" t="s">
        <v>1</v>
      </c>
      <c r="F153" s="158" t="s">
        <v>206</v>
      </c>
      <c r="H153" s="159">
        <v>5490</v>
      </c>
      <c r="I153" s="160"/>
      <c r="L153" s="156"/>
      <c r="M153" s="161"/>
      <c r="T153" s="162"/>
      <c r="AT153" s="157" t="s">
        <v>144</v>
      </c>
      <c r="AU153" s="157" t="s">
        <v>86</v>
      </c>
      <c r="AV153" s="13" t="s">
        <v>86</v>
      </c>
      <c r="AW153" s="13" t="s">
        <v>32</v>
      </c>
      <c r="AX153" s="13" t="s">
        <v>76</v>
      </c>
      <c r="AY153" s="157" t="s">
        <v>130</v>
      </c>
    </row>
    <row r="154" spans="2:65" s="14" customFormat="1" ht="11.25">
      <c r="B154" s="163"/>
      <c r="D154" s="146" t="s">
        <v>144</v>
      </c>
      <c r="E154" s="164" t="s">
        <v>1</v>
      </c>
      <c r="F154" s="165" t="s">
        <v>147</v>
      </c>
      <c r="H154" s="166">
        <v>5490</v>
      </c>
      <c r="I154" s="167"/>
      <c r="L154" s="163"/>
      <c r="M154" s="168"/>
      <c r="T154" s="169"/>
      <c r="AT154" s="164" t="s">
        <v>144</v>
      </c>
      <c r="AU154" s="164" t="s">
        <v>86</v>
      </c>
      <c r="AV154" s="14" t="s">
        <v>136</v>
      </c>
      <c r="AW154" s="14" t="s">
        <v>32</v>
      </c>
      <c r="AX154" s="14" t="s">
        <v>84</v>
      </c>
      <c r="AY154" s="164" t="s">
        <v>130</v>
      </c>
    </row>
    <row r="155" spans="2:65" s="11" customFormat="1" ht="22.9" customHeight="1">
      <c r="B155" s="120"/>
      <c r="D155" s="121" t="s">
        <v>75</v>
      </c>
      <c r="E155" s="130" t="s">
        <v>136</v>
      </c>
      <c r="F155" s="130" t="s">
        <v>208</v>
      </c>
      <c r="I155" s="123"/>
      <c r="J155" s="131">
        <f>BK155</f>
        <v>0</v>
      </c>
      <c r="L155" s="120"/>
      <c r="M155" s="125"/>
      <c r="P155" s="126">
        <f>SUM(P156:P165)</f>
        <v>0</v>
      </c>
      <c r="R155" s="126">
        <f>SUM(R156:R165)</f>
        <v>1171.6099199999999</v>
      </c>
      <c r="T155" s="127">
        <f>SUM(T156:T165)</f>
        <v>0</v>
      </c>
      <c r="AR155" s="121" t="s">
        <v>84</v>
      </c>
      <c r="AT155" s="128" t="s">
        <v>75</v>
      </c>
      <c r="AU155" s="128" t="s">
        <v>84</v>
      </c>
      <c r="AY155" s="121" t="s">
        <v>130</v>
      </c>
      <c r="BK155" s="129">
        <f>SUM(BK156:BK165)</f>
        <v>0</v>
      </c>
    </row>
    <row r="156" spans="2:65" s="1" customFormat="1" ht="24.2" customHeight="1">
      <c r="B156" s="31"/>
      <c r="C156" s="132" t="s">
        <v>172</v>
      </c>
      <c r="D156" s="132" t="s">
        <v>132</v>
      </c>
      <c r="E156" s="133" t="s">
        <v>209</v>
      </c>
      <c r="F156" s="134" t="s">
        <v>210</v>
      </c>
      <c r="G156" s="135" t="s">
        <v>135</v>
      </c>
      <c r="H156" s="136">
        <v>549</v>
      </c>
      <c r="I156" s="137"/>
      <c r="J156" s="138">
        <f>ROUND(I156*H156,2)</f>
        <v>0</v>
      </c>
      <c r="K156" s="139"/>
      <c r="L156" s="31"/>
      <c r="M156" s="140" t="s">
        <v>1</v>
      </c>
      <c r="N156" s="141" t="s">
        <v>41</v>
      </c>
      <c r="P156" s="142">
        <f>O156*H156</f>
        <v>0</v>
      </c>
      <c r="Q156" s="142">
        <v>2.13408</v>
      </c>
      <c r="R156" s="142">
        <f>Q156*H156</f>
        <v>1171.6099199999999</v>
      </c>
      <c r="S156" s="142">
        <v>0</v>
      </c>
      <c r="T156" s="143">
        <f>S156*H156</f>
        <v>0</v>
      </c>
      <c r="AR156" s="144" t="s">
        <v>136</v>
      </c>
      <c r="AT156" s="144" t="s">
        <v>132</v>
      </c>
      <c r="AU156" s="144" t="s">
        <v>86</v>
      </c>
      <c r="AY156" s="16" t="s">
        <v>130</v>
      </c>
      <c r="BE156" s="145">
        <f>IF(N156="základní",J156,0)</f>
        <v>0</v>
      </c>
      <c r="BF156" s="145">
        <f>IF(N156="snížená",J156,0)</f>
        <v>0</v>
      </c>
      <c r="BG156" s="145">
        <f>IF(N156="zákl. přenesená",J156,0)</f>
        <v>0</v>
      </c>
      <c r="BH156" s="145">
        <f>IF(N156="sníž. přenesená",J156,0)</f>
        <v>0</v>
      </c>
      <c r="BI156" s="145">
        <f>IF(N156="nulová",J156,0)</f>
        <v>0</v>
      </c>
      <c r="BJ156" s="16" t="s">
        <v>84</v>
      </c>
      <c r="BK156" s="145">
        <f>ROUND(I156*H156,2)</f>
        <v>0</v>
      </c>
      <c r="BL156" s="16" t="s">
        <v>136</v>
      </c>
      <c r="BM156" s="144" t="s">
        <v>211</v>
      </c>
    </row>
    <row r="157" spans="2:65" s="1" customFormat="1" ht="19.5">
      <c r="B157" s="31"/>
      <c r="D157" s="146" t="s">
        <v>138</v>
      </c>
      <c r="F157" s="147" t="s">
        <v>212</v>
      </c>
      <c r="I157" s="148"/>
      <c r="L157" s="31"/>
      <c r="M157" s="149"/>
      <c r="T157" s="55"/>
      <c r="AT157" s="16" t="s">
        <v>138</v>
      </c>
      <c r="AU157" s="16" t="s">
        <v>86</v>
      </c>
    </row>
    <row r="158" spans="2:65" s="12" customFormat="1" ht="11.25">
      <c r="B158" s="150"/>
      <c r="D158" s="146" t="s">
        <v>144</v>
      </c>
      <c r="E158" s="151" t="s">
        <v>1</v>
      </c>
      <c r="F158" s="152" t="s">
        <v>193</v>
      </c>
      <c r="H158" s="151" t="s">
        <v>1</v>
      </c>
      <c r="I158" s="153"/>
      <c r="L158" s="150"/>
      <c r="M158" s="154"/>
      <c r="T158" s="155"/>
      <c r="AT158" s="151" t="s">
        <v>144</v>
      </c>
      <c r="AU158" s="151" t="s">
        <v>86</v>
      </c>
      <c r="AV158" s="12" t="s">
        <v>84</v>
      </c>
      <c r="AW158" s="12" t="s">
        <v>32</v>
      </c>
      <c r="AX158" s="12" t="s">
        <v>76</v>
      </c>
      <c r="AY158" s="151" t="s">
        <v>130</v>
      </c>
    </row>
    <row r="159" spans="2:65" s="13" customFormat="1" ht="11.25">
      <c r="B159" s="156"/>
      <c r="D159" s="146" t="s">
        <v>144</v>
      </c>
      <c r="E159" s="157" t="s">
        <v>1</v>
      </c>
      <c r="F159" s="158" t="s">
        <v>202</v>
      </c>
      <c r="H159" s="159">
        <v>549</v>
      </c>
      <c r="I159" s="160"/>
      <c r="L159" s="156"/>
      <c r="M159" s="161"/>
      <c r="T159" s="162"/>
      <c r="AT159" s="157" t="s">
        <v>144</v>
      </c>
      <c r="AU159" s="157" t="s">
        <v>86</v>
      </c>
      <c r="AV159" s="13" t="s">
        <v>86</v>
      </c>
      <c r="AW159" s="13" t="s">
        <v>32</v>
      </c>
      <c r="AX159" s="13" t="s">
        <v>76</v>
      </c>
      <c r="AY159" s="157" t="s">
        <v>130</v>
      </c>
    </row>
    <row r="160" spans="2:65" s="14" customFormat="1" ht="11.25">
      <c r="B160" s="163"/>
      <c r="D160" s="146" t="s">
        <v>144</v>
      </c>
      <c r="E160" s="164" t="s">
        <v>1</v>
      </c>
      <c r="F160" s="165" t="s">
        <v>147</v>
      </c>
      <c r="H160" s="166">
        <v>549</v>
      </c>
      <c r="I160" s="167"/>
      <c r="L160" s="163"/>
      <c r="M160" s="168"/>
      <c r="T160" s="169"/>
      <c r="AT160" s="164" t="s">
        <v>144</v>
      </c>
      <c r="AU160" s="164" t="s">
        <v>86</v>
      </c>
      <c r="AV160" s="14" t="s">
        <v>136</v>
      </c>
      <c r="AW160" s="14" t="s">
        <v>32</v>
      </c>
      <c r="AX160" s="14" t="s">
        <v>84</v>
      </c>
      <c r="AY160" s="164" t="s">
        <v>130</v>
      </c>
    </row>
    <row r="161" spans="2:65" s="1" customFormat="1" ht="24.2" customHeight="1">
      <c r="B161" s="31"/>
      <c r="C161" s="132" t="s">
        <v>179</v>
      </c>
      <c r="D161" s="132" t="s">
        <v>132</v>
      </c>
      <c r="E161" s="133" t="s">
        <v>213</v>
      </c>
      <c r="F161" s="134" t="s">
        <v>214</v>
      </c>
      <c r="G161" s="135" t="s">
        <v>167</v>
      </c>
      <c r="H161" s="136">
        <v>1830</v>
      </c>
      <c r="I161" s="137"/>
      <c r="J161" s="138">
        <f>ROUND(I161*H161,2)</f>
        <v>0</v>
      </c>
      <c r="K161" s="139"/>
      <c r="L161" s="31"/>
      <c r="M161" s="140" t="s">
        <v>1</v>
      </c>
      <c r="N161" s="141" t="s">
        <v>41</v>
      </c>
      <c r="P161" s="142">
        <f>O161*H161</f>
        <v>0</v>
      </c>
      <c r="Q161" s="142">
        <v>0</v>
      </c>
      <c r="R161" s="142">
        <f>Q161*H161</f>
        <v>0</v>
      </c>
      <c r="S161" s="142">
        <v>0</v>
      </c>
      <c r="T161" s="143">
        <f>S161*H161</f>
        <v>0</v>
      </c>
      <c r="AR161" s="144" t="s">
        <v>136</v>
      </c>
      <c r="AT161" s="144" t="s">
        <v>132</v>
      </c>
      <c r="AU161" s="144" t="s">
        <v>86</v>
      </c>
      <c r="AY161" s="16" t="s">
        <v>130</v>
      </c>
      <c r="BE161" s="145">
        <f>IF(N161="základní",J161,0)</f>
        <v>0</v>
      </c>
      <c r="BF161" s="145">
        <f>IF(N161="snížená",J161,0)</f>
        <v>0</v>
      </c>
      <c r="BG161" s="145">
        <f>IF(N161="zákl. přenesená",J161,0)</f>
        <v>0</v>
      </c>
      <c r="BH161" s="145">
        <f>IF(N161="sníž. přenesená",J161,0)</f>
        <v>0</v>
      </c>
      <c r="BI161" s="145">
        <f>IF(N161="nulová",J161,0)</f>
        <v>0</v>
      </c>
      <c r="BJ161" s="16" t="s">
        <v>84</v>
      </c>
      <c r="BK161" s="145">
        <f>ROUND(I161*H161,2)</f>
        <v>0</v>
      </c>
      <c r="BL161" s="16" t="s">
        <v>136</v>
      </c>
      <c r="BM161" s="144" t="s">
        <v>215</v>
      </c>
    </row>
    <row r="162" spans="2:65" s="1" customFormat="1" ht="29.25">
      <c r="B162" s="31"/>
      <c r="D162" s="146" t="s">
        <v>138</v>
      </c>
      <c r="F162" s="147" t="s">
        <v>216</v>
      </c>
      <c r="I162" s="148"/>
      <c r="L162" s="31"/>
      <c r="M162" s="149"/>
      <c r="T162" s="55"/>
      <c r="AT162" s="16" t="s">
        <v>138</v>
      </c>
      <c r="AU162" s="16" t="s">
        <v>86</v>
      </c>
    </row>
    <row r="163" spans="2:65" s="12" customFormat="1" ht="11.25">
      <c r="B163" s="150"/>
      <c r="D163" s="146" t="s">
        <v>144</v>
      </c>
      <c r="E163" s="151" t="s">
        <v>1</v>
      </c>
      <c r="F163" s="152" t="s">
        <v>193</v>
      </c>
      <c r="H163" s="151" t="s">
        <v>1</v>
      </c>
      <c r="I163" s="153"/>
      <c r="L163" s="150"/>
      <c r="M163" s="154"/>
      <c r="T163" s="155"/>
      <c r="AT163" s="151" t="s">
        <v>144</v>
      </c>
      <c r="AU163" s="151" t="s">
        <v>86</v>
      </c>
      <c r="AV163" s="12" t="s">
        <v>84</v>
      </c>
      <c r="AW163" s="12" t="s">
        <v>32</v>
      </c>
      <c r="AX163" s="12" t="s">
        <v>76</v>
      </c>
      <c r="AY163" s="151" t="s">
        <v>130</v>
      </c>
    </row>
    <row r="164" spans="2:65" s="13" customFormat="1" ht="11.25">
      <c r="B164" s="156"/>
      <c r="D164" s="146" t="s">
        <v>144</v>
      </c>
      <c r="E164" s="157" t="s">
        <v>1</v>
      </c>
      <c r="F164" s="158" t="s">
        <v>199</v>
      </c>
      <c r="H164" s="159">
        <v>1830</v>
      </c>
      <c r="I164" s="160"/>
      <c r="L164" s="156"/>
      <c r="M164" s="161"/>
      <c r="T164" s="162"/>
      <c r="AT164" s="157" t="s">
        <v>144</v>
      </c>
      <c r="AU164" s="157" t="s">
        <v>86</v>
      </c>
      <c r="AV164" s="13" t="s">
        <v>86</v>
      </c>
      <c r="AW164" s="13" t="s">
        <v>32</v>
      </c>
      <c r="AX164" s="13" t="s">
        <v>76</v>
      </c>
      <c r="AY164" s="157" t="s">
        <v>130</v>
      </c>
    </row>
    <row r="165" spans="2:65" s="14" customFormat="1" ht="11.25">
      <c r="B165" s="163"/>
      <c r="D165" s="146" t="s">
        <v>144</v>
      </c>
      <c r="E165" s="164" t="s">
        <v>1</v>
      </c>
      <c r="F165" s="165" t="s">
        <v>147</v>
      </c>
      <c r="H165" s="166">
        <v>1830</v>
      </c>
      <c r="I165" s="167"/>
      <c r="L165" s="163"/>
      <c r="M165" s="168"/>
      <c r="T165" s="169"/>
      <c r="AT165" s="164" t="s">
        <v>144</v>
      </c>
      <c r="AU165" s="164" t="s">
        <v>86</v>
      </c>
      <c r="AV165" s="14" t="s">
        <v>136</v>
      </c>
      <c r="AW165" s="14" t="s">
        <v>32</v>
      </c>
      <c r="AX165" s="14" t="s">
        <v>84</v>
      </c>
      <c r="AY165" s="164" t="s">
        <v>130</v>
      </c>
    </row>
    <row r="166" spans="2:65" s="11" customFormat="1" ht="22.9" customHeight="1">
      <c r="B166" s="120"/>
      <c r="D166" s="121" t="s">
        <v>75</v>
      </c>
      <c r="E166" s="130" t="s">
        <v>217</v>
      </c>
      <c r="F166" s="130" t="s">
        <v>218</v>
      </c>
      <c r="I166" s="123"/>
      <c r="J166" s="131">
        <f>BK166</f>
        <v>0</v>
      </c>
      <c r="L166" s="120"/>
      <c r="M166" s="125"/>
      <c r="P166" s="126">
        <f>SUM(P167:P168)</f>
        <v>0</v>
      </c>
      <c r="R166" s="126">
        <f>SUM(R167:R168)</f>
        <v>0</v>
      </c>
      <c r="T166" s="127">
        <f>SUM(T167:T168)</f>
        <v>0</v>
      </c>
      <c r="AR166" s="121" t="s">
        <v>84</v>
      </c>
      <c r="AT166" s="128" t="s">
        <v>75</v>
      </c>
      <c r="AU166" s="128" t="s">
        <v>84</v>
      </c>
      <c r="AY166" s="121" t="s">
        <v>130</v>
      </c>
      <c r="BK166" s="129">
        <f>SUM(BK167:BK168)</f>
        <v>0</v>
      </c>
    </row>
    <row r="167" spans="2:65" s="1" customFormat="1" ht="16.5" customHeight="1">
      <c r="B167" s="31"/>
      <c r="C167" s="132" t="s">
        <v>219</v>
      </c>
      <c r="D167" s="132" t="s">
        <v>132</v>
      </c>
      <c r="E167" s="133" t="s">
        <v>220</v>
      </c>
      <c r="F167" s="134" t="s">
        <v>221</v>
      </c>
      <c r="G167" s="135" t="s">
        <v>222</v>
      </c>
      <c r="H167" s="136">
        <v>1171.6099999999999</v>
      </c>
      <c r="I167" s="137"/>
      <c r="J167" s="138">
        <f>ROUND(I167*H167,2)</f>
        <v>0</v>
      </c>
      <c r="K167" s="139"/>
      <c r="L167" s="31"/>
      <c r="M167" s="140" t="s">
        <v>1</v>
      </c>
      <c r="N167" s="141" t="s">
        <v>41</v>
      </c>
      <c r="P167" s="142">
        <f>O167*H167</f>
        <v>0</v>
      </c>
      <c r="Q167" s="142">
        <v>0</v>
      </c>
      <c r="R167" s="142">
        <f>Q167*H167</f>
        <v>0</v>
      </c>
      <c r="S167" s="142">
        <v>0</v>
      </c>
      <c r="T167" s="143">
        <f>S167*H167</f>
        <v>0</v>
      </c>
      <c r="AR167" s="144" t="s">
        <v>136</v>
      </c>
      <c r="AT167" s="144" t="s">
        <v>132</v>
      </c>
      <c r="AU167" s="144" t="s">
        <v>86</v>
      </c>
      <c r="AY167" s="16" t="s">
        <v>130</v>
      </c>
      <c r="BE167" s="145">
        <f>IF(N167="základní",J167,0)</f>
        <v>0</v>
      </c>
      <c r="BF167" s="145">
        <f>IF(N167="snížená",J167,0)</f>
        <v>0</v>
      </c>
      <c r="BG167" s="145">
        <f>IF(N167="zákl. přenesená",J167,0)</f>
        <v>0</v>
      </c>
      <c r="BH167" s="145">
        <f>IF(N167="sníž. přenesená",J167,0)</f>
        <v>0</v>
      </c>
      <c r="BI167" s="145">
        <f>IF(N167="nulová",J167,0)</f>
        <v>0</v>
      </c>
      <c r="BJ167" s="16" t="s">
        <v>84</v>
      </c>
      <c r="BK167" s="145">
        <f>ROUND(I167*H167,2)</f>
        <v>0</v>
      </c>
      <c r="BL167" s="16" t="s">
        <v>136</v>
      </c>
      <c r="BM167" s="144" t="s">
        <v>223</v>
      </c>
    </row>
    <row r="168" spans="2:65" s="1" customFormat="1" ht="19.5">
      <c r="B168" s="31"/>
      <c r="D168" s="146" t="s">
        <v>138</v>
      </c>
      <c r="F168" s="147" t="s">
        <v>224</v>
      </c>
      <c r="I168" s="148"/>
      <c r="L168" s="31"/>
      <c r="M168" s="173"/>
      <c r="N168" s="174"/>
      <c r="O168" s="174"/>
      <c r="P168" s="174"/>
      <c r="Q168" s="174"/>
      <c r="R168" s="174"/>
      <c r="S168" s="174"/>
      <c r="T168" s="175"/>
      <c r="AT168" s="16" t="s">
        <v>138</v>
      </c>
      <c r="AU168" s="16" t="s">
        <v>86</v>
      </c>
    </row>
    <row r="169" spans="2:65" s="1" customFormat="1" ht="6.95" customHeight="1">
      <c r="B169" s="43"/>
      <c r="C169" s="44"/>
      <c r="D169" s="44"/>
      <c r="E169" s="44"/>
      <c r="F169" s="44"/>
      <c r="G169" s="44"/>
      <c r="H169" s="44"/>
      <c r="I169" s="44"/>
      <c r="J169" s="44"/>
      <c r="K169" s="44"/>
      <c r="L169" s="31"/>
    </row>
  </sheetData>
  <sheetProtection algorithmName="SHA-512" hashValue="5zDKE18eX+Tm8XKsSt8H8AcKzXT3llrdH39mrnRh7rkZReZxVrPMD7DsijIsXaquE3WlTYTNPsg5VX9qix2/8w==" saltValue="9FankP8z1zAP4bzSie7uJYHjsTFgI2+y3IxQVRiEm/pKEgu/Rq7rutbNDLsZu+7enV4rbePYL7Ufa9yLNkP4Gg==" spinCount="100000" sheet="1" objects="1" scenarios="1" formatColumns="0" formatRows="0" autoFilter="0"/>
  <autoFilter ref="C119:K168" xr:uid="{00000000-0009-0000-0000-000002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52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6" t="s">
        <v>92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86</v>
      </c>
    </row>
    <row r="4" spans="2:46" ht="24.95" customHeight="1">
      <c r="B4" s="19"/>
      <c r="D4" s="20" t="s">
        <v>105</v>
      </c>
      <c r="L4" s="19"/>
      <c r="M4" s="87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26" t="str">
        <f>'Rekapitulace stavby'!K6</f>
        <v>Obnova obecního rybníka v k.ú. Žeretice</v>
      </c>
      <c r="F7" s="227"/>
      <c r="G7" s="227"/>
      <c r="H7" s="227"/>
      <c r="L7" s="19"/>
    </row>
    <row r="8" spans="2:46" s="1" customFormat="1" ht="12" customHeight="1">
      <c r="B8" s="31"/>
      <c r="D8" s="26" t="s">
        <v>106</v>
      </c>
      <c r="L8" s="31"/>
    </row>
    <row r="9" spans="2:46" s="1" customFormat="1" ht="16.5" customHeight="1">
      <c r="B9" s="31"/>
      <c r="E9" s="188" t="s">
        <v>225</v>
      </c>
      <c r="F9" s="228"/>
      <c r="G9" s="228"/>
      <c r="H9" s="228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34</v>
      </c>
      <c r="I12" s="26" t="s">
        <v>22</v>
      </c>
      <c r="J12" s="51" t="str">
        <f>'Rekapitulace stavby'!AN8</f>
        <v>13. 4. 2026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24</v>
      </c>
      <c r="I14" s="26" t="s">
        <v>25</v>
      </c>
      <c r="J14" s="24" t="str">
        <f>IF('Rekapitulace stavby'!AN10="","",'Rekapitulace stavby'!AN10)</f>
        <v/>
      </c>
      <c r="L14" s="31"/>
    </row>
    <row r="15" spans="2:46" s="1" customFormat="1" ht="18" customHeight="1">
      <c r="B15" s="31"/>
      <c r="E15" s="24" t="str">
        <f>IF('Rekapitulace stavby'!E11="","",'Rekapitulace stavby'!E11)</f>
        <v>Obec Žeretice</v>
      </c>
      <c r="I15" s="26" t="s">
        <v>27</v>
      </c>
      <c r="J15" s="24" t="str">
        <f>IF('Rekapitulace stavby'!AN11="","",'Rekapitulace stavby'!AN11)</f>
        <v/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28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229" t="str">
        <f>'Rekapitulace stavby'!E14</f>
        <v>Vyplň údaj</v>
      </c>
      <c r="F18" s="210"/>
      <c r="G18" s="210"/>
      <c r="H18" s="210"/>
      <c r="I18" s="26" t="s">
        <v>27</v>
      </c>
      <c r="J18" s="27" t="str">
        <f>'Rekapitulace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30</v>
      </c>
      <c r="I20" s="26" t="s">
        <v>25</v>
      </c>
      <c r="J20" s="24" t="str">
        <f>IF('Rekapitulace stavby'!AN16="","",'Rekapitulace stavby'!AN16)</f>
        <v/>
      </c>
      <c r="L20" s="31"/>
    </row>
    <row r="21" spans="2:12" s="1" customFormat="1" ht="18" customHeight="1">
      <c r="B21" s="31"/>
      <c r="E21" s="24" t="str">
        <f>IF('Rekapitulace stavby'!E17="","",'Rekapitulace stavby'!E17)</f>
        <v>Projektový ateliér Dlabáček s.r.o.</v>
      </c>
      <c r="I21" s="26" t="s">
        <v>27</v>
      </c>
      <c r="J21" s="24" t="str">
        <f>IF('Rekapitulace stavby'!AN17="","",'Rekapitulace stavby'!AN17)</f>
        <v/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33</v>
      </c>
      <c r="I23" s="26" t="s">
        <v>25</v>
      </c>
      <c r="J23" s="24" t="str">
        <f>IF('Rekapitulace stavby'!AN19="","",'Rekapitulace stavby'!AN19)</f>
        <v/>
      </c>
      <c r="L23" s="31"/>
    </row>
    <row r="24" spans="2:12" s="1" customFormat="1" ht="18" customHeight="1">
      <c r="B24" s="31"/>
      <c r="E24" s="24" t="str">
        <f>IF('Rekapitulace stavby'!E20="","",'Rekapitulace stavby'!E20)</f>
        <v xml:space="preserve"> </v>
      </c>
      <c r="I24" s="26" t="s">
        <v>27</v>
      </c>
      <c r="J24" s="24" t="str">
        <f>IF('Rekapitulace stavby'!AN20="","",'Rekapitulace stavby'!AN20)</f>
        <v/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35</v>
      </c>
      <c r="L26" s="31"/>
    </row>
    <row r="27" spans="2:12" s="7" customFormat="1" ht="16.5" customHeight="1">
      <c r="B27" s="88"/>
      <c r="E27" s="215" t="s">
        <v>1</v>
      </c>
      <c r="F27" s="215"/>
      <c r="G27" s="215"/>
      <c r="H27" s="215"/>
      <c r="L27" s="88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89" t="s">
        <v>36</v>
      </c>
      <c r="J30" s="65">
        <f>ROUND(J126, 2)</f>
        <v>0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38</v>
      </c>
      <c r="I32" s="34" t="s">
        <v>37</v>
      </c>
      <c r="J32" s="34" t="s">
        <v>39</v>
      </c>
      <c r="L32" s="31"/>
    </row>
    <row r="33" spans="2:12" s="1" customFormat="1" ht="14.45" customHeight="1">
      <c r="B33" s="31"/>
      <c r="D33" s="54" t="s">
        <v>40</v>
      </c>
      <c r="E33" s="26" t="s">
        <v>41</v>
      </c>
      <c r="F33" s="90">
        <f>ROUND((SUM(BE126:BE251)),  2)</f>
        <v>0</v>
      </c>
      <c r="I33" s="91">
        <v>0.21</v>
      </c>
      <c r="J33" s="90">
        <f>ROUND(((SUM(BE126:BE251))*I33),  2)</f>
        <v>0</v>
      </c>
      <c r="L33" s="31"/>
    </row>
    <row r="34" spans="2:12" s="1" customFormat="1" ht="14.45" customHeight="1">
      <c r="B34" s="31"/>
      <c r="E34" s="26" t="s">
        <v>42</v>
      </c>
      <c r="F34" s="90">
        <f>ROUND((SUM(BF126:BF251)),  2)</f>
        <v>0</v>
      </c>
      <c r="I34" s="91">
        <v>0.12</v>
      </c>
      <c r="J34" s="90">
        <f>ROUND(((SUM(BF126:BF251))*I34),  2)</f>
        <v>0</v>
      </c>
      <c r="L34" s="31"/>
    </row>
    <row r="35" spans="2:12" s="1" customFormat="1" ht="14.45" hidden="1" customHeight="1">
      <c r="B35" s="31"/>
      <c r="E35" s="26" t="s">
        <v>43</v>
      </c>
      <c r="F35" s="90">
        <f>ROUND((SUM(BG126:BG251)),  2)</f>
        <v>0</v>
      </c>
      <c r="I35" s="91">
        <v>0.21</v>
      </c>
      <c r="J35" s="90">
        <f>0</f>
        <v>0</v>
      </c>
      <c r="L35" s="31"/>
    </row>
    <row r="36" spans="2:12" s="1" customFormat="1" ht="14.45" hidden="1" customHeight="1">
      <c r="B36" s="31"/>
      <c r="E36" s="26" t="s">
        <v>44</v>
      </c>
      <c r="F36" s="90">
        <f>ROUND((SUM(BH126:BH251)),  2)</f>
        <v>0</v>
      </c>
      <c r="I36" s="91">
        <v>0.12</v>
      </c>
      <c r="J36" s="90">
        <f>0</f>
        <v>0</v>
      </c>
      <c r="L36" s="31"/>
    </row>
    <row r="37" spans="2:12" s="1" customFormat="1" ht="14.45" hidden="1" customHeight="1">
      <c r="B37" s="31"/>
      <c r="E37" s="26" t="s">
        <v>45</v>
      </c>
      <c r="F37" s="90">
        <f>ROUND((SUM(BI126:BI251)),  2)</f>
        <v>0</v>
      </c>
      <c r="I37" s="91">
        <v>0</v>
      </c>
      <c r="J37" s="90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2"/>
      <c r="D39" s="93" t="s">
        <v>46</v>
      </c>
      <c r="E39" s="56"/>
      <c r="F39" s="56"/>
      <c r="G39" s="94" t="s">
        <v>47</v>
      </c>
      <c r="H39" s="95" t="s">
        <v>48</v>
      </c>
      <c r="I39" s="56"/>
      <c r="J39" s="96">
        <f>SUM(J30:J37)</f>
        <v>0</v>
      </c>
      <c r="K39" s="97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49</v>
      </c>
      <c r="E50" s="41"/>
      <c r="F50" s="41"/>
      <c r="G50" s="40" t="s">
        <v>50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51</v>
      </c>
      <c r="E61" s="33"/>
      <c r="F61" s="98" t="s">
        <v>52</v>
      </c>
      <c r="G61" s="42" t="s">
        <v>51</v>
      </c>
      <c r="H61" s="33"/>
      <c r="I61" s="33"/>
      <c r="J61" s="99" t="s">
        <v>52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53</v>
      </c>
      <c r="E65" s="41"/>
      <c r="F65" s="41"/>
      <c r="G65" s="40" t="s">
        <v>54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51</v>
      </c>
      <c r="E76" s="33"/>
      <c r="F76" s="98" t="s">
        <v>52</v>
      </c>
      <c r="G76" s="42" t="s">
        <v>51</v>
      </c>
      <c r="H76" s="33"/>
      <c r="I76" s="33"/>
      <c r="J76" s="99" t="s">
        <v>52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108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16.5" customHeight="1">
      <c r="B85" s="31"/>
      <c r="E85" s="226" t="str">
        <f>E7</f>
        <v>Obnova obecního rybníka v k.ú. Žeretice</v>
      </c>
      <c r="F85" s="227"/>
      <c r="G85" s="227"/>
      <c r="H85" s="227"/>
      <c r="L85" s="31"/>
    </row>
    <row r="86" spans="2:47" s="1" customFormat="1" ht="12" customHeight="1">
      <c r="B86" s="31"/>
      <c r="C86" s="26" t="s">
        <v>106</v>
      </c>
      <c r="L86" s="31"/>
    </row>
    <row r="87" spans="2:47" s="1" customFormat="1" ht="16.5" customHeight="1">
      <c r="B87" s="31"/>
      <c r="E87" s="188" t="str">
        <f>E9</f>
        <v>SO 03 - Nápustné zařízení</v>
      </c>
      <c r="F87" s="228"/>
      <c r="G87" s="228"/>
      <c r="H87" s="228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 xml:space="preserve"> </v>
      </c>
      <c r="I89" s="26" t="s">
        <v>22</v>
      </c>
      <c r="J89" s="51" t="str">
        <f>IF(J12="","",J12)</f>
        <v>13. 4. 2026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24</v>
      </c>
      <c r="F91" s="24" t="str">
        <f>E15</f>
        <v>Obec Žeretice</v>
      </c>
      <c r="I91" s="26" t="s">
        <v>30</v>
      </c>
      <c r="J91" s="29" t="str">
        <f>E21</f>
        <v>Projektový ateliér Dlabáček s.r.o.</v>
      </c>
      <c r="L91" s="31"/>
    </row>
    <row r="92" spans="2:47" s="1" customFormat="1" ht="15.2" customHeight="1">
      <c r="B92" s="31"/>
      <c r="C92" s="26" t="s">
        <v>28</v>
      </c>
      <c r="F92" s="24" t="str">
        <f>IF(E18="","",E18)</f>
        <v>Vyplň údaj</v>
      </c>
      <c r="I92" s="26" t="s">
        <v>33</v>
      </c>
      <c r="J92" s="29" t="str">
        <f>E24</f>
        <v xml:space="preserve"> 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0" t="s">
        <v>109</v>
      </c>
      <c r="D94" s="92"/>
      <c r="E94" s="92"/>
      <c r="F94" s="92"/>
      <c r="G94" s="92"/>
      <c r="H94" s="92"/>
      <c r="I94" s="92"/>
      <c r="J94" s="101" t="s">
        <v>110</v>
      </c>
      <c r="K94" s="92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2" t="s">
        <v>111</v>
      </c>
      <c r="J96" s="65">
        <f>J126</f>
        <v>0</v>
      </c>
      <c r="L96" s="31"/>
      <c r="AU96" s="16" t="s">
        <v>112</v>
      </c>
    </row>
    <row r="97" spans="2:12" s="8" customFormat="1" ht="24.95" customHeight="1">
      <c r="B97" s="103"/>
      <c r="D97" s="104" t="s">
        <v>113</v>
      </c>
      <c r="E97" s="105"/>
      <c r="F97" s="105"/>
      <c r="G97" s="105"/>
      <c r="H97" s="105"/>
      <c r="I97" s="105"/>
      <c r="J97" s="106">
        <f>J127</f>
        <v>0</v>
      </c>
      <c r="L97" s="103"/>
    </row>
    <row r="98" spans="2:12" s="9" customFormat="1" ht="19.899999999999999" customHeight="1">
      <c r="B98" s="107"/>
      <c r="D98" s="108" t="s">
        <v>114</v>
      </c>
      <c r="E98" s="109"/>
      <c r="F98" s="109"/>
      <c r="G98" s="109"/>
      <c r="H98" s="109"/>
      <c r="I98" s="109"/>
      <c r="J98" s="110">
        <f>J128</f>
        <v>0</v>
      </c>
      <c r="L98" s="107"/>
    </row>
    <row r="99" spans="2:12" s="9" customFormat="1" ht="19.899999999999999" customHeight="1">
      <c r="B99" s="107"/>
      <c r="D99" s="108" t="s">
        <v>226</v>
      </c>
      <c r="E99" s="109"/>
      <c r="F99" s="109"/>
      <c r="G99" s="109"/>
      <c r="H99" s="109"/>
      <c r="I99" s="109"/>
      <c r="J99" s="110">
        <f>J168</f>
        <v>0</v>
      </c>
      <c r="L99" s="107"/>
    </row>
    <row r="100" spans="2:12" s="9" customFormat="1" ht="19.899999999999999" customHeight="1">
      <c r="B100" s="107"/>
      <c r="D100" s="108" t="s">
        <v>186</v>
      </c>
      <c r="E100" s="109"/>
      <c r="F100" s="109"/>
      <c r="G100" s="109"/>
      <c r="H100" s="109"/>
      <c r="I100" s="109"/>
      <c r="J100" s="110">
        <f>J197</f>
        <v>0</v>
      </c>
      <c r="L100" s="107"/>
    </row>
    <row r="101" spans="2:12" s="9" customFormat="1" ht="19.899999999999999" customHeight="1">
      <c r="B101" s="107"/>
      <c r="D101" s="108" t="s">
        <v>227</v>
      </c>
      <c r="E101" s="109"/>
      <c r="F101" s="109"/>
      <c r="G101" s="109"/>
      <c r="H101" s="109"/>
      <c r="I101" s="109"/>
      <c r="J101" s="110">
        <f>J220</f>
        <v>0</v>
      </c>
      <c r="L101" s="107"/>
    </row>
    <row r="102" spans="2:12" s="9" customFormat="1" ht="14.85" customHeight="1">
      <c r="B102" s="107"/>
      <c r="D102" s="108" t="s">
        <v>228</v>
      </c>
      <c r="E102" s="109"/>
      <c r="F102" s="109"/>
      <c r="G102" s="109"/>
      <c r="H102" s="109"/>
      <c r="I102" s="109"/>
      <c r="J102" s="110">
        <f>J226</f>
        <v>0</v>
      </c>
      <c r="L102" s="107"/>
    </row>
    <row r="103" spans="2:12" s="9" customFormat="1" ht="19.899999999999999" customHeight="1">
      <c r="B103" s="107"/>
      <c r="D103" s="108" t="s">
        <v>229</v>
      </c>
      <c r="E103" s="109"/>
      <c r="F103" s="109"/>
      <c r="G103" s="109"/>
      <c r="H103" s="109"/>
      <c r="I103" s="109"/>
      <c r="J103" s="110">
        <f>J232</f>
        <v>0</v>
      </c>
      <c r="L103" s="107"/>
    </row>
    <row r="104" spans="2:12" s="9" customFormat="1" ht="19.899999999999999" customHeight="1">
      <c r="B104" s="107"/>
      <c r="D104" s="108" t="s">
        <v>187</v>
      </c>
      <c r="E104" s="109"/>
      <c r="F104" s="109"/>
      <c r="G104" s="109"/>
      <c r="H104" s="109"/>
      <c r="I104" s="109"/>
      <c r="J104" s="110">
        <f>J243</f>
        <v>0</v>
      </c>
      <c r="L104" s="107"/>
    </row>
    <row r="105" spans="2:12" s="8" customFormat="1" ht="24.95" customHeight="1">
      <c r="B105" s="103"/>
      <c r="D105" s="104" t="s">
        <v>230</v>
      </c>
      <c r="E105" s="105"/>
      <c r="F105" s="105"/>
      <c r="G105" s="105"/>
      <c r="H105" s="105"/>
      <c r="I105" s="105"/>
      <c r="J105" s="106">
        <f>J246</f>
        <v>0</v>
      </c>
      <c r="L105" s="103"/>
    </row>
    <row r="106" spans="2:12" s="9" customFormat="1" ht="19.899999999999999" customHeight="1">
      <c r="B106" s="107"/>
      <c r="D106" s="108" t="s">
        <v>231</v>
      </c>
      <c r="E106" s="109"/>
      <c r="F106" s="109"/>
      <c r="G106" s="109"/>
      <c r="H106" s="109"/>
      <c r="I106" s="109"/>
      <c r="J106" s="110">
        <f>J247</f>
        <v>0</v>
      </c>
      <c r="L106" s="107"/>
    </row>
    <row r="107" spans="2:12" s="1" customFormat="1" ht="21.75" customHeight="1">
      <c r="B107" s="31"/>
      <c r="L107" s="31"/>
    </row>
    <row r="108" spans="2:12" s="1" customFormat="1" ht="6.95" customHeight="1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31"/>
    </row>
    <row r="112" spans="2:12" s="1" customFormat="1" ht="6.95" customHeight="1">
      <c r="B112" s="45"/>
      <c r="C112" s="46"/>
      <c r="D112" s="46"/>
      <c r="E112" s="46"/>
      <c r="F112" s="46"/>
      <c r="G112" s="46"/>
      <c r="H112" s="46"/>
      <c r="I112" s="46"/>
      <c r="J112" s="46"/>
      <c r="K112" s="46"/>
      <c r="L112" s="31"/>
    </row>
    <row r="113" spans="2:63" s="1" customFormat="1" ht="24.95" customHeight="1">
      <c r="B113" s="31"/>
      <c r="C113" s="20" t="s">
        <v>115</v>
      </c>
      <c r="L113" s="31"/>
    </row>
    <row r="114" spans="2:63" s="1" customFormat="1" ht="6.95" customHeight="1">
      <c r="B114" s="31"/>
      <c r="L114" s="31"/>
    </row>
    <row r="115" spans="2:63" s="1" customFormat="1" ht="12" customHeight="1">
      <c r="B115" s="31"/>
      <c r="C115" s="26" t="s">
        <v>16</v>
      </c>
      <c r="L115" s="31"/>
    </row>
    <row r="116" spans="2:63" s="1" customFormat="1" ht="16.5" customHeight="1">
      <c r="B116" s="31"/>
      <c r="E116" s="226" t="str">
        <f>E7</f>
        <v>Obnova obecního rybníka v k.ú. Žeretice</v>
      </c>
      <c r="F116" s="227"/>
      <c r="G116" s="227"/>
      <c r="H116" s="227"/>
      <c r="L116" s="31"/>
    </row>
    <row r="117" spans="2:63" s="1" customFormat="1" ht="12" customHeight="1">
      <c r="B117" s="31"/>
      <c r="C117" s="26" t="s">
        <v>106</v>
      </c>
      <c r="L117" s="31"/>
    </row>
    <row r="118" spans="2:63" s="1" customFormat="1" ht="16.5" customHeight="1">
      <c r="B118" s="31"/>
      <c r="E118" s="188" t="str">
        <f>E9</f>
        <v>SO 03 - Nápustné zařízení</v>
      </c>
      <c r="F118" s="228"/>
      <c r="G118" s="228"/>
      <c r="H118" s="228"/>
      <c r="L118" s="31"/>
    </row>
    <row r="119" spans="2:63" s="1" customFormat="1" ht="6.95" customHeight="1">
      <c r="B119" s="31"/>
      <c r="L119" s="31"/>
    </row>
    <row r="120" spans="2:63" s="1" customFormat="1" ht="12" customHeight="1">
      <c r="B120" s="31"/>
      <c r="C120" s="26" t="s">
        <v>20</v>
      </c>
      <c r="F120" s="24" t="str">
        <f>F12</f>
        <v xml:space="preserve"> </v>
      </c>
      <c r="I120" s="26" t="s">
        <v>22</v>
      </c>
      <c r="J120" s="51" t="str">
        <f>IF(J12="","",J12)</f>
        <v>13. 4. 2026</v>
      </c>
      <c r="L120" s="31"/>
    </row>
    <row r="121" spans="2:63" s="1" customFormat="1" ht="6.95" customHeight="1">
      <c r="B121" s="31"/>
      <c r="L121" s="31"/>
    </row>
    <row r="122" spans="2:63" s="1" customFormat="1" ht="25.7" customHeight="1">
      <c r="B122" s="31"/>
      <c r="C122" s="26" t="s">
        <v>24</v>
      </c>
      <c r="F122" s="24" t="str">
        <f>E15</f>
        <v>Obec Žeretice</v>
      </c>
      <c r="I122" s="26" t="s">
        <v>30</v>
      </c>
      <c r="J122" s="29" t="str">
        <f>E21</f>
        <v>Projektový ateliér Dlabáček s.r.o.</v>
      </c>
      <c r="L122" s="31"/>
    </row>
    <row r="123" spans="2:63" s="1" customFormat="1" ht="15.2" customHeight="1">
      <c r="B123" s="31"/>
      <c r="C123" s="26" t="s">
        <v>28</v>
      </c>
      <c r="F123" s="24" t="str">
        <f>IF(E18="","",E18)</f>
        <v>Vyplň údaj</v>
      </c>
      <c r="I123" s="26" t="s">
        <v>33</v>
      </c>
      <c r="J123" s="29" t="str">
        <f>E24</f>
        <v xml:space="preserve"> </v>
      </c>
      <c r="L123" s="31"/>
    </row>
    <row r="124" spans="2:63" s="1" customFormat="1" ht="10.35" customHeight="1">
      <c r="B124" s="31"/>
      <c r="L124" s="31"/>
    </row>
    <row r="125" spans="2:63" s="10" customFormat="1" ht="29.25" customHeight="1">
      <c r="B125" s="111"/>
      <c r="C125" s="112" t="s">
        <v>116</v>
      </c>
      <c r="D125" s="113" t="s">
        <v>61</v>
      </c>
      <c r="E125" s="113" t="s">
        <v>57</v>
      </c>
      <c r="F125" s="113" t="s">
        <v>58</v>
      </c>
      <c r="G125" s="113" t="s">
        <v>117</v>
      </c>
      <c r="H125" s="113" t="s">
        <v>118</v>
      </c>
      <c r="I125" s="113" t="s">
        <v>119</v>
      </c>
      <c r="J125" s="114" t="s">
        <v>110</v>
      </c>
      <c r="K125" s="115" t="s">
        <v>120</v>
      </c>
      <c r="L125" s="111"/>
      <c r="M125" s="58" t="s">
        <v>1</v>
      </c>
      <c r="N125" s="59" t="s">
        <v>40</v>
      </c>
      <c r="O125" s="59" t="s">
        <v>121</v>
      </c>
      <c r="P125" s="59" t="s">
        <v>122</v>
      </c>
      <c r="Q125" s="59" t="s">
        <v>123</v>
      </c>
      <c r="R125" s="59" t="s">
        <v>124</v>
      </c>
      <c r="S125" s="59" t="s">
        <v>125</v>
      </c>
      <c r="T125" s="60" t="s">
        <v>126</v>
      </c>
    </row>
    <row r="126" spans="2:63" s="1" customFormat="1" ht="22.9" customHeight="1">
      <c r="B126" s="31"/>
      <c r="C126" s="63" t="s">
        <v>127</v>
      </c>
      <c r="J126" s="116">
        <f>BK126</f>
        <v>0</v>
      </c>
      <c r="L126" s="31"/>
      <c r="M126" s="61"/>
      <c r="N126" s="52"/>
      <c r="O126" s="52"/>
      <c r="P126" s="117">
        <f>P127+P246</f>
        <v>0</v>
      </c>
      <c r="Q126" s="52"/>
      <c r="R126" s="117">
        <f>R127+R246</f>
        <v>44.218176499999998</v>
      </c>
      <c r="S126" s="52"/>
      <c r="T126" s="118">
        <f>T127+T246</f>
        <v>8.8350000000000009</v>
      </c>
      <c r="AT126" s="16" t="s">
        <v>75</v>
      </c>
      <c r="AU126" s="16" t="s">
        <v>112</v>
      </c>
      <c r="BK126" s="119">
        <f>BK127+BK246</f>
        <v>0</v>
      </c>
    </row>
    <row r="127" spans="2:63" s="11" customFormat="1" ht="25.9" customHeight="1">
      <c r="B127" s="120"/>
      <c r="D127" s="121" t="s">
        <v>75</v>
      </c>
      <c r="E127" s="122" t="s">
        <v>128</v>
      </c>
      <c r="F127" s="122" t="s">
        <v>129</v>
      </c>
      <c r="I127" s="123"/>
      <c r="J127" s="124">
        <f>BK127</f>
        <v>0</v>
      </c>
      <c r="L127" s="120"/>
      <c r="M127" s="125"/>
      <c r="P127" s="126">
        <f>P128+P168+P197+P220+P232+P243</f>
        <v>0</v>
      </c>
      <c r="R127" s="126">
        <f>R128+R168+R197+R220+R232+R243</f>
        <v>44.218176499999998</v>
      </c>
      <c r="T127" s="127">
        <f>T128+T168+T197+T220+T232+T243</f>
        <v>8.8350000000000009</v>
      </c>
      <c r="AR127" s="121" t="s">
        <v>84</v>
      </c>
      <c r="AT127" s="128" t="s">
        <v>75</v>
      </c>
      <c r="AU127" s="128" t="s">
        <v>76</v>
      </c>
      <c r="AY127" s="121" t="s">
        <v>130</v>
      </c>
      <c r="BK127" s="129">
        <f>BK128+BK168+BK197+BK220+BK232+BK243</f>
        <v>0</v>
      </c>
    </row>
    <row r="128" spans="2:63" s="11" customFormat="1" ht="22.9" customHeight="1">
      <c r="B128" s="120"/>
      <c r="D128" s="121" t="s">
        <v>75</v>
      </c>
      <c r="E128" s="130" t="s">
        <v>84</v>
      </c>
      <c r="F128" s="130" t="s">
        <v>131</v>
      </c>
      <c r="I128" s="123"/>
      <c r="J128" s="131">
        <f>BK128</f>
        <v>0</v>
      </c>
      <c r="L128" s="120"/>
      <c r="M128" s="125"/>
      <c r="P128" s="126">
        <f>SUM(P129:P167)</f>
        <v>0</v>
      </c>
      <c r="R128" s="126">
        <f>SUM(R129:R167)</f>
        <v>0</v>
      </c>
      <c r="T128" s="127">
        <f>SUM(T129:T167)</f>
        <v>0</v>
      </c>
      <c r="AR128" s="121" t="s">
        <v>84</v>
      </c>
      <c r="AT128" s="128" t="s">
        <v>75</v>
      </c>
      <c r="AU128" s="128" t="s">
        <v>84</v>
      </c>
      <c r="AY128" s="121" t="s">
        <v>130</v>
      </c>
      <c r="BK128" s="129">
        <f>SUM(BK129:BK167)</f>
        <v>0</v>
      </c>
    </row>
    <row r="129" spans="2:65" s="1" customFormat="1" ht="33" customHeight="1">
      <c r="B129" s="31"/>
      <c r="C129" s="132" t="s">
        <v>84</v>
      </c>
      <c r="D129" s="132" t="s">
        <v>132</v>
      </c>
      <c r="E129" s="133" t="s">
        <v>232</v>
      </c>
      <c r="F129" s="134" t="s">
        <v>233</v>
      </c>
      <c r="G129" s="135" t="s">
        <v>167</v>
      </c>
      <c r="H129" s="136">
        <v>70</v>
      </c>
      <c r="I129" s="137"/>
      <c r="J129" s="138">
        <f>ROUND(I129*H129,2)</f>
        <v>0</v>
      </c>
      <c r="K129" s="139"/>
      <c r="L129" s="31"/>
      <c r="M129" s="140" t="s">
        <v>1</v>
      </c>
      <c r="N129" s="141" t="s">
        <v>41</v>
      </c>
      <c r="P129" s="142">
        <f>O129*H129</f>
        <v>0</v>
      </c>
      <c r="Q129" s="142">
        <v>0</v>
      </c>
      <c r="R129" s="142">
        <f>Q129*H129</f>
        <v>0</v>
      </c>
      <c r="S129" s="142">
        <v>0</v>
      </c>
      <c r="T129" s="143">
        <f>S129*H129</f>
        <v>0</v>
      </c>
      <c r="AR129" s="144" t="s">
        <v>136</v>
      </c>
      <c r="AT129" s="144" t="s">
        <v>132</v>
      </c>
      <c r="AU129" s="144" t="s">
        <v>86</v>
      </c>
      <c r="AY129" s="16" t="s">
        <v>130</v>
      </c>
      <c r="BE129" s="145">
        <f>IF(N129="základní",J129,0)</f>
        <v>0</v>
      </c>
      <c r="BF129" s="145">
        <f>IF(N129="snížená",J129,0)</f>
        <v>0</v>
      </c>
      <c r="BG129" s="145">
        <f>IF(N129="zákl. přenesená",J129,0)</f>
        <v>0</v>
      </c>
      <c r="BH129" s="145">
        <f>IF(N129="sníž. přenesená",J129,0)</f>
        <v>0</v>
      </c>
      <c r="BI129" s="145">
        <f>IF(N129="nulová",J129,0)</f>
        <v>0</v>
      </c>
      <c r="BJ129" s="16" t="s">
        <v>84</v>
      </c>
      <c r="BK129" s="145">
        <f>ROUND(I129*H129,2)</f>
        <v>0</v>
      </c>
      <c r="BL129" s="16" t="s">
        <v>136</v>
      </c>
      <c r="BM129" s="144" t="s">
        <v>234</v>
      </c>
    </row>
    <row r="130" spans="2:65" s="1" customFormat="1" ht="29.25">
      <c r="B130" s="31"/>
      <c r="D130" s="146" t="s">
        <v>138</v>
      </c>
      <c r="F130" s="147" t="s">
        <v>235</v>
      </c>
      <c r="I130" s="148"/>
      <c r="L130" s="31"/>
      <c r="M130" s="149"/>
      <c r="T130" s="55"/>
      <c r="AT130" s="16" t="s">
        <v>138</v>
      </c>
      <c r="AU130" s="16" t="s">
        <v>86</v>
      </c>
    </row>
    <row r="131" spans="2:65" s="1" customFormat="1" ht="24.2" customHeight="1">
      <c r="B131" s="31"/>
      <c r="C131" s="132" t="s">
        <v>86</v>
      </c>
      <c r="D131" s="132" t="s">
        <v>132</v>
      </c>
      <c r="E131" s="133" t="s">
        <v>236</v>
      </c>
      <c r="F131" s="134" t="s">
        <v>237</v>
      </c>
      <c r="G131" s="135" t="s">
        <v>238</v>
      </c>
      <c r="H131" s="136">
        <v>33</v>
      </c>
      <c r="I131" s="137"/>
      <c r="J131" s="138">
        <f>ROUND(I131*H131,2)</f>
        <v>0</v>
      </c>
      <c r="K131" s="139"/>
      <c r="L131" s="31"/>
      <c r="M131" s="140" t="s">
        <v>1</v>
      </c>
      <c r="N131" s="141" t="s">
        <v>41</v>
      </c>
      <c r="P131" s="142">
        <f>O131*H131</f>
        <v>0</v>
      </c>
      <c r="Q131" s="142">
        <v>0</v>
      </c>
      <c r="R131" s="142">
        <f>Q131*H131</f>
        <v>0</v>
      </c>
      <c r="S131" s="142">
        <v>0</v>
      </c>
      <c r="T131" s="143">
        <f>S131*H131</f>
        <v>0</v>
      </c>
      <c r="AR131" s="144" t="s">
        <v>136</v>
      </c>
      <c r="AT131" s="144" t="s">
        <v>132</v>
      </c>
      <c r="AU131" s="144" t="s">
        <v>86</v>
      </c>
      <c r="AY131" s="16" t="s">
        <v>130</v>
      </c>
      <c r="BE131" s="145">
        <f>IF(N131="základní",J131,0)</f>
        <v>0</v>
      </c>
      <c r="BF131" s="145">
        <f>IF(N131="snížená",J131,0)</f>
        <v>0</v>
      </c>
      <c r="BG131" s="145">
        <f>IF(N131="zákl. přenesená",J131,0)</f>
        <v>0</v>
      </c>
      <c r="BH131" s="145">
        <f>IF(N131="sníž. přenesená",J131,0)</f>
        <v>0</v>
      </c>
      <c r="BI131" s="145">
        <f>IF(N131="nulová",J131,0)</f>
        <v>0</v>
      </c>
      <c r="BJ131" s="16" t="s">
        <v>84</v>
      </c>
      <c r="BK131" s="145">
        <f>ROUND(I131*H131,2)</f>
        <v>0</v>
      </c>
      <c r="BL131" s="16" t="s">
        <v>136</v>
      </c>
      <c r="BM131" s="144" t="s">
        <v>239</v>
      </c>
    </row>
    <row r="132" spans="2:65" s="1" customFormat="1" ht="19.5">
      <c r="B132" s="31"/>
      <c r="D132" s="146" t="s">
        <v>138</v>
      </c>
      <c r="F132" s="147" t="s">
        <v>240</v>
      </c>
      <c r="I132" s="148"/>
      <c r="L132" s="31"/>
      <c r="M132" s="149"/>
      <c r="T132" s="55"/>
      <c r="AT132" s="16" t="s">
        <v>138</v>
      </c>
      <c r="AU132" s="16" t="s">
        <v>86</v>
      </c>
    </row>
    <row r="133" spans="2:65" s="1" customFormat="1" ht="33" customHeight="1">
      <c r="B133" s="31"/>
      <c r="C133" s="132" t="s">
        <v>148</v>
      </c>
      <c r="D133" s="132" t="s">
        <v>132</v>
      </c>
      <c r="E133" s="133" t="s">
        <v>241</v>
      </c>
      <c r="F133" s="134" t="s">
        <v>242</v>
      </c>
      <c r="G133" s="135" t="s">
        <v>238</v>
      </c>
      <c r="H133" s="136">
        <v>33</v>
      </c>
      <c r="I133" s="137"/>
      <c r="J133" s="138">
        <f>ROUND(I133*H133,2)</f>
        <v>0</v>
      </c>
      <c r="K133" s="139"/>
      <c r="L133" s="31"/>
      <c r="M133" s="140" t="s">
        <v>1</v>
      </c>
      <c r="N133" s="141" t="s">
        <v>41</v>
      </c>
      <c r="P133" s="142">
        <f>O133*H133</f>
        <v>0</v>
      </c>
      <c r="Q133" s="142">
        <v>0</v>
      </c>
      <c r="R133" s="142">
        <f>Q133*H133</f>
        <v>0</v>
      </c>
      <c r="S133" s="142">
        <v>0</v>
      </c>
      <c r="T133" s="143">
        <f>S133*H133</f>
        <v>0</v>
      </c>
      <c r="AR133" s="144" t="s">
        <v>136</v>
      </c>
      <c r="AT133" s="144" t="s">
        <v>132</v>
      </c>
      <c r="AU133" s="144" t="s">
        <v>86</v>
      </c>
      <c r="AY133" s="16" t="s">
        <v>130</v>
      </c>
      <c r="BE133" s="145">
        <f>IF(N133="základní",J133,0)</f>
        <v>0</v>
      </c>
      <c r="BF133" s="145">
        <f>IF(N133="snížená",J133,0)</f>
        <v>0</v>
      </c>
      <c r="BG133" s="145">
        <f>IF(N133="zákl. přenesená",J133,0)</f>
        <v>0</v>
      </c>
      <c r="BH133" s="145">
        <f>IF(N133="sníž. přenesená",J133,0)</f>
        <v>0</v>
      </c>
      <c r="BI133" s="145">
        <f>IF(N133="nulová",J133,0)</f>
        <v>0</v>
      </c>
      <c r="BJ133" s="16" t="s">
        <v>84</v>
      </c>
      <c r="BK133" s="145">
        <f>ROUND(I133*H133,2)</f>
        <v>0</v>
      </c>
      <c r="BL133" s="16" t="s">
        <v>136</v>
      </c>
      <c r="BM133" s="144" t="s">
        <v>243</v>
      </c>
    </row>
    <row r="134" spans="2:65" s="1" customFormat="1" ht="29.25">
      <c r="B134" s="31"/>
      <c r="D134" s="146" t="s">
        <v>138</v>
      </c>
      <c r="F134" s="147" t="s">
        <v>244</v>
      </c>
      <c r="I134" s="148"/>
      <c r="L134" s="31"/>
      <c r="M134" s="149"/>
      <c r="T134" s="55"/>
      <c r="AT134" s="16" t="s">
        <v>138</v>
      </c>
      <c r="AU134" s="16" t="s">
        <v>86</v>
      </c>
    </row>
    <row r="135" spans="2:65" s="1" customFormat="1" ht="21.75" customHeight="1">
      <c r="B135" s="31"/>
      <c r="C135" s="132" t="s">
        <v>136</v>
      </c>
      <c r="D135" s="132" t="s">
        <v>132</v>
      </c>
      <c r="E135" s="133" t="s">
        <v>245</v>
      </c>
      <c r="F135" s="134" t="s">
        <v>246</v>
      </c>
      <c r="G135" s="135" t="s">
        <v>167</v>
      </c>
      <c r="H135" s="136">
        <v>70</v>
      </c>
      <c r="I135" s="137"/>
      <c r="J135" s="138">
        <f>ROUND(I135*H135,2)</f>
        <v>0</v>
      </c>
      <c r="K135" s="139"/>
      <c r="L135" s="31"/>
      <c r="M135" s="140" t="s">
        <v>1</v>
      </c>
      <c r="N135" s="141" t="s">
        <v>41</v>
      </c>
      <c r="P135" s="142">
        <f>O135*H135</f>
        <v>0</v>
      </c>
      <c r="Q135" s="142">
        <v>0</v>
      </c>
      <c r="R135" s="142">
        <f>Q135*H135</f>
        <v>0</v>
      </c>
      <c r="S135" s="142">
        <v>0</v>
      </c>
      <c r="T135" s="143">
        <f>S135*H135</f>
        <v>0</v>
      </c>
      <c r="AR135" s="144" t="s">
        <v>136</v>
      </c>
      <c r="AT135" s="144" t="s">
        <v>132</v>
      </c>
      <c r="AU135" s="144" t="s">
        <v>86</v>
      </c>
      <c r="AY135" s="16" t="s">
        <v>130</v>
      </c>
      <c r="BE135" s="145">
        <f>IF(N135="základní",J135,0)</f>
        <v>0</v>
      </c>
      <c r="BF135" s="145">
        <f>IF(N135="snížená",J135,0)</f>
        <v>0</v>
      </c>
      <c r="BG135" s="145">
        <f>IF(N135="zákl. přenesená",J135,0)</f>
        <v>0</v>
      </c>
      <c r="BH135" s="145">
        <f>IF(N135="sníž. přenesená",J135,0)</f>
        <v>0</v>
      </c>
      <c r="BI135" s="145">
        <f>IF(N135="nulová",J135,0)</f>
        <v>0</v>
      </c>
      <c r="BJ135" s="16" t="s">
        <v>84</v>
      </c>
      <c r="BK135" s="145">
        <f>ROUND(I135*H135,2)</f>
        <v>0</v>
      </c>
      <c r="BL135" s="16" t="s">
        <v>136</v>
      </c>
      <c r="BM135" s="144" t="s">
        <v>247</v>
      </c>
    </row>
    <row r="136" spans="2:65" s="1" customFormat="1" ht="19.5">
      <c r="B136" s="31"/>
      <c r="D136" s="146" t="s">
        <v>138</v>
      </c>
      <c r="F136" s="147" t="s">
        <v>248</v>
      </c>
      <c r="I136" s="148"/>
      <c r="L136" s="31"/>
      <c r="M136" s="149"/>
      <c r="T136" s="55"/>
      <c r="AT136" s="16" t="s">
        <v>138</v>
      </c>
      <c r="AU136" s="16" t="s">
        <v>86</v>
      </c>
    </row>
    <row r="137" spans="2:65" s="1" customFormat="1" ht="21.75" customHeight="1">
      <c r="B137" s="31"/>
      <c r="C137" s="132" t="s">
        <v>158</v>
      </c>
      <c r="D137" s="132" t="s">
        <v>132</v>
      </c>
      <c r="E137" s="133" t="s">
        <v>249</v>
      </c>
      <c r="F137" s="134" t="s">
        <v>250</v>
      </c>
      <c r="G137" s="135" t="s">
        <v>238</v>
      </c>
      <c r="H137" s="136">
        <v>33</v>
      </c>
      <c r="I137" s="137"/>
      <c r="J137" s="138">
        <f>ROUND(I137*H137,2)</f>
        <v>0</v>
      </c>
      <c r="K137" s="139"/>
      <c r="L137" s="31"/>
      <c r="M137" s="140" t="s">
        <v>1</v>
      </c>
      <c r="N137" s="141" t="s">
        <v>41</v>
      </c>
      <c r="P137" s="142">
        <f>O137*H137</f>
        <v>0</v>
      </c>
      <c r="Q137" s="142">
        <v>0</v>
      </c>
      <c r="R137" s="142">
        <f>Q137*H137</f>
        <v>0</v>
      </c>
      <c r="S137" s="142">
        <v>0</v>
      </c>
      <c r="T137" s="143">
        <f>S137*H137</f>
        <v>0</v>
      </c>
      <c r="AR137" s="144" t="s">
        <v>136</v>
      </c>
      <c r="AT137" s="144" t="s">
        <v>132</v>
      </c>
      <c r="AU137" s="144" t="s">
        <v>86</v>
      </c>
      <c r="AY137" s="16" t="s">
        <v>130</v>
      </c>
      <c r="BE137" s="145">
        <f>IF(N137="základní",J137,0)</f>
        <v>0</v>
      </c>
      <c r="BF137" s="145">
        <f>IF(N137="snížená",J137,0)</f>
        <v>0</v>
      </c>
      <c r="BG137" s="145">
        <f>IF(N137="zákl. přenesená",J137,0)</f>
        <v>0</v>
      </c>
      <c r="BH137" s="145">
        <f>IF(N137="sníž. přenesená",J137,0)</f>
        <v>0</v>
      </c>
      <c r="BI137" s="145">
        <f>IF(N137="nulová",J137,0)</f>
        <v>0</v>
      </c>
      <c r="BJ137" s="16" t="s">
        <v>84</v>
      </c>
      <c r="BK137" s="145">
        <f>ROUND(I137*H137,2)</f>
        <v>0</v>
      </c>
      <c r="BL137" s="16" t="s">
        <v>136</v>
      </c>
      <c r="BM137" s="144" t="s">
        <v>251</v>
      </c>
    </row>
    <row r="138" spans="2:65" s="1" customFormat="1" ht="19.5">
      <c r="B138" s="31"/>
      <c r="D138" s="146" t="s">
        <v>138</v>
      </c>
      <c r="F138" s="147" t="s">
        <v>252</v>
      </c>
      <c r="I138" s="148"/>
      <c r="L138" s="31"/>
      <c r="M138" s="149"/>
      <c r="T138" s="55"/>
      <c r="AT138" s="16" t="s">
        <v>138</v>
      </c>
      <c r="AU138" s="16" t="s">
        <v>86</v>
      </c>
    </row>
    <row r="139" spans="2:65" s="1" customFormat="1" ht="33" customHeight="1">
      <c r="B139" s="31"/>
      <c r="C139" s="132" t="s">
        <v>164</v>
      </c>
      <c r="D139" s="132" t="s">
        <v>132</v>
      </c>
      <c r="E139" s="133" t="s">
        <v>253</v>
      </c>
      <c r="F139" s="134" t="s">
        <v>254</v>
      </c>
      <c r="G139" s="135" t="s">
        <v>135</v>
      </c>
      <c r="H139" s="136">
        <v>20.93</v>
      </c>
      <c r="I139" s="137"/>
      <c r="J139" s="138">
        <f>ROUND(I139*H139,2)</f>
        <v>0</v>
      </c>
      <c r="K139" s="139"/>
      <c r="L139" s="31"/>
      <c r="M139" s="140" t="s">
        <v>1</v>
      </c>
      <c r="N139" s="141" t="s">
        <v>41</v>
      </c>
      <c r="P139" s="142">
        <f>O139*H139</f>
        <v>0</v>
      </c>
      <c r="Q139" s="142">
        <v>0</v>
      </c>
      <c r="R139" s="142">
        <f>Q139*H139</f>
        <v>0</v>
      </c>
      <c r="S139" s="142">
        <v>0</v>
      </c>
      <c r="T139" s="143">
        <f>S139*H139</f>
        <v>0</v>
      </c>
      <c r="AR139" s="144" t="s">
        <v>136</v>
      </c>
      <c r="AT139" s="144" t="s">
        <v>132</v>
      </c>
      <c r="AU139" s="144" t="s">
        <v>86</v>
      </c>
      <c r="AY139" s="16" t="s">
        <v>130</v>
      </c>
      <c r="BE139" s="145">
        <f>IF(N139="základní",J139,0)</f>
        <v>0</v>
      </c>
      <c r="BF139" s="145">
        <f>IF(N139="snížená",J139,0)</f>
        <v>0</v>
      </c>
      <c r="BG139" s="145">
        <f>IF(N139="zákl. přenesená",J139,0)</f>
        <v>0</v>
      </c>
      <c r="BH139" s="145">
        <f>IF(N139="sníž. přenesená",J139,0)</f>
        <v>0</v>
      </c>
      <c r="BI139" s="145">
        <f>IF(N139="nulová",J139,0)</f>
        <v>0</v>
      </c>
      <c r="BJ139" s="16" t="s">
        <v>84</v>
      </c>
      <c r="BK139" s="145">
        <f>ROUND(I139*H139,2)</f>
        <v>0</v>
      </c>
      <c r="BL139" s="16" t="s">
        <v>136</v>
      </c>
      <c r="BM139" s="144" t="s">
        <v>255</v>
      </c>
    </row>
    <row r="140" spans="2:65" s="1" customFormat="1" ht="29.25">
      <c r="B140" s="31"/>
      <c r="D140" s="146" t="s">
        <v>138</v>
      </c>
      <c r="F140" s="147" t="s">
        <v>256</v>
      </c>
      <c r="I140" s="148"/>
      <c r="L140" s="31"/>
      <c r="M140" s="149"/>
      <c r="T140" s="55"/>
      <c r="AT140" s="16" t="s">
        <v>138</v>
      </c>
      <c r="AU140" s="16" t="s">
        <v>86</v>
      </c>
    </row>
    <row r="141" spans="2:65" s="12" customFormat="1" ht="11.25">
      <c r="B141" s="150"/>
      <c r="D141" s="146" t="s">
        <v>144</v>
      </c>
      <c r="E141" s="151" t="s">
        <v>1</v>
      </c>
      <c r="F141" s="152" t="s">
        <v>257</v>
      </c>
      <c r="H141" s="151" t="s">
        <v>1</v>
      </c>
      <c r="I141" s="153"/>
      <c r="L141" s="150"/>
      <c r="M141" s="154"/>
      <c r="T141" s="155"/>
      <c r="AT141" s="151" t="s">
        <v>144</v>
      </c>
      <c r="AU141" s="151" t="s">
        <v>86</v>
      </c>
      <c r="AV141" s="12" t="s">
        <v>84</v>
      </c>
      <c r="AW141" s="12" t="s">
        <v>32</v>
      </c>
      <c r="AX141" s="12" t="s">
        <v>76</v>
      </c>
      <c r="AY141" s="151" t="s">
        <v>130</v>
      </c>
    </row>
    <row r="142" spans="2:65" s="13" customFormat="1" ht="11.25">
      <c r="B142" s="156"/>
      <c r="D142" s="146" t="s">
        <v>144</v>
      </c>
      <c r="E142" s="157" t="s">
        <v>1</v>
      </c>
      <c r="F142" s="158" t="s">
        <v>258</v>
      </c>
      <c r="H142" s="159">
        <v>18.5</v>
      </c>
      <c r="I142" s="160"/>
      <c r="L142" s="156"/>
      <c r="M142" s="161"/>
      <c r="T142" s="162"/>
      <c r="AT142" s="157" t="s">
        <v>144</v>
      </c>
      <c r="AU142" s="157" t="s">
        <v>86</v>
      </c>
      <c r="AV142" s="13" t="s">
        <v>86</v>
      </c>
      <c r="AW142" s="13" t="s">
        <v>32</v>
      </c>
      <c r="AX142" s="13" t="s">
        <v>76</v>
      </c>
      <c r="AY142" s="157" t="s">
        <v>130</v>
      </c>
    </row>
    <row r="143" spans="2:65" s="13" customFormat="1" ht="11.25">
      <c r="B143" s="156"/>
      <c r="D143" s="146" t="s">
        <v>144</v>
      </c>
      <c r="E143" s="157" t="s">
        <v>1</v>
      </c>
      <c r="F143" s="158" t="s">
        <v>259</v>
      </c>
      <c r="H143" s="159">
        <v>2.4300000000000002</v>
      </c>
      <c r="I143" s="160"/>
      <c r="L143" s="156"/>
      <c r="M143" s="161"/>
      <c r="T143" s="162"/>
      <c r="AT143" s="157" t="s">
        <v>144</v>
      </c>
      <c r="AU143" s="157" t="s">
        <v>86</v>
      </c>
      <c r="AV143" s="13" t="s">
        <v>86</v>
      </c>
      <c r="AW143" s="13" t="s">
        <v>32</v>
      </c>
      <c r="AX143" s="13" t="s">
        <v>76</v>
      </c>
      <c r="AY143" s="157" t="s">
        <v>130</v>
      </c>
    </row>
    <row r="144" spans="2:65" s="14" customFormat="1" ht="11.25">
      <c r="B144" s="163"/>
      <c r="D144" s="146" t="s">
        <v>144</v>
      </c>
      <c r="E144" s="164" t="s">
        <v>1</v>
      </c>
      <c r="F144" s="165" t="s">
        <v>147</v>
      </c>
      <c r="H144" s="166">
        <v>20.93</v>
      </c>
      <c r="I144" s="167"/>
      <c r="L144" s="163"/>
      <c r="M144" s="168"/>
      <c r="T144" s="169"/>
      <c r="AT144" s="164" t="s">
        <v>144</v>
      </c>
      <c r="AU144" s="164" t="s">
        <v>86</v>
      </c>
      <c r="AV144" s="14" t="s">
        <v>136</v>
      </c>
      <c r="AW144" s="14" t="s">
        <v>32</v>
      </c>
      <c r="AX144" s="14" t="s">
        <v>84</v>
      </c>
      <c r="AY144" s="164" t="s">
        <v>130</v>
      </c>
    </row>
    <row r="145" spans="2:65" s="1" customFormat="1" ht="24.2" customHeight="1">
      <c r="B145" s="31"/>
      <c r="C145" s="132" t="s">
        <v>172</v>
      </c>
      <c r="D145" s="132" t="s">
        <v>132</v>
      </c>
      <c r="E145" s="133" t="s">
        <v>260</v>
      </c>
      <c r="F145" s="134" t="s">
        <v>261</v>
      </c>
      <c r="G145" s="135" t="s">
        <v>238</v>
      </c>
      <c r="H145" s="136">
        <v>33</v>
      </c>
      <c r="I145" s="137"/>
      <c r="J145" s="138">
        <f>ROUND(I145*H145,2)</f>
        <v>0</v>
      </c>
      <c r="K145" s="139"/>
      <c r="L145" s="31"/>
      <c r="M145" s="140" t="s">
        <v>1</v>
      </c>
      <c r="N145" s="141" t="s">
        <v>41</v>
      </c>
      <c r="P145" s="142">
        <f>O145*H145</f>
        <v>0</v>
      </c>
      <c r="Q145" s="142">
        <v>0</v>
      </c>
      <c r="R145" s="142">
        <f>Q145*H145</f>
        <v>0</v>
      </c>
      <c r="S145" s="142">
        <v>0</v>
      </c>
      <c r="T145" s="143">
        <f>S145*H145</f>
        <v>0</v>
      </c>
      <c r="AR145" s="144" t="s">
        <v>136</v>
      </c>
      <c r="AT145" s="144" t="s">
        <v>132</v>
      </c>
      <c r="AU145" s="144" t="s">
        <v>86</v>
      </c>
      <c r="AY145" s="16" t="s">
        <v>130</v>
      </c>
      <c r="BE145" s="145">
        <f>IF(N145="základní",J145,0)</f>
        <v>0</v>
      </c>
      <c r="BF145" s="145">
        <f>IF(N145="snížená",J145,0)</f>
        <v>0</v>
      </c>
      <c r="BG145" s="145">
        <f>IF(N145="zákl. přenesená",J145,0)</f>
        <v>0</v>
      </c>
      <c r="BH145" s="145">
        <f>IF(N145="sníž. přenesená",J145,0)</f>
        <v>0</v>
      </c>
      <c r="BI145" s="145">
        <f>IF(N145="nulová",J145,0)</f>
        <v>0</v>
      </c>
      <c r="BJ145" s="16" t="s">
        <v>84</v>
      </c>
      <c r="BK145" s="145">
        <f>ROUND(I145*H145,2)</f>
        <v>0</v>
      </c>
      <c r="BL145" s="16" t="s">
        <v>136</v>
      </c>
      <c r="BM145" s="144" t="s">
        <v>262</v>
      </c>
    </row>
    <row r="146" spans="2:65" s="1" customFormat="1" ht="29.25">
      <c r="B146" s="31"/>
      <c r="D146" s="146" t="s">
        <v>138</v>
      </c>
      <c r="F146" s="147" t="s">
        <v>263</v>
      </c>
      <c r="I146" s="148"/>
      <c r="L146" s="31"/>
      <c r="M146" s="149"/>
      <c r="T146" s="55"/>
      <c r="AT146" s="16" t="s">
        <v>138</v>
      </c>
      <c r="AU146" s="16" t="s">
        <v>86</v>
      </c>
    </row>
    <row r="147" spans="2:65" s="1" customFormat="1" ht="24.2" customHeight="1">
      <c r="B147" s="31"/>
      <c r="C147" s="132" t="s">
        <v>179</v>
      </c>
      <c r="D147" s="132" t="s">
        <v>132</v>
      </c>
      <c r="E147" s="133" t="s">
        <v>264</v>
      </c>
      <c r="F147" s="134" t="s">
        <v>265</v>
      </c>
      <c r="G147" s="135" t="s">
        <v>238</v>
      </c>
      <c r="H147" s="136">
        <v>1254</v>
      </c>
      <c r="I147" s="137"/>
      <c r="J147" s="138">
        <f>ROUND(I147*H147,2)</f>
        <v>0</v>
      </c>
      <c r="K147" s="139"/>
      <c r="L147" s="31"/>
      <c r="M147" s="140" t="s">
        <v>1</v>
      </c>
      <c r="N147" s="141" t="s">
        <v>41</v>
      </c>
      <c r="P147" s="142">
        <f>O147*H147</f>
        <v>0</v>
      </c>
      <c r="Q147" s="142">
        <v>0</v>
      </c>
      <c r="R147" s="142">
        <f>Q147*H147</f>
        <v>0</v>
      </c>
      <c r="S147" s="142">
        <v>0</v>
      </c>
      <c r="T147" s="143">
        <f>S147*H147</f>
        <v>0</v>
      </c>
      <c r="AR147" s="144" t="s">
        <v>136</v>
      </c>
      <c r="AT147" s="144" t="s">
        <v>132</v>
      </c>
      <c r="AU147" s="144" t="s">
        <v>86</v>
      </c>
      <c r="AY147" s="16" t="s">
        <v>130</v>
      </c>
      <c r="BE147" s="145">
        <f>IF(N147="základní",J147,0)</f>
        <v>0</v>
      </c>
      <c r="BF147" s="145">
        <f>IF(N147="snížená",J147,0)</f>
        <v>0</v>
      </c>
      <c r="BG147" s="145">
        <f>IF(N147="zákl. přenesená",J147,0)</f>
        <v>0</v>
      </c>
      <c r="BH147" s="145">
        <f>IF(N147="sníž. přenesená",J147,0)</f>
        <v>0</v>
      </c>
      <c r="BI147" s="145">
        <f>IF(N147="nulová",J147,0)</f>
        <v>0</v>
      </c>
      <c r="BJ147" s="16" t="s">
        <v>84</v>
      </c>
      <c r="BK147" s="145">
        <f>ROUND(I147*H147,2)</f>
        <v>0</v>
      </c>
      <c r="BL147" s="16" t="s">
        <v>136</v>
      </c>
      <c r="BM147" s="144" t="s">
        <v>266</v>
      </c>
    </row>
    <row r="148" spans="2:65" s="1" customFormat="1" ht="39">
      <c r="B148" s="31"/>
      <c r="D148" s="146" t="s">
        <v>138</v>
      </c>
      <c r="F148" s="147" t="s">
        <v>267</v>
      </c>
      <c r="I148" s="148"/>
      <c r="L148" s="31"/>
      <c r="M148" s="149"/>
      <c r="T148" s="55"/>
      <c r="AT148" s="16" t="s">
        <v>138</v>
      </c>
      <c r="AU148" s="16" t="s">
        <v>86</v>
      </c>
    </row>
    <row r="149" spans="2:65" s="13" customFormat="1" ht="11.25">
      <c r="B149" s="156"/>
      <c r="D149" s="146" t="s">
        <v>144</v>
      </c>
      <c r="E149" s="157" t="s">
        <v>1</v>
      </c>
      <c r="F149" s="158" t="s">
        <v>268</v>
      </c>
      <c r="H149" s="159">
        <v>1254</v>
      </c>
      <c r="I149" s="160"/>
      <c r="L149" s="156"/>
      <c r="M149" s="161"/>
      <c r="T149" s="162"/>
      <c r="AT149" s="157" t="s">
        <v>144</v>
      </c>
      <c r="AU149" s="157" t="s">
        <v>86</v>
      </c>
      <c r="AV149" s="13" t="s">
        <v>86</v>
      </c>
      <c r="AW149" s="13" t="s">
        <v>32</v>
      </c>
      <c r="AX149" s="13" t="s">
        <v>84</v>
      </c>
      <c r="AY149" s="157" t="s">
        <v>130</v>
      </c>
    </row>
    <row r="150" spans="2:65" s="1" customFormat="1" ht="37.9" customHeight="1">
      <c r="B150" s="31"/>
      <c r="C150" s="132" t="s">
        <v>219</v>
      </c>
      <c r="D150" s="132" t="s">
        <v>132</v>
      </c>
      <c r="E150" s="133" t="s">
        <v>159</v>
      </c>
      <c r="F150" s="134" t="s">
        <v>160</v>
      </c>
      <c r="G150" s="135" t="s">
        <v>135</v>
      </c>
      <c r="H150" s="136">
        <v>20.93</v>
      </c>
      <c r="I150" s="137"/>
      <c r="J150" s="138">
        <f>ROUND(I150*H150,2)</f>
        <v>0</v>
      </c>
      <c r="K150" s="139"/>
      <c r="L150" s="31"/>
      <c r="M150" s="140" t="s">
        <v>1</v>
      </c>
      <c r="N150" s="141" t="s">
        <v>41</v>
      </c>
      <c r="P150" s="142">
        <f>O150*H150</f>
        <v>0</v>
      </c>
      <c r="Q150" s="142">
        <v>0</v>
      </c>
      <c r="R150" s="142">
        <f>Q150*H150</f>
        <v>0</v>
      </c>
      <c r="S150" s="142">
        <v>0</v>
      </c>
      <c r="T150" s="143">
        <f>S150*H150</f>
        <v>0</v>
      </c>
      <c r="AR150" s="144" t="s">
        <v>136</v>
      </c>
      <c r="AT150" s="144" t="s">
        <v>132</v>
      </c>
      <c r="AU150" s="144" t="s">
        <v>86</v>
      </c>
      <c r="AY150" s="16" t="s">
        <v>130</v>
      </c>
      <c r="BE150" s="145">
        <f>IF(N150="základní",J150,0)</f>
        <v>0</v>
      </c>
      <c r="BF150" s="145">
        <f>IF(N150="snížená",J150,0)</f>
        <v>0</v>
      </c>
      <c r="BG150" s="145">
        <f>IF(N150="zákl. přenesená",J150,0)</f>
        <v>0</v>
      </c>
      <c r="BH150" s="145">
        <f>IF(N150="sníž. přenesená",J150,0)</f>
        <v>0</v>
      </c>
      <c r="BI150" s="145">
        <f>IF(N150="nulová",J150,0)</f>
        <v>0</v>
      </c>
      <c r="BJ150" s="16" t="s">
        <v>84</v>
      </c>
      <c r="BK150" s="145">
        <f>ROUND(I150*H150,2)</f>
        <v>0</v>
      </c>
      <c r="BL150" s="16" t="s">
        <v>136</v>
      </c>
      <c r="BM150" s="144" t="s">
        <v>269</v>
      </c>
    </row>
    <row r="151" spans="2:65" s="1" customFormat="1" ht="39">
      <c r="B151" s="31"/>
      <c r="D151" s="146" t="s">
        <v>138</v>
      </c>
      <c r="F151" s="147" t="s">
        <v>162</v>
      </c>
      <c r="I151" s="148"/>
      <c r="L151" s="31"/>
      <c r="M151" s="149"/>
      <c r="T151" s="55"/>
      <c r="AT151" s="16" t="s">
        <v>138</v>
      </c>
      <c r="AU151" s="16" t="s">
        <v>86</v>
      </c>
    </row>
    <row r="152" spans="2:65" s="12" customFormat="1" ht="11.25">
      <c r="B152" s="150"/>
      <c r="D152" s="146" t="s">
        <v>144</v>
      </c>
      <c r="E152" s="151" t="s">
        <v>1</v>
      </c>
      <c r="F152" s="152" t="s">
        <v>270</v>
      </c>
      <c r="H152" s="151" t="s">
        <v>1</v>
      </c>
      <c r="I152" s="153"/>
      <c r="L152" s="150"/>
      <c r="M152" s="154"/>
      <c r="T152" s="155"/>
      <c r="AT152" s="151" t="s">
        <v>144</v>
      </c>
      <c r="AU152" s="151" t="s">
        <v>86</v>
      </c>
      <c r="AV152" s="12" t="s">
        <v>84</v>
      </c>
      <c r="AW152" s="12" t="s">
        <v>32</v>
      </c>
      <c r="AX152" s="12" t="s">
        <v>76</v>
      </c>
      <c r="AY152" s="151" t="s">
        <v>130</v>
      </c>
    </row>
    <row r="153" spans="2:65" s="13" customFormat="1" ht="11.25">
      <c r="B153" s="156"/>
      <c r="D153" s="146" t="s">
        <v>144</v>
      </c>
      <c r="E153" s="157" t="s">
        <v>1</v>
      </c>
      <c r="F153" s="158" t="s">
        <v>271</v>
      </c>
      <c r="H153" s="159">
        <v>20.93</v>
      </c>
      <c r="I153" s="160"/>
      <c r="L153" s="156"/>
      <c r="M153" s="161"/>
      <c r="T153" s="162"/>
      <c r="AT153" s="157" t="s">
        <v>144</v>
      </c>
      <c r="AU153" s="157" t="s">
        <v>86</v>
      </c>
      <c r="AV153" s="13" t="s">
        <v>86</v>
      </c>
      <c r="AW153" s="13" t="s">
        <v>32</v>
      </c>
      <c r="AX153" s="13" t="s">
        <v>76</v>
      </c>
      <c r="AY153" s="157" t="s">
        <v>130</v>
      </c>
    </row>
    <row r="154" spans="2:65" s="14" customFormat="1" ht="11.25">
      <c r="B154" s="163"/>
      <c r="D154" s="146" t="s">
        <v>144</v>
      </c>
      <c r="E154" s="164" t="s">
        <v>1</v>
      </c>
      <c r="F154" s="165" t="s">
        <v>147</v>
      </c>
      <c r="H154" s="166">
        <v>20.93</v>
      </c>
      <c r="I154" s="167"/>
      <c r="L154" s="163"/>
      <c r="M154" s="168"/>
      <c r="T154" s="169"/>
      <c r="AT154" s="164" t="s">
        <v>144</v>
      </c>
      <c r="AU154" s="164" t="s">
        <v>86</v>
      </c>
      <c r="AV154" s="14" t="s">
        <v>136</v>
      </c>
      <c r="AW154" s="14" t="s">
        <v>32</v>
      </c>
      <c r="AX154" s="14" t="s">
        <v>84</v>
      </c>
      <c r="AY154" s="164" t="s">
        <v>130</v>
      </c>
    </row>
    <row r="155" spans="2:65" s="1" customFormat="1" ht="24.2" customHeight="1">
      <c r="B155" s="31"/>
      <c r="C155" s="132" t="s">
        <v>272</v>
      </c>
      <c r="D155" s="132" t="s">
        <v>132</v>
      </c>
      <c r="E155" s="133" t="s">
        <v>153</v>
      </c>
      <c r="F155" s="134" t="s">
        <v>154</v>
      </c>
      <c r="G155" s="135" t="s">
        <v>135</v>
      </c>
      <c r="H155" s="136">
        <v>20.93</v>
      </c>
      <c r="I155" s="137"/>
      <c r="J155" s="138">
        <f>ROUND(I155*H155,2)</f>
        <v>0</v>
      </c>
      <c r="K155" s="139"/>
      <c r="L155" s="31"/>
      <c r="M155" s="140" t="s">
        <v>1</v>
      </c>
      <c r="N155" s="141" t="s">
        <v>41</v>
      </c>
      <c r="P155" s="142">
        <f>O155*H155</f>
        <v>0</v>
      </c>
      <c r="Q155" s="142">
        <v>0</v>
      </c>
      <c r="R155" s="142">
        <f>Q155*H155</f>
        <v>0</v>
      </c>
      <c r="S155" s="142">
        <v>0</v>
      </c>
      <c r="T155" s="143">
        <f>S155*H155</f>
        <v>0</v>
      </c>
      <c r="AR155" s="144" t="s">
        <v>136</v>
      </c>
      <c r="AT155" s="144" t="s">
        <v>132</v>
      </c>
      <c r="AU155" s="144" t="s">
        <v>86</v>
      </c>
      <c r="AY155" s="16" t="s">
        <v>130</v>
      </c>
      <c r="BE155" s="145">
        <f>IF(N155="základní",J155,0)</f>
        <v>0</v>
      </c>
      <c r="BF155" s="145">
        <f>IF(N155="snížená",J155,0)</f>
        <v>0</v>
      </c>
      <c r="BG155" s="145">
        <f>IF(N155="zákl. přenesená",J155,0)</f>
        <v>0</v>
      </c>
      <c r="BH155" s="145">
        <f>IF(N155="sníž. přenesená",J155,0)</f>
        <v>0</v>
      </c>
      <c r="BI155" s="145">
        <f>IF(N155="nulová",J155,0)</f>
        <v>0</v>
      </c>
      <c r="BJ155" s="16" t="s">
        <v>84</v>
      </c>
      <c r="BK155" s="145">
        <f>ROUND(I155*H155,2)</f>
        <v>0</v>
      </c>
      <c r="BL155" s="16" t="s">
        <v>136</v>
      </c>
      <c r="BM155" s="144" t="s">
        <v>273</v>
      </c>
    </row>
    <row r="156" spans="2:65" s="1" customFormat="1" ht="29.25">
      <c r="B156" s="31"/>
      <c r="D156" s="146" t="s">
        <v>138</v>
      </c>
      <c r="F156" s="147" t="s">
        <v>156</v>
      </c>
      <c r="I156" s="148"/>
      <c r="L156" s="31"/>
      <c r="M156" s="149"/>
      <c r="T156" s="55"/>
      <c r="AT156" s="16" t="s">
        <v>138</v>
      </c>
      <c r="AU156" s="16" t="s">
        <v>86</v>
      </c>
    </row>
    <row r="157" spans="2:65" s="1" customFormat="1" ht="33" customHeight="1">
      <c r="B157" s="31"/>
      <c r="C157" s="132" t="s">
        <v>274</v>
      </c>
      <c r="D157" s="132" t="s">
        <v>132</v>
      </c>
      <c r="E157" s="133" t="s">
        <v>173</v>
      </c>
      <c r="F157" s="134" t="s">
        <v>174</v>
      </c>
      <c r="G157" s="135" t="s">
        <v>167</v>
      </c>
      <c r="H157" s="136">
        <v>209.3</v>
      </c>
      <c r="I157" s="137"/>
      <c r="J157" s="138">
        <f>ROUND(I157*H157,2)</f>
        <v>0</v>
      </c>
      <c r="K157" s="139"/>
      <c r="L157" s="31"/>
      <c r="M157" s="140" t="s">
        <v>1</v>
      </c>
      <c r="N157" s="141" t="s">
        <v>41</v>
      </c>
      <c r="P157" s="142">
        <f>O157*H157</f>
        <v>0</v>
      </c>
      <c r="Q157" s="142">
        <v>0</v>
      </c>
      <c r="R157" s="142">
        <f>Q157*H157</f>
        <v>0</v>
      </c>
      <c r="S157" s="142">
        <v>0</v>
      </c>
      <c r="T157" s="143">
        <f>S157*H157</f>
        <v>0</v>
      </c>
      <c r="AR157" s="144" t="s">
        <v>136</v>
      </c>
      <c r="AT157" s="144" t="s">
        <v>132</v>
      </c>
      <c r="AU157" s="144" t="s">
        <v>86</v>
      </c>
      <c r="AY157" s="16" t="s">
        <v>130</v>
      </c>
      <c r="BE157" s="145">
        <f>IF(N157="základní",J157,0)</f>
        <v>0</v>
      </c>
      <c r="BF157" s="145">
        <f>IF(N157="snížená",J157,0)</f>
        <v>0</v>
      </c>
      <c r="BG157" s="145">
        <f>IF(N157="zákl. přenesená",J157,0)</f>
        <v>0</v>
      </c>
      <c r="BH157" s="145">
        <f>IF(N157="sníž. přenesená",J157,0)</f>
        <v>0</v>
      </c>
      <c r="BI157" s="145">
        <f>IF(N157="nulová",J157,0)</f>
        <v>0</v>
      </c>
      <c r="BJ157" s="16" t="s">
        <v>84</v>
      </c>
      <c r="BK157" s="145">
        <f>ROUND(I157*H157,2)</f>
        <v>0</v>
      </c>
      <c r="BL157" s="16" t="s">
        <v>136</v>
      </c>
      <c r="BM157" s="144" t="s">
        <v>275</v>
      </c>
    </row>
    <row r="158" spans="2:65" s="1" customFormat="1" ht="19.5">
      <c r="B158" s="31"/>
      <c r="D158" s="146" t="s">
        <v>138</v>
      </c>
      <c r="F158" s="147" t="s">
        <v>176</v>
      </c>
      <c r="I158" s="148"/>
      <c r="L158" s="31"/>
      <c r="M158" s="149"/>
      <c r="T158" s="55"/>
      <c r="AT158" s="16" t="s">
        <v>138</v>
      </c>
      <c r="AU158" s="16" t="s">
        <v>86</v>
      </c>
    </row>
    <row r="159" spans="2:65" s="13" customFormat="1" ht="11.25">
      <c r="B159" s="156"/>
      <c r="D159" s="146" t="s">
        <v>144</v>
      </c>
      <c r="E159" s="157" t="s">
        <v>1</v>
      </c>
      <c r="F159" s="158" t="s">
        <v>276</v>
      </c>
      <c r="H159" s="159">
        <v>209.3</v>
      </c>
      <c r="I159" s="160"/>
      <c r="L159" s="156"/>
      <c r="M159" s="161"/>
      <c r="T159" s="162"/>
      <c r="AT159" s="157" t="s">
        <v>144</v>
      </c>
      <c r="AU159" s="157" t="s">
        <v>86</v>
      </c>
      <c r="AV159" s="13" t="s">
        <v>86</v>
      </c>
      <c r="AW159" s="13" t="s">
        <v>32</v>
      </c>
      <c r="AX159" s="13" t="s">
        <v>76</v>
      </c>
      <c r="AY159" s="157" t="s">
        <v>130</v>
      </c>
    </row>
    <row r="160" spans="2:65" s="14" customFormat="1" ht="11.25">
      <c r="B160" s="163"/>
      <c r="D160" s="146" t="s">
        <v>144</v>
      </c>
      <c r="E160" s="164" t="s">
        <v>1</v>
      </c>
      <c r="F160" s="165" t="s">
        <v>147</v>
      </c>
      <c r="H160" s="166">
        <v>209.3</v>
      </c>
      <c r="I160" s="167"/>
      <c r="L160" s="163"/>
      <c r="M160" s="168"/>
      <c r="T160" s="169"/>
      <c r="AT160" s="164" t="s">
        <v>144</v>
      </c>
      <c r="AU160" s="164" t="s">
        <v>86</v>
      </c>
      <c r="AV160" s="14" t="s">
        <v>136</v>
      </c>
      <c r="AW160" s="14" t="s">
        <v>32</v>
      </c>
      <c r="AX160" s="14" t="s">
        <v>84</v>
      </c>
      <c r="AY160" s="164" t="s">
        <v>130</v>
      </c>
    </row>
    <row r="161" spans="2:65" s="1" customFormat="1" ht="24.2" customHeight="1">
      <c r="B161" s="31"/>
      <c r="C161" s="132" t="s">
        <v>8</v>
      </c>
      <c r="D161" s="132" t="s">
        <v>132</v>
      </c>
      <c r="E161" s="133" t="s">
        <v>180</v>
      </c>
      <c r="F161" s="134" t="s">
        <v>181</v>
      </c>
      <c r="G161" s="135" t="s">
        <v>167</v>
      </c>
      <c r="H161" s="136">
        <v>209.3</v>
      </c>
      <c r="I161" s="137"/>
      <c r="J161" s="138">
        <f>ROUND(I161*H161,2)</f>
        <v>0</v>
      </c>
      <c r="K161" s="139"/>
      <c r="L161" s="31"/>
      <c r="M161" s="140" t="s">
        <v>1</v>
      </c>
      <c r="N161" s="141" t="s">
        <v>41</v>
      </c>
      <c r="P161" s="142">
        <f>O161*H161</f>
        <v>0</v>
      </c>
      <c r="Q161" s="142">
        <v>0</v>
      </c>
      <c r="R161" s="142">
        <f>Q161*H161</f>
        <v>0</v>
      </c>
      <c r="S161" s="142">
        <v>0</v>
      </c>
      <c r="T161" s="143">
        <f>S161*H161</f>
        <v>0</v>
      </c>
      <c r="AR161" s="144" t="s">
        <v>136</v>
      </c>
      <c r="AT161" s="144" t="s">
        <v>132</v>
      </c>
      <c r="AU161" s="144" t="s">
        <v>86</v>
      </c>
      <c r="AY161" s="16" t="s">
        <v>130</v>
      </c>
      <c r="BE161" s="145">
        <f>IF(N161="základní",J161,0)</f>
        <v>0</v>
      </c>
      <c r="BF161" s="145">
        <f>IF(N161="snížená",J161,0)</f>
        <v>0</v>
      </c>
      <c r="BG161" s="145">
        <f>IF(N161="zákl. přenesená",J161,0)</f>
        <v>0</v>
      </c>
      <c r="BH161" s="145">
        <f>IF(N161="sníž. přenesená",J161,0)</f>
        <v>0</v>
      </c>
      <c r="BI161" s="145">
        <f>IF(N161="nulová",J161,0)</f>
        <v>0</v>
      </c>
      <c r="BJ161" s="16" t="s">
        <v>84</v>
      </c>
      <c r="BK161" s="145">
        <f>ROUND(I161*H161,2)</f>
        <v>0</v>
      </c>
      <c r="BL161" s="16" t="s">
        <v>136</v>
      </c>
      <c r="BM161" s="144" t="s">
        <v>277</v>
      </c>
    </row>
    <row r="162" spans="2:65" s="1" customFormat="1" ht="19.5">
      <c r="B162" s="31"/>
      <c r="D162" s="146" t="s">
        <v>138</v>
      </c>
      <c r="F162" s="147" t="s">
        <v>181</v>
      </c>
      <c r="I162" s="148"/>
      <c r="L162" s="31"/>
      <c r="M162" s="149"/>
      <c r="T162" s="55"/>
      <c r="AT162" s="16" t="s">
        <v>138</v>
      </c>
      <c r="AU162" s="16" t="s">
        <v>86</v>
      </c>
    </row>
    <row r="163" spans="2:65" s="1" customFormat="1" ht="33" customHeight="1">
      <c r="B163" s="31"/>
      <c r="C163" s="132" t="s">
        <v>278</v>
      </c>
      <c r="D163" s="132" t="s">
        <v>132</v>
      </c>
      <c r="E163" s="133" t="s">
        <v>279</v>
      </c>
      <c r="F163" s="134" t="s">
        <v>280</v>
      </c>
      <c r="G163" s="135" t="s">
        <v>222</v>
      </c>
      <c r="H163" s="136">
        <v>6.6</v>
      </c>
      <c r="I163" s="137"/>
      <c r="J163" s="138">
        <f>ROUND(I163*H163,2)</f>
        <v>0</v>
      </c>
      <c r="K163" s="139"/>
      <c r="L163" s="31"/>
      <c r="M163" s="140" t="s">
        <v>1</v>
      </c>
      <c r="N163" s="141" t="s">
        <v>41</v>
      </c>
      <c r="P163" s="142">
        <f>O163*H163</f>
        <v>0</v>
      </c>
      <c r="Q163" s="142">
        <v>0</v>
      </c>
      <c r="R163" s="142">
        <f>Q163*H163</f>
        <v>0</v>
      </c>
      <c r="S163" s="142">
        <v>0</v>
      </c>
      <c r="T163" s="143">
        <f>S163*H163</f>
        <v>0</v>
      </c>
      <c r="AR163" s="144" t="s">
        <v>136</v>
      </c>
      <c r="AT163" s="144" t="s">
        <v>132</v>
      </c>
      <c r="AU163" s="144" t="s">
        <v>86</v>
      </c>
      <c r="AY163" s="16" t="s">
        <v>130</v>
      </c>
      <c r="BE163" s="145">
        <f>IF(N163="základní",J163,0)</f>
        <v>0</v>
      </c>
      <c r="BF163" s="145">
        <f>IF(N163="snížená",J163,0)</f>
        <v>0</v>
      </c>
      <c r="BG163" s="145">
        <f>IF(N163="zákl. přenesená",J163,0)</f>
        <v>0</v>
      </c>
      <c r="BH163" s="145">
        <f>IF(N163="sníž. přenesená",J163,0)</f>
        <v>0</v>
      </c>
      <c r="BI163" s="145">
        <f>IF(N163="nulová",J163,0)</f>
        <v>0</v>
      </c>
      <c r="BJ163" s="16" t="s">
        <v>84</v>
      </c>
      <c r="BK163" s="145">
        <f>ROUND(I163*H163,2)</f>
        <v>0</v>
      </c>
      <c r="BL163" s="16" t="s">
        <v>136</v>
      </c>
      <c r="BM163" s="144" t="s">
        <v>281</v>
      </c>
    </row>
    <row r="164" spans="2:65" s="1" customFormat="1" ht="19.5">
      <c r="B164" s="31"/>
      <c r="D164" s="146" t="s">
        <v>138</v>
      </c>
      <c r="F164" s="147" t="s">
        <v>282</v>
      </c>
      <c r="I164" s="148"/>
      <c r="L164" s="31"/>
      <c r="M164" s="149"/>
      <c r="T164" s="55"/>
      <c r="AT164" s="16" t="s">
        <v>138</v>
      </c>
      <c r="AU164" s="16" t="s">
        <v>86</v>
      </c>
    </row>
    <row r="165" spans="2:65" s="12" customFormat="1" ht="11.25">
      <c r="B165" s="150"/>
      <c r="D165" s="146" t="s">
        <v>144</v>
      </c>
      <c r="E165" s="151" t="s">
        <v>1</v>
      </c>
      <c r="F165" s="152" t="s">
        <v>283</v>
      </c>
      <c r="H165" s="151" t="s">
        <v>1</v>
      </c>
      <c r="I165" s="153"/>
      <c r="L165" s="150"/>
      <c r="M165" s="154"/>
      <c r="T165" s="155"/>
      <c r="AT165" s="151" t="s">
        <v>144</v>
      </c>
      <c r="AU165" s="151" t="s">
        <v>86</v>
      </c>
      <c r="AV165" s="12" t="s">
        <v>84</v>
      </c>
      <c r="AW165" s="12" t="s">
        <v>32</v>
      </c>
      <c r="AX165" s="12" t="s">
        <v>76</v>
      </c>
      <c r="AY165" s="151" t="s">
        <v>130</v>
      </c>
    </row>
    <row r="166" spans="2:65" s="13" customFormat="1" ht="11.25">
      <c r="B166" s="156"/>
      <c r="D166" s="146" t="s">
        <v>144</v>
      </c>
      <c r="E166" s="157" t="s">
        <v>1</v>
      </c>
      <c r="F166" s="158" t="s">
        <v>284</v>
      </c>
      <c r="H166" s="159">
        <v>6.6</v>
      </c>
      <c r="I166" s="160"/>
      <c r="L166" s="156"/>
      <c r="M166" s="161"/>
      <c r="T166" s="162"/>
      <c r="AT166" s="157" t="s">
        <v>144</v>
      </c>
      <c r="AU166" s="157" t="s">
        <v>86</v>
      </c>
      <c r="AV166" s="13" t="s">
        <v>86</v>
      </c>
      <c r="AW166" s="13" t="s">
        <v>32</v>
      </c>
      <c r="AX166" s="13" t="s">
        <v>76</v>
      </c>
      <c r="AY166" s="157" t="s">
        <v>130</v>
      </c>
    </row>
    <row r="167" spans="2:65" s="14" customFormat="1" ht="11.25">
      <c r="B167" s="163"/>
      <c r="D167" s="146" t="s">
        <v>144</v>
      </c>
      <c r="E167" s="164" t="s">
        <v>1</v>
      </c>
      <c r="F167" s="165" t="s">
        <v>147</v>
      </c>
      <c r="H167" s="166">
        <v>6.6</v>
      </c>
      <c r="I167" s="167"/>
      <c r="L167" s="163"/>
      <c r="M167" s="168"/>
      <c r="T167" s="169"/>
      <c r="AT167" s="164" t="s">
        <v>144</v>
      </c>
      <c r="AU167" s="164" t="s">
        <v>86</v>
      </c>
      <c r="AV167" s="14" t="s">
        <v>136</v>
      </c>
      <c r="AW167" s="14" t="s">
        <v>32</v>
      </c>
      <c r="AX167" s="14" t="s">
        <v>84</v>
      </c>
      <c r="AY167" s="164" t="s">
        <v>130</v>
      </c>
    </row>
    <row r="168" spans="2:65" s="11" customFormat="1" ht="22.9" customHeight="1">
      <c r="B168" s="120"/>
      <c r="D168" s="121" t="s">
        <v>75</v>
      </c>
      <c r="E168" s="130" t="s">
        <v>148</v>
      </c>
      <c r="F168" s="130" t="s">
        <v>285</v>
      </c>
      <c r="I168" s="123"/>
      <c r="J168" s="131">
        <f>BK168</f>
        <v>0</v>
      </c>
      <c r="L168" s="120"/>
      <c r="M168" s="125"/>
      <c r="P168" s="126">
        <f>SUM(P169:P196)</f>
        <v>0</v>
      </c>
      <c r="R168" s="126">
        <f>SUM(R169:R196)</f>
        <v>0.93393900000000007</v>
      </c>
      <c r="T168" s="127">
        <f>SUM(T169:T196)</f>
        <v>0</v>
      </c>
      <c r="AR168" s="121" t="s">
        <v>84</v>
      </c>
      <c r="AT168" s="128" t="s">
        <v>75</v>
      </c>
      <c r="AU168" s="128" t="s">
        <v>84</v>
      </c>
      <c r="AY168" s="121" t="s">
        <v>130</v>
      </c>
      <c r="BK168" s="129">
        <f>SUM(BK169:BK196)</f>
        <v>0</v>
      </c>
    </row>
    <row r="169" spans="2:65" s="1" customFormat="1" ht="24.2" customHeight="1">
      <c r="B169" s="31"/>
      <c r="C169" s="132" t="s">
        <v>286</v>
      </c>
      <c r="D169" s="132" t="s">
        <v>132</v>
      </c>
      <c r="E169" s="133" t="s">
        <v>287</v>
      </c>
      <c r="F169" s="134" t="s">
        <v>288</v>
      </c>
      <c r="G169" s="135" t="s">
        <v>135</v>
      </c>
      <c r="H169" s="136">
        <v>4.5</v>
      </c>
      <c r="I169" s="137"/>
      <c r="J169" s="138">
        <f>ROUND(I169*H169,2)</f>
        <v>0</v>
      </c>
      <c r="K169" s="139"/>
      <c r="L169" s="31"/>
      <c r="M169" s="140" t="s">
        <v>1</v>
      </c>
      <c r="N169" s="141" t="s">
        <v>41</v>
      </c>
      <c r="P169" s="142">
        <f>O169*H169</f>
        <v>0</v>
      </c>
      <c r="Q169" s="142">
        <v>0</v>
      </c>
      <c r="R169" s="142">
        <f>Q169*H169</f>
        <v>0</v>
      </c>
      <c r="S169" s="142">
        <v>0</v>
      </c>
      <c r="T169" s="143">
        <f>S169*H169</f>
        <v>0</v>
      </c>
      <c r="AR169" s="144" t="s">
        <v>136</v>
      </c>
      <c r="AT169" s="144" t="s">
        <v>132</v>
      </c>
      <c r="AU169" s="144" t="s">
        <v>86</v>
      </c>
      <c r="AY169" s="16" t="s">
        <v>130</v>
      </c>
      <c r="BE169" s="145">
        <f>IF(N169="základní",J169,0)</f>
        <v>0</v>
      </c>
      <c r="BF169" s="145">
        <f>IF(N169="snížená",J169,0)</f>
        <v>0</v>
      </c>
      <c r="BG169" s="145">
        <f>IF(N169="zákl. přenesená",J169,0)</f>
        <v>0</v>
      </c>
      <c r="BH169" s="145">
        <f>IF(N169="sníž. přenesená",J169,0)</f>
        <v>0</v>
      </c>
      <c r="BI169" s="145">
        <f>IF(N169="nulová",J169,0)</f>
        <v>0</v>
      </c>
      <c r="BJ169" s="16" t="s">
        <v>84</v>
      </c>
      <c r="BK169" s="145">
        <f>ROUND(I169*H169,2)</f>
        <v>0</v>
      </c>
      <c r="BL169" s="16" t="s">
        <v>136</v>
      </c>
      <c r="BM169" s="144" t="s">
        <v>289</v>
      </c>
    </row>
    <row r="170" spans="2:65" s="1" customFormat="1" ht="48.75">
      <c r="B170" s="31"/>
      <c r="D170" s="146" t="s">
        <v>138</v>
      </c>
      <c r="F170" s="147" t="s">
        <v>290</v>
      </c>
      <c r="I170" s="148"/>
      <c r="L170" s="31"/>
      <c r="M170" s="149"/>
      <c r="T170" s="55"/>
      <c r="AT170" s="16" t="s">
        <v>138</v>
      </c>
      <c r="AU170" s="16" t="s">
        <v>86</v>
      </c>
    </row>
    <row r="171" spans="2:65" s="12" customFormat="1" ht="11.25">
      <c r="B171" s="150"/>
      <c r="D171" s="146" t="s">
        <v>144</v>
      </c>
      <c r="E171" s="151" t="s">
        <v>1</v>
      </c>
      <c r="F171" s="152" t="s">
        <v>291</v>
      </c>
      <c r="H171" s="151" t="s">
        <v>1</v>
      </c>
      <c r="I171" s="153"/>
      <c r="L171" s="150"/>
      <c r="M171" s="154"/>
      <c r="T171" s="155"/>
      <c r="AT171" s="151" t="s">
        <v>144</v>
      </c>
      <c r="AU171" s="151" t="s">
        <v>86</v>
      </c>
      <c r="AV171" s="12" t="s">
        <v>84</v>
      </c>
      <c r="AW171" s="12" t="s">
        <v>32</v>
      </c>
      <c r="AX171" s="12" t="s">
        <v>76</v>
      </c>
      <c r="AY171" s="151" t="s">
        <v>130</v>
      </c>
    </row>
    <row r="172" spans="2:65" s="13" customFormat="1" ht="11.25">
      <c r="B172" s="156"/>
      <c r="D172" s="146" t="s">
        <v>144</v>
      </c>
      <c r="E172" s="157" t="s">
        <v>1</v>
      </c>
      <c r="F172" s="158" t="s">
        <v>292</v>
      </c>
      <c r="H172" s="159">
        <v>1.1279999999999999</v>
      </c>
      <c r="I172" s="160"/>
      <c r="L172" s="156"/>
      <c r="M172" s="161"/>
      <c r="T172" s="162"/>
      <c r="AT172" s="157" t="s">
        <v>144</v>
      </c>
      <c r="AU172" s="157" t="s">
        <v>86</v>
      </c>
      <c r="AV172" s="13" t="s">
        <v>86</v>
      </c>
      <c r="AW172" s="13" t="s">
        <v>32</v>
      </c>
      <c r="AX172" s="13" t="s">
        <v>76</v>
      </c>
      <c r="AY172" s="157" t="s">
        <v>130</v>
      </c>
    </row>
    <row r="173" spans="2:65" s="12" customFormat="1" ht="11.25">
      <c r="B173" s="150"/>
      <c r="D173" s="146" t="s">
        <v>144</v>
      </c>
      <c r="E173" s="151" t="s">
        <v>1</v>
      </c>
      <c r="F173" s="152" t="s">
        <v>293</v>
      </c>
      <c r="H173" s="151" t="s">
        <v>1</v>
      </c>
      <c r="I173" s="153"/>
      <c r="L173" s="150"/>
      <c r="M173" s="154"/>
      <c r="T173" s="155"/>
      <c r="AT173" s="151" t="s">
        <v>144</v>
      </c>
      <c r="AU173" s="151" t="s">
        <v>86</v>
      </c>
      <c r="AV173" s="12" t="s">
        <v>84</v>
      </c>
      <c r="AW173" s="12" t="s">
        <v>32</v>
      </c>
      <c r="AX173" s="12" t="s">
        <v>76</v>
      </c>
      <c r="AY173" s="151" t="s">
        <v>130</v>
      </c>
    </row>
    <row r="174" spans="2:65" s="13" customFormat="1" ht="11.25">
      <c r="B174" s="156"/>
      <c r="D174" s="146" t="s">
        <v>144</v>
      </c>
      <c r="E174" s="157" t="s">
        <v>1</v>
      </c>
      <c r="F174" s="158" t="s">
        <v>294</v>
      </c>
      <c r="H174" s="159">
        <v>1.26</v>
      </c>
      <c r="I174" s="160"/>
      <c r="L174" s="156"/>
      <c r="M174" s="161"/>
      <c r="T174" s="162"/>
      <c r="AT174" s="157" t="s">
        <v>144</v>
      </c>
      <c r="AU174" s="157" t="s">
        <v>86</v>
      </c>
      <c r="AV174" s="13" t="s">
        <v>86</v>
      </c>
      <c r="AW174" s="13" t="s">
        <v>32</v>
      </c>
      <c r="AX174" s="13" t="s">
        <v>76</v>
      </c>
      <c r="AY174" s="157" t="s">
        <v>130</v>
      </c>
    </row>
    <row r="175" spans="2:65" s="12" customFormat="1" ht="11.25">
      <c r="B175" s="150"/>
      <c r="D175" s="146" t="s">
        <v>144</v>
      </c>
      <c r="E175" s="151" t="s">
        <v>1</v>
      </c>
      <c r="F175" s="152" t="s">
        <v>295</v>
      </c>
      <c r="H175" s="151" t="s">
        <v>1</v>
      </c>
      <c r="I175" s="153"/>
      <c r="L175" s="150"/>
      <c r="M175" s="154"/>
      <c r="T175" s="155"/>
      <c r="AT175" s="151" t="s">
        <v>144</v>
      </c>
      <c r="AU175" s="151" t="s">
        <v>86</v>
      </c>
      <c r="AV175" s="12" t="s">
        <v>84</v>
      </c>
      <c r="AW175" s="12" t="s">
        <v>32</v>
      </c>
      <c r="AX175" s="12" t="s">
        <v>76</v>
      </c>
      <c r="AY175" s="151" t="s">
        <v>130</v>
      </c>
    </row>
    <row r="176" spans="2:65" s="13" customFormat="1" ht="11.25">
      <c r="B176" s="156"/>
      <c r="D176" s="146" t="s">
        <v>144</v>
      </c>
      <c r="E176" s="157" t="s">
        <v>1</v>
      </c>
      <c r="F176" s="158" t="s">
        <v>296</v>
      </c>
      <c r="H176" s="159">
        <v>1.056</v>
      </c>
      <c r="I176" s="160"/>
      <c r="L176" s="156"/>
      <c r="M176" s="161"/>
      <c r="T176" s="162"/>
      <c r="AT176" s="157" t="s">
        <v>144</v>
      </c>
      <c r="AU176" s="157" t="s">
        <v>86</v>
      </c>
      <c r="AV176" s="13" t="s">
        <v>86</v>
      </c>
      <c r="AW176" s="13" t="s">
        <v>32</v>
      </c>
      <c r="AX176" s="13" t="s">
        <v>76</v>
      </c>
      <c r="AY176" s="157" t="s">
        <v>130</v>
      </c>
    </row>
    <row r="177" spans="2:65" s="12" customFormat="1" ht="11.25">
      <c r="B177" s="150"/>
      <c r="D177" s="146" t="s">
        <v>144</v>
      </c>
      <c r="E177" s="151" t="s">
        <v>1</v>
      </c>
      <c r="F177" s="152" t="s">
        <v>297</v>
      </c>
      <c r="H177" s="151" t="s">
        <v>1</v>
      </c>
      <c r="I177" s="153"/>
      <c r="L177" s="150"/>
      <c r="M177" s="154"/>
      <c r="T177" s="155"/>
      <c r="AT177" s="151" t="s">
        <v>144</v>
      </c>
      <c r="AU177" s="151" t="s">
        <v>86</v>
      </c>
      <c r="AV177" s="12" t="s">
        <v>84</v>
      </c>
      <c r="AW177" s="12" t="s">
        <v>32</v>
      </c>
      <c r="AX177" s="12" t="s">
        <v>76</v>
      </c>
      <c r="AY177" s="151" t="s">
        <v>130</v>
      </c>
    </row>
    <row r="178" spans="2:65" s="13" customFormat="1" ht="11.25">
      <c r="B178" s="156"/>
      <c r="D178" s="146" t="s">
        <v>144</v>
      </c>
      <c r="E178" s="157" t="s">
        <v>1</v>
      </c>
      <c r="F178" s="158" t="s">
        <v>298</v>
      </c>
      <c r="H178" s="159">
        <v>1.056</v>
      </c>
      <c r="I178" s="160"/>
      <c r="L178" s="156"/>
      <c r="M178" s="161"/>
      <c r="T178" s="162"/>
      <c r="AT178" s="157" t="s">
        <v>144</v>
      </c>
      <c r="AU178" s="157" t="s">
        <v>86</v>
      </c>
      <c r="AV178" s="13" t="s">
        <v>86</v>
      </c>
      <c r="AW178" s="13" t="s">
        <v>32</v>
      </c>
      <c r="AX178" s="13" t="s">
        <v>76</v>
      </c>
      <c r="AY178" s="157" t="s">
        <v>130</v>
      </c>
    </row>
    <row r="179" spans="2:65" s="14" customFormat="1" ht="11.25">
      <c r="B179" s="163"/>
      <c r="D179" s="146" t="s">
        <v>144</v>
      </c>
      <c r="E179" s="164" t="s">
        <v>1</v>
      </c>
      <c r="F179" s="165" t="s">
        <v>147</v>
      </c>
      <c r="H179" s="166">
        <v>4.5</v>
      </c>
      <c r="I179" s="167"/>
      <c r="L179" s="163"/>
      <c r="M179" s="168"/>
      <c r="T179" s="169"/>
      <c r="AT179" s="164" t="s">
        <v>144</v>
      </c>
      <c r="AU179" s="164" t="s">
        <v>86</v>
      </c>
      <c r="AV179" s="14" t="s">
        <v>136</v>
      </c>
      <c r="AW179" s="14" t="s">
        <v>32</v>
      </c>
      <c r="AX179" s="14" t="s">
        <v>84</v>
      </c>
      <c r="AY179" s="164" t="s">
        <v>130</v>
      </c>
    </row>
    <row r="180" spans="2:65" s="1" customFormat="1" ht="21.75" customHeight="1">
      <c r="B180" s="31"/>
      <c r="C180" s="132" t="s">
        <v>299</v>
      </c>
      <c r="D180" s="132" t="s">
        <v>132</v>
      </c>
      <c r="E180" s="133" t="s">
        <v>300</v>
      </c>
      <c r="F180" s="134" t="s">
        <v>301</v>
      </c>
      <c r="G180" s="135" t="s">
        <v>167</v>
      </c>
      <c r="H180" s="136">
        <v>22.5</v>
      </c>
      <c r="I180" s="137"/>
      <c r="J180" s="138">
        <f>ROUND(I180*H180,2)</f>
        <v>0</v>
      </c>
      <c r="K180" s="139"/>
      <c r="L180" s="31"/>
      <c r="M180" s="140" t="s">
        <v>1</v>
      </c>
      <c r="N180" s="141" t="s">
        <v>41</v>
      </c>
      <c r="P180" s="142">
        <f>O180*H180</f>
        <v>0</v>
      </c>
      <c r="Q180" s="142">
        <v>8.6499999999999997E-3</v>
      </c>
      <c r="R180" s="142">
        <f>Q180*H180</f>
        <v>0.19462499999999999</v>
      </c>
      <c r="S180" s="142">
        <v>0</v>
      </c>
      <c r="T180" s="143">
        <f>S180*H180</f>
        <v>0</v>
      </c>
      <c r="AR180" s="144" t="s">
        <v>136</v>
      </c>
      <c r="AT180" s="144" t="s">
        <v>132</v>
      </c>
      <c r="AU180" s="144" t="s">
        <v>86</v>
      </c>
      <c r="AY180" s="16" t="s">
        <v>130</v>
      </c>
      <c r="BE180" s="145">
        <f>IF(N180="základní",J180,0)</f>
        <v>0</v>
      </c>
      <c r="BF180" s="145">
        <f>IF(N180="snížená",J180,0)</f>
        <v>0</v>
      </c>
      <c r="BG180" s="145">
        <f>IF(N180="zákl. přenesená",J180,0)</f>
        <v>0</v>
      </c>
      <c r="BH180" s="145">
        <f>IF(N180="sníž. přenesená",J180,0)</f>
        <v>0</v>
      </c>
      <c r="BI180" s="145">
        <f>IF(N180="nulová",J180,0)</f>
        <v>0</v>
      </c>
      <c r="BJ180" s="16" t="s">
        <v>84</v>
      </c>
      <c r="BK180" s="145">
        <f>ROUND(I180*H180,2)</f>
        <v>0</v>
      </c>
      <c r="BL180" s="16" t="s">
        <v>136</v>
      </c>
      <c r="BM180" s="144" t="s">
        <v>302</v>
      </c>
    </row>
    <row r="181" spans="2:65" s="1" customFormat="1" ht="48.75">
      <c r="B181" s="31"/>
      <c r="D181" s="146" t="s">
        <v>138</v>
      </c>
      <c r="F181" s="147" t="s">
        <v>303</v>
      </c>
      <c r="I181" s="148"/>
      <c r="L181" s="31"/>
      <c r="M181" s="149"/>
      <c r="T181" s="55"/>
      <c r="AT181" s="16" t="s">
        <v>138</v>
      </c>
      <c r="AU181" s="16" t="s">
        <v>86</v>
      </c>
    </row>
    <row r="182" spans="2:65" s="12" customFormat="1" ht="11.25">
      <c r="B182" s="150"/>
      <c r="D182" s="146" t="s">
        <v>144</v>
      </c>
      <c r="E182" s="151" t="s">
        <v>1</v>
      </c>
      <c r="F182" s="152" t="s">
        <v>291</v>
      </c>
      <c r="H182" s="151" t="s">
        <v>1</v>
      </c>
      <c r="I182" s="153"/>
      <c r="L182" s="150"/>
      <c r="M182" s="154"/>
      <c r="T182" s="155"/>
      <c r="AT182" s="151" t="s">
        <v>144</v>
      </c>
      <c r="AU182" s="151" t="s">
        <v>86</v>
      </c>
      <c r="AV182" s="12" t="s">
        <v>84</v>
      </c>
      <c r="AW182" s="12" t="s">
        <v>32</v>
      </c>
      <c r="AX182" s="12" t="s">
        <v>76</v>
      </c>
      <c r="AY182" s="151" t="s">
        <v>130</v>
      </c>
    </row>
    <row r="183" spans="2:65" s="13" customFormat="1" ht="11.25">
      <c r="B183" s="156"/>
      <c r="D183" s="146" t="s">
        <v>144</v>
      </c>
      <c r="E183" s="157" t="s">
        <v>1</v>
      </c>
      <c r="F183" s="158" t="s">
        <v>304</v>
      </c>
      <c r="H183" s="159">
        <v>5.64</v>
      </c>
      <c r="I183" s="160"/>
      <c r="L183" s="156"/>
      <c r="M183" s="161"/>
      <c r="T183" s="162"/>
      <c r="AT183" s="157" t="s">
        <v>144</v>
      </c>
      <c r="AU183" s="157" t="s">
        <v>86</v>
      </c>
      <c r="AV183" s="13" t="s">
        <v>86</v>
      </c>
      <c r="AW183" s="13" t="s">
        <v>32</v>
      </c>
      <c r="AX183" s="13" t="s">
        <v>76</v>
      </c>
      <c r="AY183" s="157" t="s">
        <v>130</v>
      </c>
    </row>
    <row r="184" spans="2:65" s="12" customFormat="1" ht="11.25">
      <c r="B184" s="150"/>
      <c r="D184" s="146" t="s">
        <v>144</v>
      </c>
      <c r="E184" s="151" t="s">
        <v>1</v>
      </c>
      <c r="F184" s="152" t="s">
        <v>293</v>
      </c>
      <c r="H184" s="151" t="s">
        <v>1</v>
      </c>
      <c r="I184" s="153"/>
      <c r="L184" s="150"/>
      <c r="M184" s="154"/>
      <c r="T184" s="155"/>
      <c r="AT184" s="151" t="s">
        <v>144</v>
      </c>
      <c r="AU184" s="151" t="s">
        <v>86</v>
      </c>
      <c r="AV184" s="12" t="s">
        <v>84</v>
      </c>
      <c r="AW184" s="12" t="s">
        <v>32</v>
      </c>
      <c r="AX184" s="12" t="s">
        <v>76</v>
      </c>
      <c r="AY184" s="151" t="s">
        <v>130</v>
      </c>
    </row>
    <row r="185" spans="2:65" s="13" customFormat="1" ht="11.25">
      <c r="B185" s="156"/>
      <c r="D185" s="146" t="s">
        <v>144</v>
      </c>
      <c r="E185" s="157" t="s">
        <v>1</v>
      </c>
      <c r="F185" s="158" t="s">
        <v>305</v>
      </c>
      <c r="H185" s="159">
        <v>6.3</v>
      </c>
      <c r="I185" s="160"/>
      <c r="L185" s="156"/>
      <c r="M185" s="161"/>
      <c r="T185" s="162"/>
      <c r="AT185" s="157" t="s">
        <v>144</v>
      </c>
      <c r="AU185" s="157" t="s">
        <v>86</v>
      </c>
      <c r="AV185" s="13" t="s">
        <v>86</v>
      </c>
      <c r="AW185" s="13" t="s">
        <v>32</v>
      </c>
      <c r="AX185" s="13" t="s">
        <v>76</v>
      </c>
      <c r="AY185" s="157" t="s">
        <v>130</v>
      </c>
    </row>
    <row r="186" spans="2:65" s="12" customFormat="1" ht="11.25">
      <c r="B186" s="150"/>
      <c r="D186" s="146" t="s">
        <v>144</v>
      </c>
      <c r="E186" s="151" t="s">
        <v>1</v>
      </c>
      <c r="F186" s="152" t="s">
        <v>295</v>
      </c>
      <c r="H186" s="151" t="s">
        <v>1</v>
      </c>
      <c r="I186" s="153"/>
      <c r="L186" s="150"/>
      <c r="M186" s="154"/>
      <c r="T186" s="155"/>
      <c r="AT186" s="151" t="s">
        <v>144</v>
      </c>
      <c r="AU186" s="151" t="s">
        <v>86</v>
      </c>
      <c r="AV186" s="12" t="s">
        <v>84</v>
      </c>
      <c r="AW186" s="12" t="s">
        <v>32</v>
      </c>
      <c r="AX186" s="12" t="s">
        <v>76</v>
      </c>
      <c r="AY186" s="151" t="s">
        <v>130</v>
      </c>
    </row>
    <row r="187" spans="2:65" s="13" customFormat="1" ht="11.25">
      <c r="B187" s="156"/>
      <c r="D187" s="146" t="s">
        <v>144</v>
      </c>
      <c r="E187" s="157" t="s">
        <v>1</v>
      </c>
      <c r="F187" s="158" t="s">
        <v>306</v>
      </c>
      <c r="H187" s="159">
        <v>5.28</v>
      </c>
      <c r="I187" s="160"/>
      <c r="L187" s="156"/>
      <c r="M187" s="161"/>
      <c r="T187" s="162"/>
      <c r="AT187" s="157" t="s">
        <v>144</v>
      </c>
      <c r="AU187" s="157" t="s">
        <v>86</v>
      </c>
      <c r="AV187" s="13" t="s">
        <v>86</v>
      </c>
      <c r="AW187" s="13" t="s">
        <v>32</v>
      </c>
      <c r="AX187" s="13" t="s">
        <v>76</v>
      </c>
      <c r="AY187" s="157" t="s">
        <v>130</v>
      </c>
    </row>
    <row r="188" spans="2:65" s="12" customFormat="1" ht="11.25">
      <c r="B188" s="150"/>
      <c r="D188" s="146" t="s">
        <v>144</v>
      </c>
      <c r="E188" s="151" t="s">
        <v>1</v>
      </c>
      <c r="F188" s="152" t="s">
        <v>297</v>
      </c>
      <c r="H188" s="151" t="s">
        <v>1</v>
      </c>
      <c r="I188" s="153"/>
      <c r="L188" s="150"/>
      <c r="M188" s="154"/>
      <c r="T188" s="155"/>
      <c r="AT188" s="151" t="s">
        <v>144</v>
      </c>
      <c r="AU188" s="151" t="s">
        <v>86</v>
      </c>
      <c r="AV188" s="12" t="s">
        <v>84</v>
      </c>
      <c r="AW188" s="12" t="s">
        <v>32</v>
      </c>
      <c r="AX188" s="12" t="s">
        <v>76</v>
      </c>
      <c r="AY188" s="151" t="s">
        <v>130</v>
      </c>
    </row>
    <row r="189" spans="2:65" s="13" customFormat="1" ht="11.25">
      <c r="B189" s="156"/>
      <c r="D189" s="146" t="s">
        <v>144</v>
      </c>
      <c r="E189" s="157" t="s">
        <v>1</v>
      </c>
      <c r="F189" s="158" t="s">
        <v>307</v>
      </c>
      <c r="H189" s="159">
        <v>5.28</v>
      </c>
      <c r="I189" s="160"/>
      <c r="L189" s="156"/>
      <c r="M189" s="161"/>
      <c r="T189" s="162"/>
      <c r="AT189" s="157" t="s">
        <v>144</v>
      </c>
      <c r="AU189" s="157" t="s">
        <v>86</v>
      </c>
      <c r="AV189" s="13" t="s">
        <v>86</v>
      </c>
      <c r="AW189" s="13" t="s">
        <v>32</v>
      </c>
      <c r="AX189" s="13" t="s">
        <v>76</v>
      </c>
      <c r="AY189" s="157" t="s">
        <v>130</v>
      </c>
    </row>
    <row r="190" spans="2:65" s="14" customFormat="1" ht="11.25">
      <c r="B190" s="163"/>
      <c r="D190" s="146" t="s">
        <v>144</v>
      </c>
      <c r="E190" s="164" t="s">
        <v>1</v>
      </c>
      <c r="F190" s="165" t="s">
        <v>147</v>
      </c>
      <c r="H190" s="166">
        <v>22.5</v>
      </c>
      <c r="I190" s="167"/>
      <c r="L190" s="163"/>
      <c r="M190" s="168"/>
      <c r="T190" s="169"/>
      <c r="AT190" s="164" t="s">
        <v>144</v>
      </c>
      <c r="AU190" s="164" t="s">
        <v>86</v>
      </c>
      <c r="AV190" s="14" t="s">
        <v>136</v>
      </c>
      <c r="AW190" s="14" t="s">
        <v>32</v>
      </c>
      <c r="AX190" s="14" t="s">
        <v>84</v>
      </c>
      <c r="AY190" s="164" t="s">
        <v>130</v>
      </c>
    </row>
    <row r="191" spans="2:65" s="1" customFormat="1" ht="21.75" customHeight="1">
      <c r="B191" s="31"/>
      <c r="C191" s="132" t="s">
        <v>308</v>
      </c>
      <c r="D191" s="132" t="s">
        <v>132</v>
      </c>
      <c r="E191" s="133" t="s">
        <v>309</v>
      </c>
      <c r="F191" s="134" t="s">
        <v>310</v>
      </c>
      <c r="G191" s="135" t="s">
        <v>167</v>
      </c>
      <c r="H191" s="136">
        <v>22.5</v>
      </c>
      <c r="I191" s="137"/>
      <c r="J191" s="138">
        <f>ROUND(I191*H191,2)</f>
        <v>0</v>
      </c>
      <c r="K191" s="139"/>
      <c r="L191" s="31"/>
      <c r="M191" s="140" t="s">
        <v>1</v>
      </c>
      <c r="N191" s="141" t="s">
        <v>41</v>
      </c>
      <c r="P191" s="142">
        <f>O191*H191</f>
        <v>0</v>
      </c>
      <c r="Q191" s="142">
        <v>0</v>
      </c>
      <c r="R191" s="142">
        <f>Q191*H191</f>
        <v>0</v>
      </c>
      <c r="S191" s="142">
        <v>0</v>
      </c>
      <c r="T191" s="143">
        <f>S191*H191</f>
        <v>0</v>
      </c>
      <c r="AR191" s="144" t="s">
        <v>136</v>
      </c>
      <c r="AT191" s="144" t="s">
        <v>132</v>
      </c>
      <c r="AU191" s="144" t="s">
        <v>86</v>
      </c>
      <c r="AY191" s="16" t="s">
        <v>130</v>
      </c>
      <c r="BE191" s="145">
        <f>IF(N191="základní",J191,0)</f>
        <v>0</v>
      </c>
      <c r="BF191" s="145">
        <f>IF(N191="snížená",J191,0)</f>
        <v>0</v>
      </c>
      <c r="BG191" s="145">
        <f>IF(N191="zákl. přenesená",J191,0)</f>
        <v>0</v>
      </c>
      <c r="BH191" s="145">
        <f>IF(N191="sníž. přenesená",J191,0)</f>
        <v>0</v>
      </c>
      <c r="BI191" s="145">
        <f>IF(N191="nulová",J191,0)</f>
        <v>0</v>
      </c>
      <c r="BJ191" s="16" t="s">
        <v>84</v>
      </c>
      <c r="BK191" s="145">
        <f>ROUND(I191*H191,2)</f>
        <v>0</v>
      </c>
      <c r="BL191" s="16" t="s">
        <v>136</v>
      </c>
      <c r="BM191" s="144" t="s">
        <v>311</v>
      </c>
    </row>
    <row r="192" spans="2:65" s="1" customFormat="1" ht="48.75">
      <c r="B192" s="31"/>
      <c r="D192" s="146" t="s">
        <v>138</v>
      </c>
      <c r="F192" s="147" t="s">
        <v>312</v>
      </c>
      <c r="I192" s="148"/>
      <c r="L192" s="31"/>
      <c r="M192" s="149"/>
      <c r="T192" s="55"/>
      <c r="AT192" s="16" t="s">
        <v>138</v>
      </c>
      <c r="AU192" s="16" t="s">
        <v>86</v>
      </c>
    </row>
    <row r="193" spans="2:65" s="1" customFormat="1" ht="24.2" customHeight="1">
      <c r="B193" s="31"/>
      <c r="C193" s="132" t="s">
        <v>313</v>
      </c>
      <c r="D193" s="132" t="s">
        <v>132</v>
      </c>
      <c r="E193" s="133" t="s">
        <v>314</v>
      </c>
      <c r="F193" s="134" t="s">
        <v>315</v>
      </c>
      <c r="G193" s="135" t="s">
        <v>222</v>
      </c>
      <c r="H193" s="136">
        <v>0.67500000000000004</v>
      </c>
      <c r="I193" s="137"/>
      <c r="J193" s="138">
        <f>ROUND(I193*H193,2)</f>
        <v>0</v>
      </c>
      <c r="K193" s="139"/>
      <c r="L193" s="31"/>
      <c r="M193" s="140" t="s">
        <v>1</v>
      </c>
      <c r="N193" s="141" t="s">
        <v>41</v>
      </c>
      <c r="P193" s="142">
        <f>O193*H193</f>
        <v>0</v>
      </c>
      <c r="Q193" s="142">
        <v>1.09528</v>
      </c>
      <c r="R193" s="142">
        <f>Q193*H193</f>
        <v>0.73931400000000003</v>
      </c>
      <c r="S193" s="142">
        <v>0</v>
      </c>
      <c r="T193" s="143">
        <f>S193*H193</f>
        <v>0</v>
      </c>
      <c r="AR193" s="144" t="s">
        <v>136</v>
      </c>
      <c r="AT193" s="144" t="s">
        <v>132</v>
      </c>
      <c r="AU193" s="144" t="s">
        <v>86</v>
      </c>
      <c r="AY193" s="16" t="s">
        <v>130</v>
      </c>
      <c r="BE193" s="145">
        <f>IF(N193="základní",J193,0)</f>
        <v>0</v>
      </c>
      <c r="BF193" s="145">
        <f>IF(N193="snížená",J193,0)</f>
        <v>0</v>
      </c>
      <c r="BG193" s="145">
        <f>IF(N193="zákl. přenesená",J193,0)</f>
        <v>0</v>
      </c>
      <c r="BH193" s="145">
        <f>IF(N193="sníž. přenesená",J193,0)</f>
        <v>0</v>
      </c>
      <c r="BI193" s="145">
        <f>IF(N193="nulová",J193,0)</f>
        <v>0</v>
      </c>
      <c r="BJ193" s="16" t="s">
        <v>84</v>
      </c>
      <c r="BK193" s="145">
        <f>ROUND(I193*H193,2)</f>
        <v>0</v>
      </c>
      <c r="BL193" s="16" t="s">
        <v>136</v>
      </c>
      <c r="BM193" s="144" t="s">
        <v>316</v>
      </c>
    </row>
    <row r="194" spans="2:65" s="1" customFormat="1" ht="48.75">
      <c r="B194" s="31"/>
      <c r="D194" s="146" t="s">
        <v>138</v>
      </c>
      <c r="F194" s="147" t="s">
        <v>317</v>
      </c>
      <c r="I194" s="148"/>
      <c r="L194" s="31"/>
      <c r="M194" s="149"/>
      <c r="T194" s="55"/>
      <c r="AT194" s="16" t="s">
        <v>138</v>
      </c>
      <c r="AU194" s="16" t="s">
        <v>86</v>
      </c>
    </row>
    <row r="195" spans="2:65" s="13" customFormat="1" ht="11.25">
      <c r="B195" s="156"/>
      <c r="D195" s="146" t="s">
        <v>144</v>
      </c>
      <c r="E195" s="157" t="s">
        <v>1</v>
      </c>
      <c r="F195" s="158" t="s">
        <v>318</v>
      </c>
      <c r="H195" s="159">
        <v>0.67500000000000004</v>
      </c>
      <c r="I195" s="160"/>
      <c r="L195" s="156"/>
      <c r="M195" s="161"/>
      <c r="T195" s="162"/>
      <c r="AT195" s="157" t="s">
        <v>144</v>
      </c>
      <c r="AU195" s="157" t="s">
        <v>86</v>
      </c>
      <c r="AV195" s="13" t="s">
        <v>86</v>
      </c>
      <c r="AW195" s="13" t="s">
        <v>32</v>
      </c>
      <c r="AX195" s="13" t="s">
        <v>76</v>
      </c>
      <c r="AY195" s="157" t="s">
        <v>130</v>
      </c>
    </row>
    <row r="196" spans="2:65" s="14" customFormat="1" ht="11.25">
      <c r="B196" s="163"/>
      <c r="D196" s="146" t="s">
        <v>144</v>
      </c>
      <c r="E196" s="164" t="s">
        <v>1</v>
      </c>
      <c r="F196" s="165" t="s">
        <v>147</v>
      </c>
      <c r="H196" s="166">
        <v>0.67500000000000004</v>
      </c>
      <c r="I196" s="167"/>
      <c r="L196" s="163"/>
      <c r="M196" s="168"/>
      <c r="T196" s="169"/>
      <c r="AT196" s="164" t="s">
        <v>144</v>
      </c>
      <c r="AU196" s="164" t="s">
        <v>86</v>
      </c>
      <c r="AV196" s="14" t="s">
        <v>136</v>
      </c>
      <c r="AW196" s="14" t="s">
        <v>32</v>
      </c>
      <c r="AX196" s="14" t="s">
        <v>84</v>
      </c>
      <c r="AY196" s="164" t="s">
        <v>130</v>
      </c>
    </row>
    <row r="197" spans="2:65" s="11" customFormat="1" ht="22.9" customHeight="1">
      <c r="B197" s="120"/>
      <c r="D197" s="121" t="s">
        <v>75</v>
      </c>
      <c r="E197" s="130" t="s">
        <v>136</v>
      </c>
      <c r="F197" s="130" t="s">
        <v>208</v>
      </c>
      <c r="I197" s="123"/>
      <c r="J197" s="131">
        <f>BK197</f>
        <v>0</v>
      </c>
      <c r="L197" s="120"/>
      <c r="M197" s="125"/>
      <c r="P197" s="126">
        <f>SUM(P198:P219)</f>
        <v>0</v>
      </c>
      <c r="R197" s="126">
        <f>SUM(R198:R219)</f>
        <v>43.262051899999996</v>
      </c>
      <c r="T197" s="127">
        <f>SUM(T198:T219)</f>
        <v>0</v>
      </c>
      <c r="AR197" s="121" t="s">
        <v>84</v>
      </c>
      <c r="AT197" s="128" t="s">
        <v>75</v>
      </c>
      <c r="AU197" s="128" t="s">
        <v>84</v>
      </c>
      <c r="AY197" s="121" t="s">
        <v>130</v>
      </c>
      <c r="BK197" s="129">
        <f>SUM(BK198:BK219)</f>
        <v>0</v>
      </c>
    </row>
    <row r="198" spans="2:65" s="1" customFormat="1" ht="24.2" customHeight="1">
      <c r="B198" s="31"/>
      <c r="C198" s="132" t="s">
        <v>319</v>
      </c>
      <c r="D198" s="132" t="s">
        <v>132</v>
      </c>
      <c r="E198" s="133" t="s">
        <v>320</v>
      </c>
      <c r="F198" s="134" t="s">
        <v>321</v>
      </c>
      <c r="G198" s="135" t="s">
        <v>167</v>
      </c>
      <c r="H198" s="136">
        <v>46.25</v>
      </c>
      <c r="I198" s="137"/>
      <c r="J198" s="138">
        <f>ROUND(I198*H198,2)</f>
        <v>0</v>
      </c>
      <c r="K198" s="139"/>
      <c r="L198" s="31"/>
      <c r="M198" s="140" t="s">
        <v>1</v>
      </c>
      <c r="N198" s="141" t="s">
        <v>41</v>
      </c>
      <c r="P198" s="142">
        <f>O198*H198</f>
        <v>0</v>
      </c>
      <c r="Q198" s="142">
        <v>0</v>
      </c>
      <c r="R198" s="142">
        <f>Q198*H198</f>
        <v>0</v>
      </c>
      <c r="S198" s="142">
        <v>0</v>
      </c>
      <c r="T198" s="143">
        <f>S198*H198</f>
        <v>0</v>
      </c>
      <c r="AR198" s="144" t="s">
        <v>136</v>
      </c>
      <c r="AT198" s="144" t="s">
        <v>132</v>
      </c>
      <c r="AU198" s="144" t="s">
        <v>86</v>
      </c>
      <c r="AY198" s="16" t="s">
        <v>130</v>
      </c>
      <c r="BE198" s="145">
        <f>IF(N198="základní",J198,0)</f>
        <v>0</v>
      </c>
      <c r="BF198" s="145">
        <f>IF(N198="snížená",J198,0)</f>
        <v>0</v>
      </c>
      <c r="BG198" s="145">
        <f>IF(N198="zákl. přenesená",J198,0)</f>
        <v>0</v>
      </c>
      <c r="BH198" s="145">
        <f>IF(N198="sníž. přenesená",J198,0)</f>
        <v>0</v>
      </c>
      <c r="BI198" s="145">
        <f>IF(N198="nulová",J198,0)</f>
        <v>0</v>
      </c>
      <c r="BJ198" s="16" t="s">
        <v>84</v>
      </c>
      <c r="BK198" s="145">
        <f>ROUND(I198*H198,2)</f>
        <v>0</v>
      </c>
      <c r="BL198" s="16" t="s">
        <v>136</v>
      </c>
      <c r="BM198" s="144" t="s">
        <v>322</v>
      </c>
    </row>
    <row r="199" spans="2:65" s="1" customFormat="1" ht="19.5">
      <c r="B199" s="31"/>
      <c r="D199" s="146" t="s">
        <v>138</v>
      </c>
      <c r="F199" s="147" t="s">
        <v>323</v>
      </c>
      <c r="I199" s="148"/>
      <c r="L199" s="31"/>
      <c r="M199" s="149"/>
      <c r="T199" s="55"/>
      <c r="AT199" s="16" t="s">
        <v>138</v>
      </c>
      <c r="AU199" s="16" t="s">
        <v>86</v>
      </c>
    </row>
    <row r="200" spans="2:65" s="12" customFormat="1" ht="11.25">
      <c r="B200" s="150"/>
      <c r="D200" s="146" t="s">
        <v>144</v>
      </c>
      <c r="E200" s="151" t="s">
        <v>1</v>
      </c>
      <c r="F200" s="152" t="s">
        <v>324</v>
      </c>
      <c r="H200" s="151" t="s">
        <v>1</v>
      </c>
      <c r="I200" s="153"/>
      <c r="L200" s="150"/>
      <c r="M200" s="154"/>
      <c r="T200" s="155"/>
      <c r="AT200" s="151" t="s">
        <v>144</v>
      </c>
      <c r="AU200" s="151" t="s">
        <v>86</v>
      </c>
      <c r="AV200" s="12" t="s">
        <v>84</v>
      </c>
      <c r="AW200" s="12" t="s">
        <v>32</v>
      </c>
      <c r="AX200" s="12" t="s">
        <v>76</v>
      </c>
      <c r="AY200" s="151" t="s">
        <v>130</v>
      </c>
    </row>
    <row r="201" spans="2:65" s="13" customFormat="1" ht="11.25">
      <c r="B201" s="156"/>
      <c r="D201" s="146" t="s">
        <v>144</v>
      </c>
      <c r="E201" s="157" t="s">
        <v>1</v>
      </c>
      <c r="F201" s="158" t="s">
        <v>299</v>
      </c>
      <c r="H201" s="159">
        <v>15</v>
      </c>
      <c r="I201" s="160"/>
      <c r="L201" s="156"/>
      <c r="M201" s="161"/>
      <c r="T201" s="162"/>
      <c r="AT201" s="157" t="s">
        <v>144</v>
      </c>
      <c r="AU201" s="157" t="s">
        <v>86</v>
      </c>
      <c r="AV201" s="13" t="s">
        <v>86</v>
      </c>
      <c r="AW201" s="13" t="s">
        <v>32</v>
      </c>
      <c r="AX201" s="13" t="s">
        <v>76</v>
      </c>
      <c r="AY201" s="157" t="s">
        <v>130</v>
      </c>
    </row>
    <row r="202" spans="2:65" s="13" customFormat="1" ht="11.25">
      <c r="B202" s="156"/>
      <c r="D202" s="146" t="s">
        <v>144</v>
      </c>
      <c r="E202" s="157" t="s">
        <v>1</v>
      </c>
      <c r="F202" s="158" t="s">
        <v>325</v>
      </c>
      <c r="H202" s="159">
        <v>15.19</v>
      </c>
      <c r="I202" s="160"/>
      <c r="L202" s="156"/>
      <c r="M202" s="161"/>
      <c r="T202" s="162"/>
      <c r="AT202" s="157" t="s">
        <v>144</v>
      </c>
      <c r="AU202" s="157" t="s">
        <v>86</v>
      </c>
      <c r="AV202" s="13" t="s">
        <v>86</v>
      </c>
      <c r="AW202" s="13" t="s">
        <v>32</v>
      </c>
      <c r="AX202" s="13" t="s">
        <v>76</v>
      </c>
      <c r="AY202" s="157" t="s">
        <v>130</v>
      </c>
    </row>
    <row r="203" spans="2:65" s="13" customFormat="1" ht="11.25">
      <c r="B203" s="156"/>
      <c r="D203" s="146" t="s">
        <v>144</v>
      </c>
      <c r="E203" s="157" t="s">
        <v>1</v>
      </c>
      <c r="F203" s="158" t="s">
        <v>326</v>
      </c>
      <c r="H203" s="159">
        <v>8.06</v>
      </c>
      <c r="I203" s="160"/>
      <c r="L203" s="156"/>
      <c r="M203" s="161"/>
      <c r="T203" s="162"/>
      <c r="AT203" s="157" t="s">
        <v>144</v>
      </c>
      <c r="AU203" s="157" t="s">
        <v>86</v>
      </c>
      <c r="AV203" s="13" t="s">
        <v>86</v>
      </c>
      <c r="AW203" s="13" t="s">
        <v>32</v>
      </c>
      <c r="AX203" s="13" t="s">
        <v>76</v>
      </c>
      <c r="AY203" s="157" t="s">
        <v>130</v>
      </c>
    </row>
    <row r="204" spans="2:65" s="13" customFormat="1" ht="11.25">
      <c r="B204" s="156"/>
      <c r="D204" s="146" t="s">
        <v>144</v>
      </c>
      <c r="E204" s="157" t="s">
        <v>1</v>
      </c>
      <c r="F204" s="158" t="s">
        <v>179</v>
      </c>
      <c r="H204" s="159">
        <v>8</v>
      </c>
      <c r="I204" s="160"/>
      <c r="L204" s="156"/>
      <c r="M204" s="161"/>
      <c r="T204" s="162"/>
      <c r="AT204" s="157" t="s">
        <v>144</v>
      </c>
      <c r="AU204" s="157" t="s">
        <v>86</v>
      </c>
      <c r="AV204" s="13" t="s">
        <v>86</v>
      </c>
      <c r="AW204" s="13" t="s">
        <v>32</v>
      </c>
      <c r="AX204" s="13" t="s">
        <v>76</v>
      </c>
      <c r="AY204" s="157" t="s">
        <v>130</v>
      </c>
    </row>
    <row r="205" spans="2:65" s="14" customFormat="1" ht="11.25">
      <c r="B205" s="163"/>
      <c r="D205" s="146" t="s">
        <v>144</v>
      </c>
      <c r="E205" s="164" t="s">
        <v>1</v>
      </c>
      <c r="F205" s="165" t="s">
        <v>147</v>
      </c>
      <c r="H205" s="166">
        <v>46.25</v>
      </c>
      <c r="I205" s="167"/>
      <c r="L205" s="163"/>
      <c r="M205" s="168"/>
      <c r="T205" s="169"/>
      <c r="AT205" s="164" t="s">
        <v>144</v>
      </c>
      <c r="AU205" s="164" t="s">
        <v>86</v>
      </c>
      <c r="AV205" s="14" t="s">
        <v>136</v>
      </c>
      <c r="AW205" s="14" t="s">
        <v>32</v>
      </c>
      <c r="AX205" s="14" t="s">
        <v>84</v>
      </c>
      <c r="AY205" s="164" t="s">
        <v>130</v>
      </c>
    </row>
    <row r="206" spans="2:65" s="1" customFormat="1" ht="24.2" customHeight="1">
      <c r="B206" s="31"/>
      <c r="C206" s="132" t="s">
        <v>327</v>
      </c>
      <c r="D206" s="132" t="s">
        <v>132</v>
      </c>
      <c r="E206" s="133" t="s">
        <v>209</v>
      </c>
      <c r="F206" s="134" t="s">
        <v>210</v>
      </c>
      <c r="G206" s="135" t="s">
        <v>135</v>
      </c>
      <c r="H206" s="136">
        <v>2.4300000000000002</v>
      </c>
      <c r="I206" s="137"/>
      <c r="J206" s="138">
        <f>ROUND(I206*H206,2)</f>
        <v>0</v>
      </c>
      <c r="K206" s="139"/>
      <c r="L206" s="31"/>
      <c r="M206" s="140" t="s">
        <v>1</v>
      </c>
      <c r="N206" s="141" t="s">
        <v>41</v>
      </c>
      <c r="P206" s="142">
        <f>O206*H206</f>
        <v>0</v>
      </c>
      <c r="Q206" s="142">
        <v>2.13408</v>
      </c>
      <c r="R206" s="142">
        <f>Q206*H206</f>
        <v>5.1858143999999999</v>
      </c>
      <c r="S206" s="142">
        <v>0</v>
      </c>
      <c r="T206" s="143">
        <f>S206*H206</f>
        <v>0</v>
      </c>
      <c r="AR206" s="144" t="s">
        <v>136</v>
      </c>
      <c r="AT206" s="144" t="s">
        <v>132</v>
      </c>
      <c r="AU206" s="144" t="s">
        <v>86</v>
      </c>
      <c r="AY206" s="16" t="s">
        <v>130</v>
      </c>
      <c r="BE206" s="145">
        <f>IF(N206="základní",J206,0)</f>
        <v>0</v>
      </c>
      <c r="BF206" s="145">
        <f>IF(N206="snížená",J206,0)</f>
        <v>0</v>
      </c>
      <c r="BG206" s="145">
        <f>IF(N206="zákl. přenesená",J206,0)</f>
        <v>0</v>
      </c>
      <c r="BH206" s="145">
        <f>IF(N206="sníž. přenesená",J206,0)</f>
        <v>0</v>
      </c>
      <c r="BI206" s="145">
        <f>IF(N206="nulová",J206,0)</f>
        <v>0</v>
      </c>
      <c r="BJ206" s="16" t="s">
        <v>84</v>
      </c>
      <c r="BK206" s="145">
        <f>ROUND(I206*H206,2)</f>
        <v>0</v>
      </c>
      <c r="BL206" s="16" t="s">
        <v>136</v>
      </c>
      <c r="BM206" s="144" t="s">
        <v>328</v>
      </c>
    </row>
    <row r="207" spans="2:65" s="1" customFormat="1" ht="19.5">
      <c r="B207" s="31"/>
      <c r="D207" s="146" t="s">
        <v>138</v>
      </c>
      <c r="F207" s="147" t="s">
        <v>212</v>
      </c>
      <c r="I207" s="148"/>
      <c r="L207" s="31"/>
      <c r="M207" s="149"/>
      <c r="T207" s="55"/>
      <c r="AT207" s="16" t="s">
        <v>138</v>
      </c>
      <c r="AU207" s="16" t="s">
        <v>86</v>
      </c>
    </row>
    <row r="208" spans="2:65" s="12" customFormat="1" ht="11.25">
      <c r="B208" s="150"/>
      <c r="D208" s="146" t="s">
        <v>144</v>
      </c>
      <c r="E208" s="151" t="s">
        <v>1</v>
      </c>
      <c r="F208" s="152" t="s">
        <v>329</v>
      </c>
      <c r="H208" s="151" t="s">
        <v>1</v>
      </c>
      <c r="I208" s="153"/>
      <c r="L208" s="150"/>
      <c r="M208" s="154"/>
      <c r="T208" s="155"/>
      <c r="AT208" s="151" t="s">
        <v>144</v>
      </c>
      <c r="AU208" s="151" t="s">
        <v>86</v>
      </c>
      <c r="AV208" s="12" t="s">
        <v>84</v>
      </c>
      <c r="AW208" s="12" t="s">
        <v>32</v>
      </c>
      <c r="AX208" s="12" t="s">
        <v>76</v>
      </c>
      <c r="AY208" s="151" t="s">
        <v>130</v>
      </c>
    </row>
    <row r="209" spans="2:65" s="13" customFormat="1" ht="11.25">
      <c r="B209" s="156"/>
      <c r="D209" s="146" t="s">
        <v>144</v>
      </c>
      <c r="E209" s="157" t="s">
        <v>1</v>
      </c>
      <c r="F209" s="158" t="s">
        <v>330</v>
      </c>
      <c r="H209" s="159">
        <v>0.58499999999999996</v>
      </c>
      <c r="I209" s="160"/>
      <c r="L209" s="156"/>
      <c r="M209" s="161"/>
      <c r="T209" s="162"/>
      <c r="AT209" s="157" t="s">
        <v>144</v>
      </c>
      <c r="AU209" s="157" t="s">
        <v>86</v>
      </c>
      <c r="AV209" s="13" t="s">
        <v>86</v>
      </c>
      <c r="AW209" s="13" t="s">
        <v>32</v>
      </c>
      <c r="AX209" s="13" t="s">
        <v>76</v>
      </c>
      <c r="AY209" s="157" t="s">
        <v>130</v>
      </c>
    </row>
    <row r="210" spans="2:65" s="13" customFormat="1" ht="11.25">
      <c r="B210" s="156"/>
      <c r="D210" s="146" t="s">
        <v>144</v>
      </c>
      <c r="E210" s="157" t="s">
        <v>1</v>
      </c>
      <c r="F210" s="158" t="s">
        <v>331</v>
      </c>
      <c r="H210" s="159">
        <v>1.845</v>
      </c>
      <c r="I210" s="160"/>
      <c r="L210" s="156"/>
      <c r="M210" s="161"/>
      <c r="T210" s="162"/>
      <c r="AT210" s="157" t="s">
        <v>144</v>
      </c>
      <c r="AU210" s="157" t="s">
        <v>86</v>
      </c>
      <c r="AV210" s="13" t="s">
        <v>86</v>
      </c>
      <c r="AW210" s="13" t="s">
        <v>32</v>
      </c>
      <c r="AX210" s="13" t="s">
        <v>76</v>
      </c>
      <c r="AY210" s="157" t="s">
        <v>130</v>
      </c>
    </row>
    <row r="211" spans="2:65" s="14" customFormat="1" ht="11.25">
      <c r="B211" s="163"/>
      <c r="D211" s="146" t="s">
        <v>144</v>
      </c>
      <c r="E211" s="164" t="s">
        <v>1</v>
      </c>
      <c r="F211" s="165" t="s">
        <v>147</v>
      </c>
      <c r="H211" s="166">
        <v>2.4300000000000002</v>
      </c>
      <c r="I211" s="167"/>
      <c r="L211" s="163"/>
      <c r="M211" s="168"/>
      <c r="T211" s="169"/>
      <c r="AT211" s="164" t="s">
        <v>144</v>
      </c>
      <c r="AU211" s="164" t="s">
        <v>86</v>
      </c>
      <c r="AV211" s="14" t="s">
        <v>136</v>
      </c>
      <c r="AW211" s="14" t="s">
        <v>32</v>
      </c>
      <c r="AX211" s="14" t="s">
        <v>84</v>
      </c>
      <c r="AY211" s="164" t="s">
        <v>130</v>
      </c>
    </row>
    <row r="212" spans="2:65" s="1" customFormat="1" ht="24.2" customHeight="1">
      <c r="B212" s="31"/>
      <c r="C212" s="132" t="s">
        <v>332</v>
      </c>
      <c r="D212" s="132" t="s">
        <v>132</v>
      </c>
      <c r="E212" s="133" t="s">
        <v>213</v>
      </c>
      <c r="F212" s="134" t="s">
        <v>214</v>
      </c>
      <c r="G212" s="135" t="s">
        <v>167</v>
      </c>
      <c r="H212" s="136">
        <v>8.1</v>
      </c>
      <c r="I212" s="137"/>
      <c r="J212" s="138">
        <f>ROUND(I212*H212,2)</f>
        <v>0</v>
      </c>
      <c r="K212" s="139"/>
      <c r="L212" s="31"/>
      <c r="M212" s="140" t="s">
        <v>1</v>
      </c>
      <c r="N212" s="141" t="s">
        <v>41</v>
      </c>
      <c r="P212" s="142">
        <f>O212*H212</f>
        <v>0</v>
      </c>
      <c r="Q212" s="142">
        <v>0</v>
      </c>
      <c r="R212" s="142">
        <f>Q212*H212</f>
        <v>0</v>
      </c>
      <c r="S212" s="142">
        <v>0</v>
      </c>
      <c r="T212" s="143">
        <f>S212*H212</f>
        <v>0</v>
      </c>
      <c r="AR212" s="144" t="s">
        <v>136</v>
      </c>
      <c r="AT212" s="144" t="s">
        <v>132</v>
      </c>
      <c r="AU212" s="144" t="s">
        <v>86</v>
      </c>
      <c r="AY212" s="16" t="s">
        <v>130</v>
      </c>
      <c r="BE212" s="145">
        <f>IF(N212="základní",J212,0)</f>
        <v>0</v>
      </c>
      <c r="BF212" s="145">
        <f>IF(N212="snížená",J212,0)</f>
        <v>0</v>
      </c>
      <c r="BG212" s="145">
        <f>IF(N212="zákl. přenesená",J212,0)</f>
        <v>0</v>
      </c>
      <c r="BH212" s="145">
        <f>IF(N212="sníž. přenesená",J212,0)</f>
        <v>0</v>
      </c>
      <c r="BI212" s="145">
        <f>IF(N212="nulová",J212,0)</f>
        <v>0</v>
      </c>
      <c r="BJ212" s="16" t="s">
        <v>84</v>
      </c>
      <c r="BK212" s="145">
        <f>ROUND(I212*H212,2)</f>
        <v>0</v>
      </c>
      <c r="BL212" s="16" t="s">
        <v>136</v>
      </c>
      <c r="BM212" s="144" t="s">
        <v>333</v>
      </c>
    </row>
    <row r="213" spans="2:65" s="1" customFormat="1" ht="29.25">
      <c r="B213" s="31"/>
      <c r="D213" s="146" t="s">
        <v>138</v>
      </c>
      <c r="F213" s="147" t="s">
        <v>216</v>
      </c>
      <c r="I213" s="148"/>
      <c r="L213" s="31"/>
      <c r="M213" s="149"/>
      <c r="T213" s="55"/>
      <c r="AT213" s="16" t="s">
        <v>138</v>
      </c>
      <c r="AU213" s="16" t="s">
        <v>86</v>
      </c>
    </row>
    <row r="214" spans="2:65" s="12" customFormat="1" ht="11.25">
      <c r="B214" s="150"/>
      <c r="D214" s="146" t="s">
        <v>144</v>
      </c>
      <c r="E214" s="151" t="s">
        <v>1</v>
      </c>
      <c r="F214" s="152" t="s">
        <v>329</v>
      </c>
      <c r="H214" s="151" t="s">
        <v>1</v>
      </c>
      <c r="I214" s="153"/>
      <c r="L214" s="150"/>
      <c r="M214" s="154"/>
      <c r="T214" s="155"/>
      <c r="AT214" s="151" t="s">
        <v>144</v>
      </c>
      <c r="AU214" s="151" t="s">
        <v>86</v>
      </c>
      <c r="AV214" s="12" t="s">
        <v>84</v>
      </c>
      <c r="AW214" s="12" t="s">
        <v>32</v>
      </c>
      <c r="AX214" s="12" t="s">
        <v>76</v>
      </c>
      <c r="AY214" s="151" t="s">
        <v>130</v>
      </c>
    </row>
    <row r="215" spans="2:65" s="13" customFormat="1" ht="11.25">
      <c r="B215" s="156"/>
      <c r="D215" s="146" t="s">
        <v>144</v>
      </c>
      <c r="E215" s="157" t="s">
        <v>1</v>
      </c>
      <c r="F215" s="158" t="s">
        <v>334</v>
      </c>
      <c r="H215" s="159">
        <v>1.95</v>
      </c>
      <c r="I215" s="160"/>
      <c r="L215" s="156"/>
      <c r="M215" s="161"/>
      <c r="T215" s="162"/>
      <c r="AT215" s="157" t="s">
        <v>144</v>
      </c>
      <c r="AU215" s="157" t="s">
        <v>86</v>
      </c>
      <c r="AV215" s="13" t="s">
        <v>86</v>
      </c>
      <c r="AW215" s="13" t="s">
        <v>32</v>
      </c>
      <c r="AX215" s="13" t="s">
        <v>76</v>
      </c>
      <c r="AY215" s="157" t="s">
        <v>130</v>
      </c>
    </row>
    <row r="216" spans="2:65" s="13" customFormat="1" ht="11.25">
      <c r="B216" s="156"/>
      <c r="D216" s="146" t="s">
        <v>144</v>
      </c>
      <c r="E216" s="157" t="s">
        <v>1</v>
      </c>
      <c r="F216" s="158" t="s">
        <v>335</v>
      </c>
      <c r="H216" s="159">
        <v>6.15</v>
      </c>
      <c r="I216" s="160"/>
      <c r="L216" s="156"/>
      <c r="M216" s="161"/>
      <c r="T216" s="162"/>
      <c r="AT216" s="157" t="s">
        <v>144</v>
      </c>
      <c r="AU216" s="157" t="s">
        <v>86</v>
      </c>
      <c r="AV216" s="13" t="s">
        <v>86</v>
      </c>
      <c r="AW216" s="13" t="s">
        <v>32</v>
      </c>
      <c r="AX216" s="13" t="s">
        <v>76</v>
      </c>
      <c r="AY216" s="157" t="s">
        <v>130</v>
      </c>
    </row>
    <row r="217" spans="2:65" s="14" customFormat="1" ht="11.25">
      <c r="B217" s="163"/>
      <c r="D217" s="146" t="s">
        <v>144</v>
      </c>
      <c r="E217" s="164" t="s">
        <v>1</v>
      </c>
      <c r="F217" s="165" t="s">
        <v>147</v>
      </c>
      <c r="H217" s="166">
        <v>8.1</v>
      </c>
      <c r="I217" s="167"/>
      <c r="L217" s="163"/>
      <c r="M217" s="168"/>
      <c r="T217" s="169"/>
      <c r="AT217" s="164" t="s">
        <v>144</v>
      </c>
      <c r="AU217" s="164" t="s">
        <v>86</v>
      </c>
      <c r="AV217" s="14" t="s">
        <v>136</v>
      </c>
      <c r="AW217" s="14" t="s">
        <v>32</v>
      </c>
      <c r="AX217" s="14" t="s">
        <v>84</v>
      </c>
      <c r="AY217" s="164" t="s">
        <v>130</v>
      </c>
    </row>
    <row r="218" spans="2:65" s="1" customFormat="1" ht="24.2" customHeight="1">
      <c r="B218" s="31"/>
      <c r="C218" s="132" t="s">
        <v>7</v>
      </c>
      <c r="D218" s="132" t="s">
        <v>132</v>
      </c>
      <c r="E218" s="133" t="s">
        <v>336</v>
      </c>
      <c r="F218" s="134" t="s">
        <v>337</v>
      </c>
      <c r="G218" s="135" t="s">
        <v>167</v>
      </c>
      <c r="H218" s="136">
        <v>46.25</v>
      </c>
      <c r="I218" s="137"/>
      <c r="J218" s="138">
        <f>ROUND(I218*H218,2)</f>
        <v>0</v>
      </c>
      <c r="K218" s="139"/>
      <c r="L218" s="31"/>
      <c r="M218" s="140" t="s">
        <v>1</v>
      </c>
      <c r="N218" s="141" t="s">
        <v>41</v>
      </c>
      <c r="P218" s="142">
        <f>O218*H218</f>
        <v>0</v>
      </c>
      <c r="Q218" s="142">
        <v>0.82326999999999995</v>
      </c>
      <c r="R218" s="142">
        <f>Q218*H218</f>
        <v>38.076237499999998</v>
      </c>
      <c r="S218" s="142">
        <v>0</v>
      </c>
      <c r="T218" s="143">
        <f>S218*H218</f>
        <v>0</v>
      </c>
      <c r="AR218" s="144" t="s">
        <v>136</v>
      </c>
      <c r="AT218" s="144" t="s">
        <v>132</v>
      </c>
      <c r="AU218" s="144" t="s">
        <v>86</v>
      </c>
      <c r="AY218" s="16" t="s">
        <v>130</v>
      </c>
      <c r="BE218" s="145">
        <f>IF(N218="základní",J218,0)</f>
        <v>0</v>
      </c>
      <c r="BF218" s="145">
        <f>IF(N218="snížená",J218,0)</f>
        <v>0</v>
      </c>
      <c r="BG218" s="145">
        <f>IF(N218="zákl. přenesená",J218,0)</f>
        <v>0</v>
      </c>
      <c r="BH218" s="145">
        <f>IF(N218="sníž. přenesená",J218,0)</f>
        <v>0</v>
      </c>
      <c r="BI218" s="145">
        <f>IF(N218="nulová",J218,0)</f>
        <v>0</v>
      </c>
      <c r="BJ218" s="16" t="s">
        <v>84</v>
      </c>
      <c r="BK218" s="145">
        <f>ROUND(I218*H218,2)</f>
        <v>0</v>
      </c>
      <c r="BL218" s="16" t="s">
        <v>136</v>
      </c>
      <c r="BM218" s="144" t="s">
        <v>338</v>
      </c>
    </row>
    <row r="219" spans="2:65" s="1" customFormat="1" ht="19.5">
      <c r="B219" s="31"/>
      <c r="D219" s="146" t="s">
        <v>138</v>
      </c>
      <c r="F219" s="147" t="s">
        <v>339</v>
      </c>
      <c r="I219" s="148"/>
      <c r="L219" s="31"/>
      <c r="M219" s="149"/>
      <c r="T219" s="55"/>
      <c r="AT219" s="16" t="s">
        <v>138</v>
      </c>
      <c r="AU219" s="16" t="s">
        <v>86</v>
      </c>
    </row>
    <row r="220" spans="2:65" s="11" customFormat="1" ht="22.9" customHeight="1">
      <c r="B220" s="120"/>
      <c r="D220" s="121" t="s">
        <v>75</v>
      </c>
      <c r="E220" s="130" t="s">
        <v>219</v>
      </c>
      <c r="F220" s="130" t="s">
        <v>340</v>
      </c>
      <c r="I220" s="123"/>
      <c r="J220" s="131">
        <f>BK220</f>
        <v>0</v>
      </c>
      <c r="L220" s="120"/>
      <c r="M220" s="125"/>
      <c r="P220" s="126">
        <f>P221+SUM(P222:P226)</f>
        <v>0</v>
      </c>
      <c r="R220" s="126">
        <f>R221+SUM(R222:R226)</f>
        <v>2.2185599999999996E-2</v>
      </c>
      <c r="T220" s="127">
        <f>T221+SUM(T222:T226)</f>
        <v>8.8350000000000009</v>
      </c>
      <c r="AR220" s="121" t="s">
        <v>84</v>
      </c>
      <c r="AT220" s="128" t="s">
        <v>75</v>
      </c>
      <c r="AU220" s="128" t="s">
        <v>84</v>
      </c>
      <c r="AY220" s="121" t="s">
        <v>130</v>
      </c>
      <c r="BK220" s="129">
        <f>BK221+SUM(BK222:BK226)</f>
        <v>0</v>
      </c>
    </row>
    <row r="221" spans="2:65" s="1" customFormat="1" ht="16.5" customHeight="1">
      <c r="B221" s="31"/>
      <c r="C221" s="132" t="s">
        <v>341</v>
      </c>
      <c r="D221" s="132" t="s">
        <v>132</v>
      </c>
      <c r="E221" s="133" t="s">
        <v>342</v>
      </c>
      <c r="F221" s="134" t="s">
        <v>343</v>
      </c>
      <c r="G221" s="135" t="s">
        <v>167</v>
      </c>
      <c r="H221" s="136">
        <v>0.48</v>
      </c>
      <c r="I221" s="137"/>
      <c r="J221" s="138">
        <f>ROUND(I221*H221,2)</f>
        <v>0</v>
      </c>
      <c r="K221" s="139"/>
      <c r="L221" s="31"/>
      <c r="M221" s="140" t="s">
        <v>1</v>
      </c>
      <c r="N221" s="141" t="s">
        <v>41</v>
      </c>
      <c r="P221" s="142">
        <f>O221*H221</f>
        <v>0</v>
      </c>
      <c r="Q221" s="142">
        <v>4.6219999999999997E-2</v>
      </c>
      <c r="R221" s="142">
        <f>Q221*H221</f>
        <v>2.2185599999999996E-2</v>
      </c>
      <c r="S221" s="142">
        <v>0</v>
      </c>
      <c r="T221" s="143">
        <f>S221*H221</f>
        <v>0</v>
      </c>
      <c r="AR221" s="144" t="s">
        <v>136</v>
      </c>
      <c r="AT221" s="144" t="s">
        <v>132</v>
      </c>
      <c r="AU221" s="144" t="s">
        <v>86</v>
      </c>
      <c r="AY221" s="16" t="s">
        <v>130</v>
      </c>
      <c r="BE221" s="145">
        <f>IF(N221="základní",J221,0)</f>
        <v>0</v>
      </c>
      <c r="BF221" s="145">
        <f>IF(N221="snížená",J221,0)</f>
        <v>0</v>
      </c>
      <c r="BG221" s="145">
        <f>IF(N221="zákl. přenesená",J221,0)</f>
        <v>0</v>
      </c>
      <c r="BH221" s="145">
        <f>IF(N221="sníž. přenesená",J221,0)</f>
        <v>0</v>
      </c>
      <c r="BI221" s="145">
        <f>IF(N221="nulová",J221,0)</f>
        <v>0</v>
      </c>
      <c r="BJ221" s="16" t="s">
        <v>84</v>
      </c>
      <c r="BK221" s="145">
        <f>ROUND(I221*H221,2)</f>
        <v>0</v>
      </c>
      <c r="BL221" s="16" t="s">
        <v>136</v>
      </c>
      <c r="BM221" s="144" t="s">
        <v>344</v>
      </c>
    </row>
    <row r="222" spans="2:65" s="1" customFormat="1" ht="29.25">
      <c r="B222" s="31"/>
      <c r="D222" s="146" t="s">
        <v>138</v>
      </c>
      <c r="F222" s="147" t="s">
        <v>345</v>
      </c>
      <c r="I222" s="148"/>
      <c r="L222" s="31"/>
      <c r="M222" s="149"/>
      <c r="T222" s="55"/>
      <c r="AT222" s="16" t="s">
        <v>138</v>
      </c>
      <c r="AU222" s="16" t="s">
        <v>86</v>
      </c>
    </row>
    <row r="223" spans="2:65" s="12" customFormat="1" ht="11.25">
      <c r="B223" s="150"/>
      <c r="D223" s="146" t="s">
        <v>144</v>
      </c>
      <c r="E223" s="151" t="s">
        <v>1</v>
      </c>
      <c r="F223" s="152" t="s">
        <v>346</v>
      </c>
      <c r="H223" s="151" t="s">
        <v>1</v>
      </c>
      <c r="I223" s="153"/>
      <c r="L223" s="150"/>
      <c r="M223" s="154"/>
      <c r="T223" s="155"/>
      <c r="AT223" s="151" t="s">
        <v>144</v>
      </c>
      <c r="AU223" s="151" t="s">
        <v>86</v>
      </c>
      <c r="AV223" s="12" t="s">
        <v>84</v>
      </c>
      <c r="AW223" s="12" t="s">
        <v>32</v>
      </c>
      <c r="AX223" s="12" t="s">
        <v>76</v>
      </c>
      <c r="AY223" s="151" t="s">
        <v>130</v>
      </c>
    </row>
    <row r="224" spans="2:65" s="13" customFormat="1" ht="11.25">
      <c r="B224" s="156"/>
      <c r="D224" s="146" t="s">
        <v>144</v>
      </c>
      <c r="E224" s="157" t="s">
        <v>1</v>
      </c>
      <c r="F224" s="158" t="s">
        <v>347</v>
      </c>
      <c r="H224" s="159">
        <v>0.48</v>
      </c>
      <c r="I224" s="160"/>
      <c r="L224" s="156"/>
      <c r="M224" s="161"/>
      <c r="T224" s="162"/>
      <c r="AT224" s="157" t="s">
        <v>144</v>
      </c>
      <c r="AU224" s="157" t="s">
        <v>86</v>
      </c>
      <c r="AV224" s="13" t="s">
        <v>86</v>
      </c>
      <c r="AW224" s="13" t="s">
        <v>32</v>
      </c>
      <c r="AX224" s="13" t="s">
        <v>76</v>
      </c>
      <c r="AY224" s="157" t="s">
        <v>130</v>
      </c>
    </row>
    <row r="225" spans="2:65" s="14" customFormat="1" ht="11.25">
      <c r="B225" s="163"/>
      <c r="D225" s="146" t="s">
        <v>144</v>
      </c>
      <c r="E225" s="164" t="s">
        <v>1</v>
      </c>
      <c r="F225" s="165" t="s">
        <v>147</v>
      </c>
      <c r="H225" s="166">
        <v>0.48</v>
      </c>
      <c r="I225" s="167"/>
      <c r="L225" s="163"/>
      <c r="M225" s="168"/>
      <c r="T225" s="169"/>
      <c r="AT225" s="164" t="s">
        <v>144</v>
      </c>
      <c r="AU225" s="164" t="s">
        <v>86</v>
      </c>
      <c r="AV225" s="14" t="s">
        <v>136</v>
      </c>
      <c r="AW225" s="14" t="s">
        <v>32</v>
      </c>
      <c r="AX225" s="14" t="s">
        <v>84</v>
      </c>
      <c r="AY225" s="164" t="s">
        <v>130</v>
      </c>
    </row>
    <row r="226" spans="2:65" s="11" customFormat="1" ht="20.85" customHeight="1">
      <c r="B226" s="120"/>
      <c r="D226" s="121" t="s">
        <v>75</v>
      </c>
      <c r="E226" s="130" t="s">
        <v>348</v>
      </c>
      <c r="F226" s="130" t="s">
        <v>349</v>
      </c>
      <c r="I226" s="123"/>
      <c r="J226" s="131">
        <f>BK226</f>
        <v>0</v>
      </c>
      <c r="L226" s="120"/>
      <c r="M226" s="125"/>
      <c r="P226" s="126">
        <f>SUM(P227:P231)</f>
        <v>0</v>
      </c>
      <c r="R226" s="126">
        <f>SUM(R227:R231)</f>
        <v>0</v>
      </c>
      <c r="T226" s="127">
        <f>SUM(T227:T231)</f>
        <v>8.8350000000000009</v>
      </c>
      <c r="AR226" s="121" t="s">
        <v>84</v>
      </c>
      <c r="AT226" s="128" t="s">
        <v>75</v>
      </c>
      <c r="AU226" s="128" t="s">
        <v>86</v>
      </c>
      <c r="AY226" s="121" t="s">
        <v>130</v>
      </c>
      <c r="BK226" s="129">
        <f>SUM(BK227:BK231)</f>
        <v>0</v>
      </c>
    </row>
    <row r="227" spans="2:65" s="1" customFormat="1" ht="24.2" customHeight="1">
      <c r="B227" s="31"/>
      <c r="C227" s="132" t="s">
        <v>350</v>
      </c>
      <c r="D227" s="132" t="s">
        <v>132</v>
      </c>
      <c r="E227" s="133" t="s">
        <v>351</v>
      </c>
      <c r="F227" s="134" t="s">
        <v>352</v>
      </c>
      <c r="G227" s="135" t="s">
        <v>135</v>
      </c>
      <c r="H227" s="136">
        <v>3.1</v>
      </c>
      <c r="I227" s="137"/>
      <c r="J227" s="138">
        <f>ROUND(I227*H227,2)</f>
        <v>0</v>
      </c>
      <c r="K227" s="139"/>
      <c r="L227" s="31"/>
      <c r="M227" s="140" t="s">
        <v>1</v>
      </c>
      <c r="N227" s="141" t="s">
        <v>41</v>
      </c>
      <c r="P227" s="142">
        <f>O227*H227</f>
        <v>0</v>
      </c>
      <c r="Q227" s="142">
        <v>0</v>
      </c>
      <c r="R227" s="142">
        <f>Q227*H227</f>
        <v>0</v>
      </c>
      <c r="S227" s="142">
        <v>2.85</v>
      </c>
      <c r="T227" s="143">
        <f>S227*H227</f>
        <v>8.8350000000000009</v>
      </c>
      <c r="AR227" s="144" t="s">
        <v>136</v>
      </c>
      <c r="AT227" s="144" t="s">
        <v>132</v>
      </c>
      <c r="AU227" s="144" t="s">
        <v>148</v>
      </c>
      <c r="AY227" s="16" t="s">
        <v>130</v>
      </c>
      <c r="BE227" s="145">
        <f>IF(N227="základní",J227,0)</f>
        <v>0</v>
      </c>
      <c r="BF227" s="145">
        <f>IF(N227="snížená",J227,0)</f>
        <v>0</v>
      </c>
      <c r="BG227" s="145">
        <f>IF(N227="zákl. přenesená",J227,0)</f>
        <v>0</v>
      </c>
      <c r="BH227" s="145">
        <f>IF(N227="sníž. přenesená",J227,0)</f>
        <v>0</v>
      </c>
      <c r="BI227" s="145">
        <f>IF(N227="nulová",J227,0)</f>
        <v>0</v>
      </c>
      <c r="BJ227" s="16" t="s">
        <v>84</v>
      </c>
      <c r="BK227" s="145">
        <f>ROUND(I227*H227,2)</f>
        <v>0</v>
      </c>
      <c r="BL227" s="16" t="s">
        <v>136</v>
      </c>
      <c r="BM227" s="144" t="s">
        <v>353</v>
      </c>
    </row>
    <row r="228" spans="2:65" s="1" customFormat="1" ht="29.25">
      <c r="B228" s="31"/>
      <c r="D228" s="146" t="s">
        <v>138</v>
      </c>
      <c r="F228" s="147" t="s">
        <v>354</v>
      </c>
      <c r="I228" s="148"/>
      <c r="L228" s="31"/>
      <c r="M228" s="149"/>
      <c r="T228" s="55"/>
      <c r="AT228" s="16" t="s">
        <v>138</v>
      </c>
      <c r="AU228" s="16" t="s">
        <v>148</v>
      </c>
    </row>
    <row r="229" spans="2:65" s="12" customFormat="1" ht="11.25">
      <c r="B229" s="150"/>
      <c r="D229" s="146" t="s">
        <v>144</v>
      </c>
      <c r="E229" s="151" t="s">
        <v>1</v>
      </c>
      <c r="F229" s="152" t="s">
        <v>355</v>
      </c>
      <c r="H229" s="151" t="s">
        <v>1</v>
      </c>
      <c r="I229" s="153"/>
      <c r="L229" s="150"/>
      <c r="M229" s="154"/>
      <c r="T229" s="155"/>
      <c r="AT229" s="151" t="s">
        <v>144</v>
      </c>
      <c r="AU229" s="151" t="s">
        <v>148</v>
      </c>
      <c r="AV229" s="12" t="s">
        <v>84</v>
      </c>
      <c r="AW229" s="12" t="s">
        <v>32</v>
      </c>
      <c r="AX229" s="12" t="s">
        <v>76</v>
      </c>
      <c r="AY229" s="151" t="s">
        <v>130</v>
      </c>
    </row>
    <row r="230" spans="2:65" s="13" customFormat="1" ht="11.25">
      <c r="B230" s="156"/>
      <c r="D230" s="146" t="s">
        <v>144</v>
      </c>
      <c r="E230" s="157" t="s">
        <v>1</v>
      </c>
      <c r="F230" s="158" t="s">
        <v>356</v>
      </c>
      <c r="H230" s="159">
        <v>3.1</v>
      </c>
      <c r="I230" s="160"/>
      <c r="L230" s="156"/>
      <c r="M230" s="161"/>
      <c r="T230" s="162"/>
      <c r="AT230" s="157" t="s">
        <v>144</v>
      </c>
      <c r="AU230" s="157" t="s">
        <v>148</v>
      </c>
      <c r="AV230" s="13" t="s">
        <v>86</v>
      </c>
      <c r="AW230" s="13" t="s">
        <v>32</v>
      </c>
      <c r="AX230" s="13" t="s">
        <v>76</v>
      </c>
      <c r="AY230" s="157" t="s">
        <v>130</v>
      </c>
    </row>
    <row r="231" spans="2:65" s="14" customFormat="1" ht="11.25">
      <c r="B231" s="163"/>
      <c r="D231" s="146" t="s">
        <v>144</v>
      </c>
      <c r="E231" s="164" t="s">
        <v>1</v>
      </c>
      <c r="F231" s="165" t="s">
        <v>147</v>
      </c>
      <c r="H231" s="166">
        <v>3.1</v>
      </c>
      <c r="I231" s="167"/>
      <c r="L231" s="163"/>
      <c r="M231" s="168"/>
      <c r="T231" s="169"/>
      <c r="AT231" s="164" t="s">
        <v>144</v>
      </c>
      <c r="AU231" s="164" t="s">
        <v>148</v>
      </c>
      <c r="AV231" s="14" t="s">
        <v>136</v>
      </c>
      <c r="AW231" s="14" t="s">
        <v>32</v>
      </c>
      <c r="AX231" s="14" t="s">
        <v>84</v>
      </c>
      <c r="AY231" s="164" t="s">
        <v>130</v>
      </c>
    </row>
    <row r="232" spans="2:65" s="11" customFormat="1" ht="22.9" customHeight="1">
      <c r="B232" s="120"/>
      <c r="D232" s="121" t="s">
        <v>75</v>
      </c>
      <c r="E232" s="130" t="s">
        <v>357</v>
      </c>
      <c r="F232" s="130" t="s">
        <v>358</v>
      </c>
      <c r="I232" s="123"/>
      <c r="J232" s="131">
        <f>BK232</f>
        <v>0</v>
      </c>
      <c r="L232" s="120"/>
      <c r="M232" s="125"/>
      <c r="P232" s="126">
        <f>SUM(P233:P242)</f>
        <v>0</v>
      </c>
      <c r="R232" s="126">
        <f>SUM(R233:R242)</f>
        <v>0</v>
      </c>
      <c r="T232" s="127">
        <f>SUM(T233:T242)</f>
        <v>0</v>
      </c>
      <c r="AR232" s="121" t="s">
        <v>84</v>
      </c>
      <c r="AT232" s="128" t="s">
        <v>75</v>
      </c>
      <c r="AU232" s="128" t="s">
        <v>84</v>
      </c>
      <c r="AY232" s="121" t="s">
        <v>130</v>
      </c>
      <c r="BK232" s="129">
        <f>SUM(BK233:BK242)</f>
        <v>0</v>
      </c>
    </row>
    <row r="233" spans="2:65" s="1" customFormat="1" ht="21.75" customHeight="1">
      <c r="B233" s="31"/>
      <c r="C233" s="132" t="s">
        <v>359</v>
      </c>
      <c r="D233" s="132" t="s">
        <v>132</v>
      </c>
      <c r="E233" s="133" t="s">
        <v>360</v>
      </c>
      <c r="F233" s="134" t="s">
        <v>361</v>
      </c>
      <c r="G233" s="135" t="s">
        <v>222</v>
      </c>
      <c r="H233" s="136">
        <v>8.8350000000000009</v>
      </c>
      <c r="I233" s="137"/>
      <c r="J233" s="138">
        <f>ROUND(I233*H233,2)</f>
        <v>0</v>
      </c>
      <c r="K233" s="139"/>
      <c r="L233" s="31"/>
      <c r="M233" s="140" t="s">
        <v>1</v>
      </c>
      <c r="N233" s="141" t="s">
        <v>41</v>
      </c>
      <c r="P233" s="142">
        <f>O233*H233</f>
        <v>0</v>
      </c>
      <c r="Q233" s="142">
        <v>0</v>
      </c>
      <c r="R233" s="142">
        <f>Q233*H233</f>
        <v>0</v>
      </c>
      <c r="S233" s="142">
        <v>0</v>
      </c>
      <c r="T233" s="143">
        <f>S233*H233</f>
        <v>0</v>
      </c>
      <c r="AR233" s="144" t="s">
        <v>136</v>
      </c>
      <c r="AT233" s="144" t="s">
        <v>132</v>
      </c>
      <c r="AU233" s="144" t="s">
        <v>86</v>
      </c>
      <c r="AY233" s="16" t="s">
        <v>130</v>
      </c>
      <c r="BE233" s="145">
        <f>IF(N233="základní",J233,0)</f>
        <v>0</v>
      </c>
      <c r="BF233" s="145">
        <f>IF(N233="snížená",J233,0)</f>
        <v>0</v>
      </c>
      <c r="BG233" s="145">
        <f>IF(N233="zákl. přenesená",J233,0)</f>
        <v>0</v>
      </c>
      <c r="BH233" s="145">
        <f>IF(N233="sníž. přenesená",J233,0)</f>
        <v>0</v>
      </c>
      <c r="BI233" s="145">
        <f>IF(N233="nulová",J233,0)</f>
        <v>0</v>
      </c>
      <c r="BJ233" s="16" t="s">
        <v>84</v>
      </c>
      <c r="BK233" s="145">
        <f>ROUND(I233*H233,2)</f>
        <v>0</v>
      </c>
      <c r="BL233" s="16" t="s">
        <v>136</v>
      </c>
      <c r="BM233" s="144" t="s">
        <v>362</v>
      </c>
    </row>
    <row r="234" spans="2:65" s="1" customFormat="1" ht="39">
      <c r="B234" s="31"/>
      <c r="D234" s="146" t="s">
        <v>138</v>
      </c>
      <c r="F234" s="147" t="s">
        <v>363</v>
      </c>
      <c r="I234" s="148"/>
      <c r="L234" s="31"/>
      <c r="M234" s="149"/>
      <c r="T234" s="55"/>
      <c r="AT234" s="16" t="s">
        <v>138</v>
      </c>
      <c r="AU234" s="16" t="s">
        <v>86</v>
      </c>
    </row>
    <row r="235" spans="2:65" s="1" customFormat="1" ht="24.2" customHeight="1">
      <c r="B235" s="31"/>
      <c r="C235" s="132" t="s">
        <v>364</v>
      </c>
      <c r="D235" s="132" t="s">
        <v>132</v>
      </c>
      <c r="E235" s="133" t="s">
        <v>365</v>
      </c>
      <c r="F235" s="134" t="s">
        <v>366</v>
      </c>
      <c r="G235" s="135" t="s">
        <v>222</v>
      </c>
      <c r="H235" s="136">
        <v>8.8350000000000009</v>
      </c>
      <c r="I235" s="137"/>
      <c r="J235" s="138">
        <f>ROUND(I235*H235,2)</f>
        <v>0</v>
      </c>
      <c r="K235" s="139"/>
      <c r="L235" s="31"/>
      <c r="M235" s="140" t="s">
        <v>1</v>
      </c>
      <c r="N235" s="141" t="s">
        <v>41</v>
      </c>
      <c r="P235" s="142">
        <f>O235*H235</f>
        <v>0</v>
      </c>
      <c r="Q235" s="142">
        <v>0</v>
      </c>
      <c r="R235" s="142">
        <f>Q235*H235</f>
        <v>0</v>
      </c>
      <c r="S235" s="142">
        <v>0</v>
      </c>
      <c r="T235" s="143">
        <f>S235*H235</f>
        <v>0</v>
      </c>
      <c r="AR235" s="144" t="s">
        <v>136</v>
      </c>
      <c r="AT235" s="144" t="s">
        <v>132</v>
      </c>
      <c r="AU235" s="144" t="s">
        <v>86</v>
      </c>
      <c r="AY235" s="16" t="s">
        <v>130</v>
      </c>
      <c r="BE235" s="145">
        <f>IF(N235="základní",J235,0)</f>
        <v>0</v>
      </c>
      <c r="BF235" s="145">
        <f>IF(N235="snížená",J235,0)</f>
        <v>0</v>
      </c>
      <c r="BG235" s="145">
        <f>IF(N235="zákl. přenesená",J235,0)</f>
        <v>0</v>
      </c>
      <c r="BH235" s="145">
        <f>IF(N235="sníž. přenesená",J235,0)</f>
        <v>0</v>
      </c>
      <c r="BI235" s="145">
        <f>IF(N235="nulová",J235,0)</f>
        <v>0</v>
      </c>
      <c r="BJ235" s="16" t="s">
        <v>84</v>
      </c>
      <c r="BK235" s="145">
        <f>ROUND(I235*H235,2)</f>
        <v>0</v>
      </c>
      <c r="BL235" s="16" t="s">
        <v>136</v>
      </c>
      <c r="BM235" s="144" t="s">
        <v>367</v>
      </c>
    </row>
    <row r="236" spans="2:65" s="1" customFormat="1" ht="19.5">
      <c r="B236" s="31"/>
      <c r="D236" s="146" t="s">
        <v>138</v>
      </c>
      <c r="F236" s="147" t="s">
        <v>368</v>
      </c>
      <c r="I236" s="148"/>
      <c r="L236" s="31"/>
      <c r="M236" s="149"/>
      <c r="T236" s="55"/>
      <c r="AT236" s="16" t="s">
        <v>138</v>
      </c>
      <c r="AU236" s="16" t="s">
        <v>86</v>
      </c>
    </row>
    <row r="237" spans="2:65" s="1" customFormat="1" ht="24.2" customHeight="1">
      <c r="B237" s="31"/>
      <c r="C237" s="132" t="s">
        <v>369</v>
      </c>
      <c r="D237" s="132" t="s">
        <v>132</v>
      </c>
      <c r="E237" s="133" t="s">
        <v>370</v>
      </c>
      <c r="F237" s="134" t="s">
        <v>371</v>
      </c>
      <c r="G237" s="135" t="s">
        <v>222</v>
      </c>
      <c r="H237" s="136">
        <v>167.86500000000001</v>
      </c>
      <c r="I237" s="137"/>
      <c r="J237" s="138">
        <f>ROUND(I237*H237,2)</f>
        <v>0</v>
      </c>
      <c r="K237" s="139"/>
      <c r="L237" s="31"/>
      <c r="M237" s="140" t="s">
        <v>1</v>
      </c>
      <c r="N237" s="141" t="s">
        <v>41</v>
      </c>
      <c r="P237" s="142">
        <f>O237*H237</f>
        <v>0</v>
      </c>
      <c r="Q237" s="142">
        <v>0</v>
      </c>
      <c r="R237" s="142">
        <f>Q237*H237</f>
        <v>0</v>
      </c>
      <c r="S237" s="142">
        <v>0</v>
      </c>
      <c r="T237" s="143">
        <f>S237*H237</f>
        <v>0</v>
      </c>
      <c r="AR237" s="144" t="s">
        <v>136</v>
      </c>
      <c r="AT237" s="144" t="s">
        <v>132</v>
      </c>
      <c r="AU237" s="144" t="s">
        <v>86</v>
      </c>
      <c r="AY237" s="16" t="s">
        <v>130</v>
      </c>
      <c r="BE237" s="145">
        <f>IF(N237="základní",J237,0)</f>
        <v>0</v>
      </c>
      <c r="BF237" s="145">
        <f>IF(N237="snížená",J237,0)</f>
        <v>0</v>
      </c>
      <c r="BG237" s="145">
        <f>IF(N237="zákl. přenesená",J237,0)</f>
        <v>0</v>
      </c>
      <c r="BH237" s="145">
        <f>IF(N237="sníž. přenesená",J237,0)</f>
        <v>0</v>
      </c>
      <c r="BI237" s="145">
        <f>IF(N237="nulová",J237,0)</f>
        <v>0</v>
      </c>
      <c r="BJ237" s="16" t="s">
        <v>84</v>
      </c>
      <c r="BK237" s="145">
        <f>ROUND(I237*H237,2)</f>
        <v>0</v>
      </c>
      <c r="BL237" s="16" t="s">
        <v>136</v>
      </c>
      <c r="BM237" s="144" t="s">
        <v>372</v>
      </c>
    </row>
    <row r="238" spans="2:65" s="1" customFormat="1" ht="29.25">
      <c r="B238" s="31"/>
      <c r="D238" s="146" t="s">
        <v>138</v>
      </c>
      <c r="F238" s="147" t="s">
        <v>373</v>
      </c>
      <c r="I238" s="148"/>
      <c r="L238" s="31"/>
      <c r="M238" s="149"/>
      <c r="T238" s="55"/>
      <c r="AT238" s="16" t="s">
        <v>138</v>
      </c>
      <c r="AU238" s="16" t="s">
        <v>86</v>
      </c>
    </row>
    <row r="239" spans="2:65" s="13" customFormat="1" ht="11.25">
      <c r="B239" s="156"/>
      <c r="D239" s="146" t="s">
        <v>144</v>
      </c>
      <c r="E239" s="157" t="s">
        <v>1</v>
      </c>
      <c r="F239" s="158" t="s">
        <v>374</v>
      </c>
      <c r="H239" s="159">
        <v>167.86500000000001</v>
      </c>
      <c r="I239" s="160"/>
      <c r="L239" s="156"/>
      <c r="M239" s="161"/>
      <c r="T239" s="162"/>
      <c r="AT239" s="157" t="s">
        <v>144</v>
      </c>
      <c r="AU239" s="157" t="s">
        <v>86</v>
      </c>
      <c r="AV239" s="13" t="s">
        <v>86</v>
      </c>
      <c r="AW239" s="13" t="s">
        <v>32</v>
      </c>
      <c r="AX239" s="13" t="s">
        <v>76</v>
      </c>
      <c r="AY239" s="157" t="s">
        <v>130</v>
      </c>
    </row>
    <row r="240" spans="2:65" s="14" customFormat="1" ht="11.25">
      <c r="B240" s="163"/>
      <c r="D240" s="146" t="s">
        <v>144</v>
      </c>
      <c r="E240" s="164" t="s">
        <v>1</v>
      </c>
      <c r="F240" s="165" t="s">
        <v>147</v>
      </c>
      <c r="H240" s="166">
        <v>167.86500000000001</v>
      </c>
      <c r="I240" s="167"/>
      <c r="L240" s="163"/>
      <c r="M240" s="168"/>
      <c r="T240" s="169"/>
      <c r="AT240" s="164" t="s">
        <v>144</v>
      </c>
      <c r="AU240" s="164" t="s">
        <v>86</v>
      </c>
      <c r="AV240" s="14" t="s">
        <v>136</v>
      </c>
      <c r="AW240" s="14" t="s">
        <v>32</v>
      </c>
      <c r="AX240" s="14" t="s">
        <v>84</v>
      </c>
      <c r="AY240" s="164" t="s">
        <v>130</v>
      </c>
    </row>
    <row r="241" spans="2:65" s="1" customFormat="1" ht="37.9" customHeight="1">
      <c r="B241" s="31"/>
      <c r="C241" s="132" t="s">
        <v>375</v>
      </c>
      <c r="D241" s="132" t="s">
        <v>132</v>
      </c>
      <c r="E241" s="133" t="s">
        <v>376</v>
      </c>
      <c r="F241" s="134" t="s">
        <v>377</v>
      </c>
      <c r="G241" s="135" t="s">
        <v>222</v>
      </c>
      <c r="H241" s="136">
        <v>8.8350000000000009</v>
      </c>
      <c r="I241" s="137"/>
      <c r="J241" s="138">
        <f>ROUND(I241*H241,2)</f>
        <v>0</v>
      </c>
      <c r="K241" s="139"/>
      <c r="L241" s="31"/>
      <c r="M241" s="140" t="s">
        <v>1</v>
      </c>
      <c r="N241" s="141" t="s">
        <v>41</v>
      </c>
      <c r="P241" s="142">
        <f>O241*H241</f>
        <v>0</v>
      </c>
      <c r="Q241" s="142">
        <v>0</v>
      </c>
      <c r="R241" s="142">
        <f>Q241*H241</f>
        <v>0</v>
      </c>
      <c r="S241" s="142">
        <v>0</v>
      </c>
      <c r="T241" s="143">
        <f>S241*H241</f>
        <v>0</v>
      </c>
      <c r="AR241" s="144" t="s">
        <v>136</v>
      </c>
      <c r="AT241" s="144" t="s">
        <v>132</v>
      </c>
      <c r="AU241" s="144" t="s">
        <v>86</v>
      </c>
      <c r="AY241" s="16" t="s">
        <v>130</v>
      </c>
      <c r="BE241" s="145">
        <f>IF(N241="základní",J241,0)</f>
        <v>0</v>
      </c>
      <c r="BF241" s="145">
        <f>IF(N241="snížená",J241,0)</f>
        <v>0</v>
      </c>
      <c r="BG241" s="145">
        <f>IF(N241="zákl. přenesená",J241,0)</f>
        <v>0</v>
      </c>
      <c r="BH241" s="145">
        <f>IF(N241="sníž. přenesená",J241,0)</f>
        <v>0</v>
      </c>
      <c r="BI241" s="145">
        <f>IF(N241="nulová",J241,0)</f>
        <v>0</v>
      </c>
      <c r="BJ241" s="16" t="s">
        <v>84</v>
      </c>
      <c r="BK241" s="145">
        <f>ROUND(I241*H241,2)</f>
        <v>0</v>
      </c>
      <c r="BL241" s="16" t="s">
        <v>136</v>
      </c>
      <c r="BM241" s="144" t="s">
        <v>378</v>
      </c>
    </row>
    <row r="242" spans="2:65" s="1" customFormat="1" ht="29.25">
      <c r="B242" s="31"/>
      <c r="D242" s="146" t="s">
        <v>138</v>
      </c>
      <c r="F242" s="147" t="s">
        <v>379</v>
      </c>
      <c r="I242" s="148"/>
      <c r="L242" s="31"/>
      <c r="M242" s="149"/>
      <c r="T242" s="55"/>
      <c r="AT242" s="16" t="s">
        <v>138</v>
      </c>
      <c r="AU242" s="16" t="s">
        <v>86</v>
      </c>
    </row>
    <row r="243" spans="2:65" s="11" customFormat="1" ht="22.9" customHeight="1">
      <c r="B243" s="120"/>
      <c r="D243" s="121" t="s">
        <v>75</v>
      </c>
      <c r="E243" s="130" t="s">
        <v>217</v>
      </c>
      <c r="F243" s="130" t="s">
        <v>218</v>
      </c>
      <c r="I243" s="123"/>
      <c r="J243" s="131">
        <f>BK243</f>
        <v>0</v>
      </c>
      <c r="L243" s="120"/>
      <c r="M243" s="125"/>
      <c r="P243" s="126">
        <f>SUM(P244:P245)</f>
        <v>0</v>
      </c>
      <c r="R243" s="126">
        <f>SUM(R244:R245)</f>
        <v>0</v>
      </c>
      <c r="T243" s="127">
        <f>SUM(T244:T245)</f>
        <v>0</v>
      </c>
      <c r="AR243" s="121" t="s">
        <v>84</v>
      </c>
      <c r="AT243" s="128" t="s">
        <v>75</v>
      </c>
      <c r="AU243" s="128" t="s">
        <v>84</v>
      </c>
      <c r="AY243" s="121" t="s">
        <v>130</v>
      </c>
      <c r="BK243" s="129">
        <f>SUM(BK244:BK245)</f>
        <v>0</v>
      </c>
    </row>
    <row r="244" spans="2:65" s="1" customFormat="1" ht="16.5" customHeight="1">
      <c r="B244" s="31"/>
      <c r="C244" s="132" t="s">
        <v>380</v>
      </c>
      <c r="D244" s="132" t="s">
        <v>132</v>
      </c>
      <c r="E244" s="133" t="s">
        <v>220</v>
      </c>
      <c r="F244" s="134" t="s">
        <v>221</v>
      </c>
      <c r="G244" s="135" t="s">
        <v>222</v>
      </c>
      <c r="H244" s="136">
        <v>44.218000000000004</v>
      </c>
      <c r="I244" s="137"/>
      <c r="J244" s="138">
        <f>ROUND(I244*H244,2)</f>
        <v>0</v>
      </c>
      <c r="K244" s="139"/>
      <c r="L244" s="31"/>
      <c r="M244" s="140" t="s">
        <v>1</v>
      </c>
      <c r="N244" s="141" t="s">
        <v>41</v>
      </c>
      <c r="P244" s="142">
        <f>O244*H244</f>
        <v>0</v>
      </c>
      <c r="Q244" s="142">
        <v>0</v>
      </c>
      <c r="R244" s="142">
        <f>Q244*H244</f>
        <v>0</v>
      </c>
      <c r="S244" s="142">
        <v>0</v>
      </c>
      <c r="T244" s="143">
        <f>S244*H244</f>
        <v>0</v>
      </c>
      <c r="AR244" s="144" t="s">
        <v>136</v>
      </c>
      <c r="AT244" s="144" t="s">
        <v>132</v>
      </c>
      <c r="AU244" s="144" t="s">
        <v>86</v>
      </c>
      <c r="AY244" s="16" t="s">
        <v>130</v>
      </c>
      <c r="BE244" s="145">
        <f>IF(N244="základní",J244,0)</f>
        <v>0</v>
      </c>
      <c r="BF244" s="145">
        <f>IF(N244="snížená",J244,0)</f>
        <v>0</v>
      </c>
      <c r="BG244" s="145">
        <f>IF(N244="zákl. přenesená",J244,0)</f>
        <v>0</v>
      </c>
      <c r="BH244" s="145">
        <f>IF(N244="sníž. přenesená",J244,0)</f>
        <v>0</v>
      </c>
      <c r="BI244" s="145">
        <f>IF(N244="nulová",J244,0)</f>
        <v>0</v>
      </c>
      <c r="BJ244" s="16" t="s">
        <v>84</v>
      </c>
      <c r="BK244" s="145">
        <f>ROUND(I244*H244,2)</f>
        <v>0</v>
      </c>
      <c r="BL244" s="16" t="s">
        <v>136</v>
      </c>
      <c r="BM244" s="144" t="s">
        <v>381</v>
      </c>
    </row>
    <row r="245" spans="2:65" s="1" customFormat="1" ht="19.5">
      <c r="B245" s="31"/>
      <c r="D245" s="146" t="s">
        <v>138</v>
      </c>
      <c r="F245" s="147" t="s">
        <v>224</v>
      </c>
      <c r="I245" s="148"/>
      <c r="L245" s="31"/>
      <c r="M245" s="149"/>
      <c r="T245" s="55"/>
      <c r="AT245" s="16" t="s">
        <v>138</v>
      </c>
      <c r="AU245" s="16" t="s">
        <v>86</v>
      </c>
    </row>
    <row r="246" spans="2:65" s="11" customFormat="1" ht="25.9" customHeight="1">
      <c r="B246" s="120"/>
      <c r="D246" s="121" t="s">
        <v>75</v>
      </c>
      <c r="E246" s="122" t="s">
        <v>382</v>
      </c>
      <c r="F246" s="122" t="s">
        <v>383</v>
      </c>
      <c r="I246" s="123"/>
      <c r="J246" s="124">
        <f>BK246</f>
        <v>0</v>
      </c>
      <c r="L246" s="120"/>
      <c r="M246" s="125"/>
      <c r="P246" s="126">
        <f>P247</f>
        <v>0</v>
      </c>
      <c r="R246" s="126">
        <f>R247</f>
        <v>0</v>
      </c>
      <c r="T246" s="127">
        <f>T247</f>
        <v>0</v>
      </c>
      <c r="AR246" s="121" t="s">
        <v>86</v>
      </c>
      <c r="AT246" s="128" t="s">
        <v>75</v>
      </c>
      <c r="AU246" s="128" t="s">
        <v>76</v>
      </c>
      <c r="AY246" s="121" t="s">
        <v>130</v>
      </c>
      <c r="BK246" s="129">
        <f>BK247</f>
        <v>0</v>
      </c>
    </row>
    <row r="247" spans="2:65" s="11" customFormat="1" ht="22.9" customHeight="1">
      <c r="B247" s="120"/>
      <c r="D247" s="121" t="s">
        <v>75</v>
      </c>
      <c r="E247" s="130" t="s">
        <v>384</v>
      </c>
      <c r="F247" s="130" t="s">
        <v>385</v>
      </c>
      <c r="I247" s="123"/>
      <c r="J247" s="131">
        <f>BK247</f>
        <v>0</v>
      </c>
      <c r="L247" s="120"/>
      <c r="M247" s="125"/>
      <c r="P247" s="126">
        <f>SUM(P248:P251)</f>
        <v>0</v>
      </c>
      <c r="R247" s="126">
        <f>SUM(R248:R251)</f>
        <v>0</v>
      </c>
      <c r="T247" s="127">
        <f>SUM(T248:T251)</f>
        <v>0</v>
      </c>
      <c r="AR247" s="121" t="s">
        <v>86</v>
      </c>
      <c r="AT247" s="128" t="s">
        <v>75</v>
      </c>
      <c r="AU247" s="128" t="s">
        <v>84</v>
      </c>
      <c r="AY247" s="121" t="s">
        <v>130</v>
      </c>
      <c r="BK247" s="129">
        <f>SUM(BK248:BK251)</f>
        <v>0</v>
      </c>
    </row>
    <row r="248" spans="2:65" s="1" customFormat="1" ht="16.5" customHeight="1">
      <c r="B248" s="31"/>
      <c r="C248" s="132" t="s">
        <v>386</v>
      </c>
      <c r="D248" s="132" t="s">
        <v>132</v>
      </c>
      <c r="E248" s="133" t="s">
        <v>387</v>
      </c>
      <c r="F248" s="134" t="s">
        <v>388</v>
      </c>
      <c r="G248" s="135" t="s">
        <v>238</v>
      </c>
      <c r="H248" s="136">
        <v>1</v>
      </c>
      <c r="I248" s="137"/>
      <c r="J248" s="138">
        <f>ROUND(I248*H248,2)</f>
        <v>0</v>
      </c>
      <c r="K248" s="139"/>
      <c r="L248" s="31"/>
      <c r="M248" s="140" t="s">
        <v>1</v>
      </c>
      <c r="N248" s="141" t="s">
        <v>41</v>
      </c>
      <c r="P248" s="142">
        <f>O248*H248</f>
        <v>0</v>
      </c>
      <c r="Q248" s="142">
        <v>0</v>
      </c>
      <c r="R248" s="142">
        <f>Q248*H248</f>
        <v>0</v>
      </c>
      <c r="S248" s="142">
        <v>0</v>
      </c>
      <c r="T248" s="143">
        <f>S248*H248</f>
        <v>0</v>
      </c>
      <c r="AR248" s="144" t="s">
        <v>308</v>
      </c>
      <c r="AT248" s="144" t="s">
        <v>132</v>
      </c>
      <c r="AU248" s="144" t="s">
        <v>86</v>
      </c>
      <c r="AY248" s="16" t="s">
        <v>130</v>
      </c>
      <c r="BE248" s="145">
        <f>IF(N248="základní",J248,0)</f>
        <v>0</v>
      </c>
      <c r="BF248" s="145">
        <f>IF(N248="snížená",J248,0)</f>
        <v>0</v>
      </c>
      <c r="BG248" s="145">
        <f>IF(N248="zákl. přenesená",J248,0)</f>
        <v>0</v>
      </c>
      <c r="BH248" s="145">
        <f>IF(N248="sníž. přenesená",J248,0)</f>
        <v>0</v>
      </c>
      <c r="BI248" s="145">
        <f>IF(N248="nulová",J248,0)</f>
        <v>0</v>
      </c>
      <c r="BJ248" s="16" t="s">
        <v>84</v>
      </c>
      <c r="BK248" s="145">
        <f>ROUND(I248*H248,2)</f>
        <v>0</v>
      </c>
      <c r="BL248" s="16" t="s">
        <v>308</v>
      </c>
      <c r="BM248" s="144" t="s">
        <v>389</v>
      </c>
    </row>
    <row r="249" spans="2:65" s="1" customFormat="1" ht="11.25">
      <c r="B249" s="31"/>
      <c r="D249" s="146" t="s">
        <v>138</v>
      </c>
      <c r="F249" s="147" t="s">
        <v>388</v>
      </c>
      <c r="I249" s="148"/>
      <c r="L249" s="31"/>
      <c r="M249" s="149"/>
      <c r="T249" s="55"/>
      <c r="AT249" s="16" t="s">
        <v>138</v>
      </c>
      <c r="AU249" s="16" t="s">
        <v>86</v>
      </c>
    </row>
    <row r="250" spans="2:65" s="1" customFormat="1" ht="16.5" customHeight="1">
      <c r="B250" s="31"/>
      <c r="C250" s="132" t="s">
        <v>390</v>
      </c>
      <c r="D250" s="132" t="s">
        <v>132</v>
      </c>
      <c r="E250" s="133" t="s">
        <v>391</v>
      </c>
      <c r="F250" s="134" t="s">
        <v>392</v>
      </c>
      <c r="G250" s="135" t="s">
        <v>238</v>
      </c>
      <c r="H250" s="136">
        <v>2</v>
      </c>
      <c r="I250" s="137"/>
      <c r="J250" s="138">
        <f>ROUND(I250*H250,2)</f>
        <v>0</v>
      </c>
      <c r="K250" s="139"/>
      <c r="L250" s="31"/>
      <c r="M250" s="140" t="s">
        <v>1</v>
      </c>
      <c r="N250" s="141" t="s">
        <v>41</v>
      </c>
      <c r="P250" s="142">
        <f>O250*H250</f>
        <v>0</v>
      </c>
      <c r="Q250" s="142">
        <v>0</v>
      </c>
      <c r="R250" s="142">
        <f>Q250*H250</f>
        <v>0</v>
      </c>
      <c r="S250" s="142">
        <v>0</v>
      </c>
      <c r="T250" s="143">
        <f>S250*H250</f>
        <v>0</v>
      </c>
      <c r="AR250" s="144" t="s">
        <v>308</v>
      </c>
      <c r="AT250" s="144" t="s">
        <v>132</v>
      </c>
      <c r="AU250" s="144" t="s">
        <v>86</v>
      </c>
      <c r="AY250" s="16" t="s">
        <v>130</v>
      </c>
      <c r="BE250" s="145">
        <f>IF(N250="základní",J250,0)</f>
        <v>0</v>
      </c>
      <c r="BF250" s="145">
        <f>IF(N250="snížená",J250,0)</f>
        <v>0</v>
      </c>
      <c r="BG250" s="145">
        <f>IF(N250="zákl. přenesená",J250,0)</f>
        <v>0</v>
      </c>
      <c r="BH250" s="145">
        <f>IF(N250="sníž. přenesená",J250,0)</f>
        <v>0</v>
      </c>
      <c r="BI250" s="145">
        <f>IF(N250="nulová",J250,0)</f>
        <v>0</v>
      </c>
      <c r="BJ250" s="16" t="s">
        <v>84</v>
      </c>
      <c r="BK250" s="145">
        <f>ROUND(I250*H250,2)</f>
        <v>0</v>
      </c>
      <c r="BL250" s="16" t="s">
        <v>308</v>
      </c>
      <c r="BM250" s="144" t="s">
        <v>393</v>
      </c>
    </row>
    <row r="251" spans="2:65" s="1" customFormat="1" ht="11.25">
      <c r="B251" s="31"/>
      <c r="D251" s="146" t="s">
        <v>138</v>
      </c>
      <c r="F251" s="147" t="s">
        <v>392</v>
      </c>
      <c r="I251" s="148"/>
      <c r="L251" s="31"/>
      <c r="M251" s="173"/>
      <c r="N251" s="174"/>
      <c r="O251" s="174"/>
      <c r="P251" s="174"/>
      <c r="Q251" s="174"/>
      <c r="R251" s="174"/>
      <c r="S251" s="174"/>
      <c r="T251" s="175"/>
      <c r="AT251" s="16" t="s">
        <v>138</v>
      </c>
      <c r="AU251" s="16" t="s">
        <v>86</v>
      </c>
    </row>
    <row r="252" spans="2:65" s="1" customFormat="1" ht="6.95" customHeight="1">
      <c r="B252" s="43"/>
      <c r="C252" s="44"/>
      <c r="D252" s="44"/>
      <c r="E252" s="44"/>
      <c r="F252" s="44"/>
      <c r="G252" s="44"/>
      <c r="H252" s="44"/>
      <c r="I252" s="44"/>
      <c r="J252" s="44"/>
      <c r="K252" s="44"/>
      <c r="L252" s="31"/>
    </row>
  </sheetData>
  <sheetProtection algorithmName="SHA-512" hashValue="ju3k1MmYf9AeRP5+2idJgy39Cp9Icpifnf+/ZtTgzclKEoGJzv7+3t2jqzEB0zSurI+GKVttSGAxeXurs/bMZQ==" saltValue="HTZ9wyFKiBjl8S816Knsv+vthy4SA4ITuftxlZcyTeB5Mf6qTe8ZIwGmZ6+/MZp+UG4SofCptuI4fjghLCplZA==" spinCount="100000" sheet="1" objects="1" scenarios="1" formatColumns="0" formatRows="0" autoFilter="0"/>
  <autoFilter ref="C125:K251" xr:uid="{00000000-0009-0000-0000-000003000000}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249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6" t="s">
        <v>95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86</v>
      </c>
    </row>
    <row r="4" spans="2:46" ht="24.95" customHeight="1">
      <c r="B4" s="19"/>
      <c r="D4" s="20" t="s">
        <v>105</v>
      </c>
      <c r="L4" s="19"/>
      <c r="M4" s="87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26" t="str">
        <f>'Rekapitulace stavby'!K6</f>
        <v>Obnova obecního rybníka v k.ú. Žeretice</v>
      </c>
      <c r="F7" s="227"/>
      <c r="G7" s="227"/>
      <c r="H7" s="227"/>
      <c r="L7" s="19"/>
    </row>
    <row r="8" spans="2:46" s="1" customFormat="1" ht="12" customHeight="1">
      <c r="B8" s="31"/>
      <c r="D8" s="26" t="s">
        <v>106</v>
      </c>
      <c r="L8" s="31"/>
    </row>
    <row r="9" spans="2:46" s="1" customFormat="1" ht="16.5" customHeight="1">
      <c r="B9" s="31"/>
      <c r="E9" s="188" t="s">
        <v>394</v>
      </c>
      <c r="F9" s="228"/>
      <c r="G9" s="228"/>
      <c r="H9" s="228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34</v>
      </c>
      <c r="I12" s="26" t="s">
        <v>22</v>
      </c>
      <c r="J12" s="51" t="str">
        <f>'Rekapitulace stavby'!AN8</f>
        <v>13. 4. 2026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24</v>
      </c>
      <c r="I14" s="26" t="s">
        <v>25</v>
      </c>
      <c r="J14" s="24" t="str">
        <f>IF('Rekapitulace stavby'!AN10="","",'Rekapitulace stavby'!AN10)</f>
        <v/>
      </c>
      <c r="L14" s="31"/>
    </row>
    <row r="15" spans="2:46" s="1" customFormat="1" ht="18" customHeight="1">
      <c r="B15" s="31"/>
      <c r="E15" s="24" t="str">
        <f>IF('Rekapitulace stavby'!E11="","",'Rekapitulace stavby'!E11)</f>
        <v>Obec Žeretice</v>
      </c>
      <c r="I15" s="26" t="s">
        <v>27</v>
      </c>
      <c r="J15" s="24" t="str">
        <f>IF('Rekapitulace stavby'!AN11="","",'Rekapitulace stavby'!AN11)</f>
        <v/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28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229" t="str">
        <f>'Rekapitulace stavby'!E14</f>
        <v>Vyplň údaj</v>
      </c>
      <c r="F18" s="210"/>
      <c r="G18" s="210"/>
      <c r="H18" s="210"/>
      <c r="I18" s="26" t="s">
        <v>27</v>
      </c>
      <c r="J18" s="27" t="str">
        <f>'Rekapitulace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30</v>
      </c>
      <c r="I20" s="26" t="s">
        <v>25</v>
      </c>
      <c r="J20" s="24" t="str">
        <f>IF('Rekapitulace stavby'!AN16="","",'Rekapitulace stavby'!AN16)</f>
        <v/>
      </c>
      <c r="L20" s="31"/>
    </row>
    <row r="21" spans="2:12" s="1" customFormat="1" ht="18" customHeight="1">
      <c r="B21" s="31"/>
      <c r="E21" s="24" t="str">
        <f>IF('Rekapitulace stavby'!E17="","",'Rekapitulace stavby'!E17)</f>
        <v>Projektový ateliér Dlabáček s.r.o.</v>
      </c>
      <c r="I21" s="26" t="s">
        <v>27</v>
      </c>
      <c r="J21" s="24" t="str">
        <f>IF('Rekapitulace stavby'!AN17="","",'Rekapitulace stavby'!AN17)</f>
        <v/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33</v>
      </c>
      <c r="I23" s="26" t="s">
        <v>25</v>
      </c>
      <c r="J23" s="24" t="str">
        <f>IF('Rekapitulace stavby'!AN19="","",'Rekapitulace stavby'!AN19)</f>
        <v/>
      </c>
      <c r="L23" s="31"/>
    </row>
    <row r="24" spans="2:12" s="1" customFormat="1" ht="18" customHeight="1">
      <c r="B24" s="31"/>
      <c r="E24" s="24" t="str">
        <f>IF('Rekapitulace stavby'!E20="","",'Rekapitulace stavby'!E20)</f>
        <v xml:space="preserve"> </v>
      </c>
      <c r="I24" s="26" t="s">
        <v>27</v>
      </c>
      <c r="J24" s="24" t="str">
        <f>IF('Rekapitulace stavby'!AN20="","",'Rekapitulace stavby'!AN20)</f>
        <v/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35</v>
      </c>
      <c r="L26" s="31"/>
    </row>
    <row r="27" spans="2:12" s="7" customFormat="1" ht="16.5" customHeight="1">
      <c r="B27" s="88"/>
      <c r="E27" s="215" t="s">
        <v>1</v>
      </c>
      <c r="F27" s="215"/>
      <c r="G27" s="215"/>
      <c r="H27" s="215"/>
      <c r="L27" s="88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89" t="s">
        <v>36</v>
      </c>
      <c r="J30" s="65">
        <f>ROUND(J123, 2)</f>
        <v>0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38</v>
      </c>
      <c r="I32" s="34" t="s">
        <v>37</v>
      </c>
      <c r="J32" s="34" t="s">
        <v>39</v>
      </c>
      <c r="L32" s="31"/>
    </row>
    <row r="33" spans="2:12" s="1" customFormat="1" ht="14.45" customHeight="1">
      <c r="B33" s="31"/>
      <c r="D33" s="54" t="s">
        <v>40</v>
      </c>
      <c r="E33" s="26" t="s">
        <v>41</v>
      </c>
      <c r="F33" s="90">
        <f>ROUND((SUM(BE123:BE248)),  2)</f>
        <v>0</v>
      </c>
      <c r="I33" s="91">
        <v>0.21</v>
      </c>
      <c r="J33" s="90">
        <f>ROUND(((SUM(BE123:BE248))*I33),  2)</f>
        <v>0</v>
      </c>
      <c r="L33" s="31"/>
    </row>
    <row r="34" spans="2:12" s="1" customFormat="1" ht="14.45" customHeight="1">
      <c r="B34" s="31"/>
      <c r="E34" s="26" t="s">
        <v>42</v>
      </c>
      <c r="F34" s="90">
        <f>ROUND((SUM(BF123:BF248)),  2)</f>
        <v>0</v>
      </c>
      <c r="I34" s="91">
        <v>0.12</v>
      </c>
      <c r="J34" s="90">
        <f>ROUND(((SUM(BF123:BF248))*I34),  2)</f>
        <v>0</v>
      </c>
      <c r="L34" s="31"/>
    </row>
    <row r="35" spans="2:12" s="1" customFormat="1" ht="14.45" hidden="1" customHeight="1">
      <c r="B35" s="31"/>
      <c r="E35" s="26" t="s">
        <v>43</v>
      </c>
      <c r="F35" s="90">
        <f>ROUND((SUM(BG123:BG248)),  2)</f>
        <v>0</v>
      </c>
      <c r="I35" s="91">
        <v>0.21</v>
      </c>
      <c r="J35" s="90">
        <f>0</f>
        <v>0</v>
      </c>
      <c r="L35" s="31"/>
    </row>
    <row r="36" spans="2:12" s="1" customFormat="1" ht="14.45" hidden="1" customHeight="1">
      <c r="B36" s="31"/>
      <c r="E36" s="26" t="s">
        <v>44</v>
      </c>
      <c r="F36" s="90">
        <f>ROUND((SUM(BH123:BH248)),  2)</f>
        <v>0</v>
      </c>
      <c r="I36" s="91">
        <v>0.12</v>
      </c>
      <c r="J36" s="90">
        <f>0</f>
        <v>0</v>
      </c>
      <c r="L36" s="31"/>
    </row>
    <row r="37" spans="2:12" s="1" customFormat="1" ht="14.45" hidden="1" customHeight="1">
      <c r="B37" s="31"/>
      <c r="E37" s="26" t="s">
        <v>45</v>
      </c>
      <c r="F37" s="90">
        <f>ROUND((SUM(BI123:BI248)),  2)</f>
        <v>0</v>
      </c>
      <c r="I37" s="91">
        <v>0</v>
      </c>
      <c r="J37" s="90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2"/>
      <c r="D39" s="93" t="s">
        <v>46</v>
      </c>
      <c r="E39" s="56"/>
      <c r="F39" s="56"/>
      <c r="G39" s="94" t="s">
        <v>47</v>
      </c>
      <c r="H39" s="95" t="s">
        <v>48</v>
      </c>
      <c r="I39" s="56"/>
      <c r="J39" s="96">
        <f>SUM(J30:J37)</f>
        <v>0</v>
      </c>
      <c r="K39" s="97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49</v>
      </c>
      <c r="E50" s="41"/>
      <c r="F50" s="41"/>
      <c r="G50" s="40" t="s">
        <v>50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51</v>
      </c>
      <c r="E61" s="33"/>
      <c r="F61" s="98" t="s">
        <v>52</v>
      </c>
      <c r="G61" s="42" t="s">
        <v>51</v>
      </c>
      <c r="H61" s="33"/>
      <c r="I61" s="33"/>
      <c r="J61" s="99" t="s">
        <v>52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53</v>
      </c>
      <c r="E65" s="41"/>
      <c r="F65" s="41"/>
      <c r="G65" s="40" t="s">
        <v>54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51</v>
      </c>
      <c r="E76" s="33"/>
      <c r="F76" s="98" t="s">
        <v>52</v>
      </c>
      <c r="G76" s="42" t="s">
        <v>51</v>
      </c>
      <c r="H76" s="33"/>
      <c r="I76" s="33"/>
      <c r="J76" s="99" t="s">
        <v>52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108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16.5" customHeight="1">
      <c r="B85" s="31"/>
      <c r="E85" s="226" t="str">
        <f>E7</f>
        <v>Obnova obecního rybníka v k.ú. Žeretice</v>
      </c>
      <c r="F85" s="227"/>
      <c r="G85" s="227"/>
      <c r="H85" s="227"/>
      <c r="L85" s="31"/>
    </row>
    <row r="86" spans="2:47" s="1" customFormat="1" ht="12" customHeight="1">
      <c r="B86" s="31"/>
      <c r="C86" s="26" t="s">
        <v>106</v>
      </c>
      <c r="L86" s="31"/>
    </row>
    <row r="87" spans="2:47" s="1" customFormat="1" ht="16.5" customHeight="1">
      <c r="B87" s="31"/>
      <c r="E87" s="188" t="str">
        <f>E9</f>
        <v>SO 04 - Sanace hráze - schody</v>
      </c>
      <c r="F87" s="228"/>
      <c r="G87" s="228"/>
      <c r="H87" s="228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 xml:space="preserve"> </v>
      </c>
      <c r="I89" s="26" t="s">
        <v>22</v>
      </c>
      <c r="J89" s="51" t="str">
        <f>IF(J12="","",J12)</f>
        <v>13. 4. 2026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24</v>
      </c>
      <c r="F91" s="24" t="str">
        <f>E15</f>
        <v>Obec Žeretice</v>
      </c>
      <c r="I91" s="26" t="s">
        <v>30</v>
      </c>
      <c r="J91" s="29" t="str">
        <f>E21</f>
        <v>Projektový ateliér Dlabáček s.r.o.</v>
      </c>
      <c r="L91" s="31"/>
    </row>
    <row r="92" spans="2:47" s="1" customFormat="1" ht="15.2" customHeight="1">
      <c r="B92" s="31"/>
      <c r="C92" s="26" t="s">
        <v>28</v>
      </c>
      <c r="F92" s="24" t="str">
        <f>IF(E18="","",E18)</f>
        <v>Vyplň údaj</v>
      </c>
      <c r="I92" s="26" t="s">
        <v>33</v>
      </c>
      <c r="J92" s="29" t="str">
        <f>E24</f>
        <v xml:space="preserve"> 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0" t="s">
        <v>109</v>
      </c>
      <c r="D94" s="92"/>
      <c r="E94" s="92"/>
      <c r="F94" s="92"/>
      <c r="G94" s="92"/>
      <c r="H94" s="92"/>
      <c r="I94" s="92"/>
      <c r="J94" s="101" t="s">
        <v>110</v>
      </c>
      <c r="K94" s="92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2" t="s">
        <v>111</v>
      </c>
      <c r="J96" s="65">
        <f>J123</f>
        <v>0</v>
      </c>
      <c r="L96" s="31"/>
      <c r="AU96" s="16" t="s">
        <v>112</v>
      </c>
    </row>
    <row r="97" spans="2:12" s="8" customFormat="1" ht="24.95" customHeight="1">
      <c r="B97" s="103"/>
      <c r="D97" s="104" t="s">
        <v>113</v>
      </c>
      <c r="E97" s="105"/>
      <c r="F97" s="105"/>
      <c r="G97" s="105"/>
      <c r="H97" s="105"/>
      <c r="I97" s="105"/>
      <c r="J97" s="106">
        <f>J124</f>
        <v>0</v>
      </c>
      <c r="L97" s="103"/>
    </row>
    <row r="98" spans="2:12" s="9" customFormat="1" ht="19.899999999999999" customHeight="1">
      <c r="B98" s="107"/>
      <c r="D98" s="108" t="s">
        <v>114</v>
      </c>
      <c r="E98" s="109"/>
      <c r="F98" s="109"/>
      <c r="G98" s="109"/>
      <c r="H98" s="109"/>
      <c r="I98" s="109"/>
      <c r="J98" s="110">
        <f>J125</f>
        <v>0</v>
      </c>
      <c r="L98" s="107"/>
    </row>
    <row r="99" spans="2:12" s="9" customFormat="1" ht="14.85" customHeight="1">
      <c r="B99" s="107"/>
      <c r="D99" s="108" t="s">
        <v>395</v>
      </c>
      <c r="E99" s="109"/>
      <c r="F99" s="109"/>
      <c r="G99" s="109"/>
      <c r="H99" s="109"/>
      <c r="I99" s="109"/>
      <c r="J99" s="110">
        <f>J198</f>
        <v>0</v>
      </c>
      <c r="L99" s="107"/>
    </row>
    <row r="100" spans="2:12" s="9" customFormat="1" ht="19.899999999999999" customHeight="1">
      <c r="B100" s="107"/>
      <c r="D100" s="108" t="s">
        <v>186</v>
      </c>
      <c r="E100" s="109"/>
      <c r="F100" s="109"/>
      <c r="G100" s="109"/>
      <c r="H100" s="109"/>
      <c r="I100" s="109"/>
      <c r="J100" s="110">
        <f>J204</f>
        <v>0</v>
      </c>
      <c r="L100" s="107"/>
    </row>
    <row r="101" spans="2:12" s="9" customFormat="1" ht="19.899999999999999" customHeight="1">
      <c r="B101" s="107"/>
      <c r="D101" s="108" t="s">
        <v>396</v>
      </c>
      <c r="E101" s="109"/>
      <c r="F101" s="109"/>
      <c r="G101" s="109"/>
      <c r="H101" s="109"/>
      <c r="I101" s="109"/>
      <c r="J101" s="110">
        <f>J212</f>
        <v>0</v>
      </c>
      <c r="L101" s="107"/>
    </row>
    <row r="102" spans="2:12" s="9" customFormat="1" ht="19.899999999999999" customHeight="1">
      <c r="B102" s="107"/>
      <c r="D102" s="108" t="s">
        <v>397</v>
      </c>
      <c r="E102" s="109"/>
      <c r="F102" s="109"/>
      <c r="G102" s="109"/>
      <c r="H102" s="109"/>
      <c r="I102" s="109"/>
      <c r="J102" s="110">
        <f>J239</f>
        <v>0</v>
      </c>
      <c r="L102" s="107"/>
    </row>
    <row r="103" spans="2:12" s="9" customFormat="1" ht="19.899999999999999" customHeight="1">
      <c r="B103" s="107"/>
      <c r="D103" s="108" t="s">
        <v>187</v>
      </c>
      <c r="E103" s="109"/>
      <c r="F103" s="109"/>
      <c r="G103" s="109"/>
      <c r="H103" s="109"/>
      <c r="I103" s="109"/>
      <c r="J103" s="110">
        <f>J246</f>
        <v>0</v>
      </c>
      <c r="L103" s="107"/>
    </row>
    <row r="104" spans="2:12" s="1" customFormat="1" ht="21.75" customHeight="1">
      <c r="B104" s="31"/>
      <c r="L104" s="31"/>
    </row>
    <row r="105" spans="2:12" s="1" customFormat="1" ht="6.95" customHeight="1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31"/>
    </row>
    <row r="109" spans="2:12" s="1" customFormat="1" ht="6.95" customHeight="1"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31"/>
    </row>
    <row r="110" spans="2:12" s="1" customFormat="1" ht="24.95" customHeight="1">
      <c r="B110" s="31"/>
      <c r="C110" s="20" t="s">
        <v>115</v>
      </c>
      <c r="L110" s="31"/>
    </row>
    <row r="111" spans="2:12" s="1" customFormat="1" ht="6.95" customHeight="1">
      <c r="B111" s="31"/>
      <c r="L111" s="31"/>
    </row>
    <row r="112" spans="2:12" s="1" customFormat="1" ht="12" customHeight="1">
      <c r="B112" s="31"/>
      <c r="C112" s="26" t="s">
        <v>16</v>
      </c>
      <c r="L112" s="31"/>
    </row>
    <row r="113" spans="2:65" s="1" customFormat="1" ht="16.5" customHeight="1">
      <c r="B113" s="31"/>
      <c r="E113" s="226" t="str">
        <f>E7</f>
        <v>Obnova obecního rybníka v k.ú. Žeretice</v>
      </c>
      <c r="F113" s="227"/>
      <c r="G113" s="227"/>
      <c r="H113" s="227"/>
      <c r="L113" s="31"/>
    </row>
    <row r="114" spans="2:65" s="1" customFormat="1" ht="12" customHeight="1">
      <c r="B114" s="31"/>
      <c r="C114" s="26" t="s">
        <v>106</v>
      </c>
      <c r="L114" s="31"/>
    </row>
    <row r="115" spans="2:65" s="1" customFormat="1" ht="16.5" customHeight="1">
      <c r="B115" s="31"/>
      <c r="E115" s="188" t="str">
        <f>E9</f>
        <v>SO 04 - Sanace hráze - schody</v>
      </c>
      <c r="F115" s="228"/>
      <c r="G115" s="228"/>
      <c r="H115" s="228"/>
      <c r="L115" s="31"/>
    </row>
    <row r="116" spans="2:65" s="1" customFormat="1" ht="6.95" customHeight="1">
      <c r="B116" s="31"/>
      <c r="L116" s="31"/>
    </row>
    <row r="117" spans="2:65" s="1" customFormat="1" ht="12" customHeight="1">
      <c r="B117" s="31"/>
      <c r="C117" s="26" t="s">
        <v>20</v>
      </c>
      <c r="F117" s="24" t="str">
        <f>F12</f>
        <v xml:space="preserve"> </v>
      </c>
      <c r="I117" s="26" t="s">
        <v>22</v>
      </c>
      <c r="J117" s="51" t="str">
        <f>IF(J12="","",J12)</f>
        <v>13. 4. 2026</v>
      </c>
      <c r="L117" s="31"/>
    </row>
    <row r="118" spans="2:65" s="1" customFormat="1" ht="6.95" customHeight="1">
      <c r="B118" s="31"/>
      <c r="L118" s="31"/>
    </row>
    <row r="119" spans="2:65" s="1" customFormat="1" ht="25.7" customHeight="1">
      <c r="B119" s="31"/>
      <c r="C119" s="26" t="s">
        <v>24</v>
      </c>
      <c r="F119" s="24" t="str">
        <f>E15</f>
        <v>Obec Žeretice</v>
      </c>
      <c r="I119" s="26" t="s">
        <v>30</v>
      </c>
      <c r="J119" s="29" t="str">
        <f>E21</f>
        <v>Projektový ateliér Dlabáček s.r.o.</v>
      </c>
      <c r="L119" s="31"/>
    </row>
    <row r="120" spans="2:65" s="1" customFormat="1" ht="15.2" customHeight="1">
      <c r="B120" s="31"/>
      <c r="C120" s="26" t="s">
        <v>28</v>
      </c>
      <c r="F120" s="24" t="str">
        <f>IF(E18="","",E18)</f>
        <v>Vyplň údaj</v>
      </c>
      <c r="I120" s="26" t="s">
        <v>33</v>
      </c>
      <c r="J120" s="29" t="str">
        <f>E24</f>
        <v xml:space="preserve"> </v>
      </c>
      <c r="L120" s="31"/>
    </row>
    <row r="121" spans="2:65" s="1" customFormat="1" ht="10.35" customHeight="1">
      <c r="B121" s="31"/>
      <c r="L121" s="31"/>
    </row>
    <row r="122" spans="2:65" s="10" customFormat="1" ht="29.25" customHeight="1">
      <c r="B122" s="111"/>
      <c r="C122" s="112" t="s">
        <v>116</v>
      </c>
      <c r="D122" s="113" t="s">
        <v>61</v>
      </c>
      <c r="E122" s="113" t="s">
        <v>57</v>
      </c>
      <c r="F122" s="113" t="s">
        <v>58</v>
      </c>
      <c r="G122" s="113" t="s">
        <v>117</v>
      </c>
      <c r="H122" s="113" t="s">
        <v>118</v>
      </c>
      <c r="I122" s="113" t="s">
        <v>119</v>
      </c>
      <c r="J122" s="114" t="s">
        <v>110</v>
      </c>
      <c r="K122" s="115" t="s">
        <v>120</v>
      </c>
      <c r="L122" s="111"/>
      <c r="M122" s="58" t="s">
        <v>1</v>
      </c>
      <c r="N122" s="59" t="s">
        <v>40</v>
      </c>
      <c r="O122" s="59" t="s">
        <v>121</v>
      </c>
      <c r="P122" s="59" t="s">
        <v>122</v>
      </c>
      <c r="Q122" s="59" t="s">
        <v>123</v>
      </c>
      <c r="R122" s="59" t="s">
        <v>124</v>
      </c>
      <c r="S122" s="59" t="s">
        <v>125</v>
      </c>
      <c r="T122" s="60" t="s">
        <v>126</v>
      </c>
    </row>
    <row r="123" spans="2:65" s="1" customFormat="1" ht="22.9" customHeight="1">
      <c r="B123" s="31"/>
      <c r="C123" s="63" t="s">
        <v>127</v>
      </c>
      <c r="J123" s="116">
        <f>BK123</f>
        <v>0</v>
      </c>
      <c r="L123" s="31"/>
      <c r="M123" s="61"/>
      <c r="N123" s="52"/>
      <c r="O123" s="52"/>
      <c r="P123" s="117">
        <f>P124</f>
        <v>0</v>
      </c>
      <c r="Q123" s="52"/>
      <c r="R123" s="117">
        <f>R124</f>
        <v>110.74809152</v>
      </c>
      <c r="S123" s="52"/>
      <c r="T123" s="118">
        <f>T124</f>
        <v>71.55</v>
      </c>
      <c r="AT123" s="16" t="s">
        <v>75</v>
      </c>
      <c r="AU123" s="16" t="s">
        <v>112</v>
      </c>
      <c r="BK123" s="119">
        <f>BK124</f>
        <v>0</v>
      </c>
    </row>
    <row r="124" spans="2:65" s="11" customFormat="1" ht="25.9" customHeight="1">
      <c r="B124" s="120"/>
      <c r="D124" s="121" t="s">
        <v>75</v>
      </c>
      <c r="E124" s="122" t="s">
        <v>128</v>
      </c>
      <c r="F124" s="122" t="s">
        <v>129</v>
      </c>
      <c r="I124" s="123"/>
      <c r="J124" s="124">
        <f>BK124</f>
        <v>0</v>
      </c>
      <c r="L124" s="120"/>
      <c r="M124" s="125"/>
      <c r="P124" s="126">
        <f>P125+P204+P212+P239+P246</f>
        <v>0</v>
      </c>
      <c r="R124" s="126">
        <f>R125+R204+R212+R239+R246</f>
        <v>110.74809152</v>
      </c>
      <c r="T124" s="127">
        <f>T125+T204+T212+T239+T246</f>
        <v>71.55</v>
      </c>
      <c r="AR124" s="121" t="s">
        <v>84</v>
      </c>
      <c r="AT124" s="128" t="s">
        <v>75</v>
      </c>
      <c r="AU124" s="128" t="s">
        <v>76</v>
      </c>
      <c r="AY124" s="121" t="s">
        <v>130</v>
      </c>
      <c r="BK124" s="129">
        <f>BK125+BK204+BK212+BK239+BK246</f>
        <v>0</v>
      </c>
    </row>
    <row r="125" spans="2:65" s="11" customFormat="1" ht="22.9" customHeight="1">
      <c r="B125" s="120"/>
      <c r="D125" s="121" t="s">
        <v>75</v>
      </c>
      <c r="E125" s="130" t="s">
        <v>84</v>
      </c>
      <c r="F125" s="130" t="s">
        <v>131</v>
      </c>
      <c r="I125" s="123"/>
      <c r="J125" s="131">
        <f>BK125</f>
        <v>0</v>
      </c>
      <c r="L125" s="120"/>
      <c r="M125" s="125"/>
      <c r="P125" s="126">
        <f>P126+SUM(P127:P198)</f>
        <v>0</v>
      </c>
      <c r="R125" s="126">
        <f>R126+SUM(R127:R198)</f>
        <v>60.900709999999997</v>
      </c>
      <c r="T125" s="127">
        <f>T126+SUM(T127:T198)</f>
        <v>71.55</v>
      </c>
      <c r="AR125" s="121" t="s">
        <v>84</v>
      </c>
      <c r="AT125" s="128" t="s">
        <v>75</v>
      </c>
      <c r="AU125" s="128" t="s">
        <v>84</v>
      </c>
      <c r="AY125" s="121" t="s">
        <v>130</v>
      </c>
      <c r="BK125" s="129">
        <f>BK126+SUM(BK127:BK198)</f>
        <v>0</v>
      </c>
    </row>
    <row r="126" spans="2:65" s="1" customFormat="1" ht="24.2" customHeight="1">
      <c r="B126" s="31"/>
      <c r="C126" s="132" t="s">
        <v>84</v>
      </c>
      <c r="D126" s="132" t="s">
        <v>132</v>
      </c>
      <c r="E126" s="133" t="s">
        <v>236</v>
      </c>
      <c r="F126" s="134" t="s">
        <v>237</v>
      </c>
      <c r="G126" s="135" t="s">
        <v>238</v>
      </c>
      <c r="H126" s="136">
        <v>8</v>
      </c>
      <c r="I126" s="137"/>
      <c r="J126" s="138">
        <f>ROUND(I126*H126,2)</f>
        <v>0</v>
      </c>
      <c r="K126" s="139"/>
      <c r="L126" s="31"/>
      <c r="M126" s="140" t="s">
        <v>1</v>
      </c>
      <c r="N126" s="141" t="s">
        <v>41</v>
      </c>
      <c r="P126" s="142">
        <f>O126*H126</f>
        <v>0</v>
      </c>
      <c r="Q126" s="142">
        <v>0</v>
      </c>
      <c r="R126" s="142">
        <f>Q126*H126</f>
        <v>0</v>
      </c>
      <c r="S126" s="142">
        <v>0</v>
      </c>
      <c r="T126" s="143">
        <f>S126*H126</f>
        <v>0</v>
      </c>
      <c r="AR126" s="144" t="s">
        <v>136</v>
      </c>
      <c r="AT126" s="144" t="s">
        <v>132</v>
      </c>
      <c r="AU126" s="144" t="s">
        <v>86</v>
      </c>
      <c r="AY126" s="16" t="s">
        <v>130</v>
      </c>
      <c r="BE126" s="145">
        <f>IF(N126="základní",J126,0)</f>
        <v>0</v>
      </c>
      <c r="BF126" s="145">
        <f>IF(N126="snížená",J126,0)</f>
        <v>0</v>
      </c>
      <c r="BG126" s="145">
        <f>IF(N126="zákl. přenesená",J126,0)</f>
        <v>0</v>
      </c>
      <c r="BH126" s="145">
        <f>IF(N126="sníž. přenesená",J126,0)</f>
        <v>0</v>
      </c>
      <c r="BI126" s="145">
        <f>IF(N126="nulová",J126,0)</f>
        <v>0</v>
      </c>
      <c r="BJ126" s="16" t="s">
        <v>84</v>
      </c>
      <c r="BK126" s="145">
        <f>ROUND(I126*H126,2)</f>
        <v>0</v>
      </c>
      <c r="BL126" s="16" t="s">
        <v>136</v>
      </c>
      <c r="BM126" s="144" t="s">
        <v>398</v>
      </c>
    </row>
    <row r="127" spans="2:65" s="1" customFormat="1" ht="19.5">
      <c r="B127" s="31"/>
      <c r="D127" s="146" t="s">
        <v>138</v>
      </c>
      <c r="F127" s="147" t="s">
        <v>240</v>
      </c>
      <c r="I127" s="148"/>
      <c r="L127" s="31"/>
      <c r="M127" s="149"/>
      <c r="T127" s="55"/>
      <c r="AT127" s="16" t="s">
        <v>138</v>
      </c>
      <c r="AU127" s="16" t="s">
        <v>86</v>
      </c>
    </row>
    <row r="128" spans="2:65" s="1" customFormat="1" ht="33" customHeight="1">
      <c r="B128" s="31"/>
      <c r="C128" s="132" t="s">
        <v>86</v>
      </c>
      <c r="D128" s="132" t="s">
        <v>132</v>
      </c>
      <c r="E128" s="133" t="s">
        <v>241</v>
      </c>
      <c r="F128" s="134" t="s">
        <v>242</v>
      </c>
      <c r="G128" s="135" t="s">
        <v>238</v>
      </c>
      <c r="H128" s="136">
        <v>8</v>
      </c>
      <c r="I128" s="137"/>
      <c r="J128" s="138">
        <f>ROUND(I128*H128,2)</f>
        <v>0</v>
      </c>
      <c r="K128" s="139"/>
      <c r="L128" s="31"/>
      <c r="M128" s="140" t="s">
        <v>1</v>
      </c>
      <c r="N128" s="141" t="s">
        <v>41</v>
      </c>
      <c r="P128" s="142">
        <f>O128*H128</f>
        <v>0</v>
      </c>
      <c r="Q128" s="142">
        <v>0</v>
      </c>
      <c r="R128" s="142">
        <f>Q128*H128</f>
        <v>0</v>
      </c>
      <c r="S128" s="142">
        <v>0</v>
      </c>
      <c r="T128" s="143">
        <f>S128*H128</f>
        <v>0</v>
      </c>
      <c r="AR128" s="144" t="s">
        <v>136</v>
      </c>
      <c r="AT128" s="144" t="s">
        <v>132</v>
      </c>
      <c r="AU128" s="144" t="s">
        <v>86</v>
      </c>
      <c r="AY128" s="16" t="s">
        <v>130</v>
      </c>
      <c r="BE128" s="145">
        <f>IF(N128="základní",J128,0)</f>
        <v>0</v>
      </c>
      <c r="BF128" s="145">
        <f>IF(N128="snížená",J128,0)</f>
        <v>0</v>
      </c>
      <c r="BG128" s="145">
        <f>IF(N128="zákl. přenesená",J128,0)</f>
        <v>0</v>
      </c>
      <c r="BH128" s="145">
        <f>IF(N128="sníž. přenesená",J128,0)</f>
        <v>0</v>
      </c>
      <c r="BI128" s="145">
        <f>IF(N128="nulová",J128,0)</f>
        <v>0</v>
      </c>
      <c r="BJ128" s="16" t="s">
        <v>84</v>
      </c>
      <c r="BK128" s="145">
        <f>ROUND(I128*H128,2)</f>
        <v>0</v>
      </c>
      <c r="BL128" s="16" t="s">
        <v>136</v>
      </c>
      <c r="BM128" s="144" t="s">
        <v>399</v>
      </c>
    </row>
    <row r="129" spans="2:65" s="1" customFormat="1" ht="29.25">
      <c r="B129" s="31"/>
      <c r="D129" s="146" t="s">
        <v>138</v>
      </c>
      <c r="F129" s="147" t="s">
        <v>244</v>
      </c>
      <c r="I129" s="148"/>
      <c r="L129" s="31"/>
      <c r="M129" s="149"/>
      <c r="T129" s="55"/>
      <c r="AT129" s="16" t="s">
        <v>138</v>
      </c>
      <c r="AU129" s="16" t="s">
        <v>86</v>
      </c>
    </row>
    <row r="130" spans="2:65" s="1" customFormat="1" ht="21.75" customHeight="1">
      <c r="B130" s="31"/>
      <c r="C130" s="132" t="s">
        <v>148</v>
      </c>
      <c r="D130" s="132" t="s">
        <v>132</v>
      </c>
      <c r="E130" s="133" t="s">
        <v>249</v>
      </c>
      <c r="F130" s="134" t="s">
        <v>250</v>
      </c>
      <c r="G130" s="135" t="s">
        <v>238</v>
      </c>
      <c r="H130" s="136">
        <v>8</v>
      </c>
      <c r="I130" s="137"/>
      <c r="J130" s="138">
        <f>ROUND(I130*H130,2)</f>
        <v>0</v>
      </c>
      <c r="K130" s="139"/>
      <c r="L130" s="31"/>
      <c r="M130" s="140" t="s">
        <v>1</v>
      </c>
      <c r="N130" s="141" t="s">
        <v>41</v>
      </c>
      <c r="P130" s="142">
        <f>O130*H130</f>
        <v>0</v>
      </c>
      <c r="Q130" s="142">
        <v>0</v>
      </c>
      <c r="R130" s="142">
        <f>Q130*H130</f>
        <v>0</v>
      </c>
      <c r="S130" s="142">
        <v>0</v>
      </c>
      <c r="T130" s="143">
        <f>S130*H130</f>
        <v>0</v>
      </c>
      <c r="AR130" s="144" t="s">
        <v>136</v>
      </c>
      <c r="AT130" s="144" t="s">
        <v>132</v>
      </c>
      <c r="AU130" s="144" t="s">
        <v>86</v>
      </c>
      <c r="AY130" s="16" t="s">
        <v>130</v>
      </c>
      <c r="BE130" s="145">
        <f>IF(N130="základní",J130,0)</f>
        <v>0</v>
      </c>
      <c r="BF130" s="145">
        <f>IF(N130="snížená",J130,0)</f>
        <v>0</v>
      </c>
      <c r="BG130" s="145">
        <f>IF(N130="zákl. přenesená",J130,0)</f>
        <v>0</v>
      </c>
      <c r="BH130" s="145">
        <f>IF(N130="sníž. přenesená",J130,0)</f>
        <v>0</v>
      </c>
      <c r="BI130" s="145">
        <f>IF(N130="nulová",J130,0)</f>
        <v>0</v>
      </c>
      <c r="BJ130" s="16" t="s">
        <v>84</v>
      </c>
      <c r="BK130" s="145">
        <f>ROUND(I130*H130,2)</f>
        <v>0</v>
      </c>
      <c r="BL130" s="16" t="s">
        <v>136</v>
      </c>
      <c r="BM130" s="144" t="s">
        <v>400</v>
      </c>
    </row>
    <row r="131" spans="2:65" s="1" customFormat="1" ht="19.5">
      <c r="B131" s="31"/>
      <c r="D131" s="146" t="s">
        <v>138</v>
      </c>
      <c r="F131" s="147" t="s">
        <v>252</v>
      </c>
      <c r="I131" s="148"/>
      <c r="L131" s="31"/>
      <c r="M131" s="149"/>
      <c r="T131" s="55"/>
      <c r="AT131" s="16" t="s">
        <v>138</v>
      </c>
      <c r="AU131" s="16" t="s">
        <v>86</v>
      </c>
    </row>
    <row r="132" spans="2:65" s="1" customFormat="1" ht="24.2" customHeight="1">
      <c r="B132" s="31"/>
      <c r="C132" s="132" t="s">
        <v>136</v>
      </c>
      <c r="D132" s="132" t="s">
        <v>132</v>
      </c>
      <c r="E132" s="133" t="s">
        <v>401</v>
      </c>
      <c r="F132" s="134" t="s">
        <v>402</v>
      </c>
      <c r="G132" s="135" t="s">
        <v>135</v>
      </c>
      <c r="H132" s="136">
        <v>39.75</v>
      </c>
      <c r="I132" s="137"/>
      <c r="J132" s="138">
        <f>ROUND(I132*H132,2)</f>
        <v>0</v>
      </c>
      <c r="K132" s="139"/>
      <c r="L132" s="31"/>
      <c r="M132" s="140" t="s">
        <v>1</v>
      </c>
      <c r="N132" s="141" t="s">
        <v>41</v>
      </c>
      <c r="P132" s="142">
        <f>O132*H132</f>
        <v>0</v>
      </c>
      <c r="Q132" s="142">
        <v>0</v>
      </c>
      <c r="R132" s="142">
        <f>Q132*H132</f>
        <v>0</v>
      </c>
      <c r="S132" s="142">
        <v>1.8</v>
      </c>
      <c r="T132" s="143">
        <f>S132*H132</f>
        <v>71.55</v>
      </c>
      <c r="AR132" s="144" t="s">
        <v>136</v>
      </c>
      <c r="AT132" s="144" t="s">
        <v>132</v>
      </c>
      <c r="AU132" s="144" t="s">
        <v>86</v>
      </c>
      <c r="AY132" s="16" t="s">
        <v>130</v>
      </c>
      <c r="BE132" s="145">
        <f>IF(N132="základní",J132,0)</f>
        <v>0</v>
      </c>
      <c r="BF132" s="145">
        <f>IF(N132="snížená",J132,0)</f>
        <v>0</v>
      </c>
      <c r="BG132" s="145">
        <f>IF(N132="zákl. přenesená",J132,0)</f>
        <v>0</v>
      </c>
      <c r="BH132" s="145">
        <f>IF(N132="sníž. přenesená",J132,0)</f>
        <v>0</v>
      </c>
      <c r="BI132" s="145">
        <f>IF(N132="nulová",J132,0)</f>
        <v>0</v>
      </c>
      <c r="BJ132" s="16" t="s">
        <v>84</v>
      </c>
      <c r="BK132" s="145">
        <f>ROUND(I132*H132,2)</f>
        <v>0</v>
      </c>
      <c r="BL132" s="16" t="s">
        <v>136</v>
      </c>
      <c r="BM132" s="144" t="s">
        <v>403</v>
      </c>
    </row>
    <row r="133" spans="2:65" s="1" customFormat="1" ht="29.25">
      <c r="B133" s="31"/>
      <c r="D133" s="146" t="s">
        <v>138</v>
      </c>
      <c r="F133" s="147" t="s">
        <v>404</v>
      </c>
      <c r="I133" s="148"/>
      <c r="L133" s="31"/>
      <c r="M133" s="149"/>
      <c r="T133" s="55"/>
      <c r="AT133" s="16" t="s">
        <v>138</v>
      </c>
      <c r="AU133" s="16" t="s">
        <v>86</v>
      </c>
    </row>
    <row r="134" spans="2:65" s="12" customFormat="1" ht="11.25">
      <c r="B134" s="150"/>
      <c r="D134" s="146" t="s">
        <v>144</v>
      </c>
      <c r="E134" s="151" t="s">
        <v>1</v>
      </c>
      <c r="F134" s="152" t="s">
        <v>405</v>
      </c>
      <c r="H134" s="151" t="s">
        <v>1</v>
      </c>
      <c r="I134" s="153"/>
      <c r="L134" s="150"/>
      <c r="M134" s="154"/>
      <c r="T134" s="155"/>
      <c r="AT134" s="151" t="s">
        <v>144</v>
      </c>
      <c r="AU134" s="151" t="s">
        <v>86</v>
      </c>
      <c r="AV134" s="12" t="s">
        <v>84</v>
      </c>
      <c r="AW134" s="12" t="s">
        <v>32</v>
      </c>
      <c r="AX134" s="12" t="s">
        <v>76</v>
      </c>
      <c r="AY134" s="151" t="s">
        <v>130</v>
      </c>
    </row>
    <row r="135" spans="2:65" s="13" customFormat="1" ht="11.25">
      <c r="B135" s="156"/>
      <c r="D135" s="146" t="s">
        <v>144</v>
      </c>
      <c r="E135" s="157" t="s">
        <v>1</v>
      </c>
      <c r="F135" s="158" t="s">
        <v>406</v>
      </c>
      <c r="H135" s="159">
        <v>39.75</v>
      </c>
      <c r="I135" s="160"/>
      <c r="L135" s="156"/>
      <c r="M135" s="161"/>
      <c r="T135" s="162"/>
      <c r="AT135" s="157" t="s">
        <v>144</v>
      </c>
      <c r="AU135" s="157" t="s">
        <v>86</v>
      </c>
      <c r="AV135" s="13" t="s">
        <v>86</v>
      </c>
      <c r="AW135" s="13" t="s">
        <v>32</v>
      </c>
      <c r="AX135" s="13" t="s">
        <v>76</v>
      </c>
      <c r="AY135" s="157" t="s">
        <v>130</v>
      </c>
    </row>
    <row r="136" spans="2:65" s="14" customFormat="1" ht="11.25">
      <c r="B136" s="163"/>
      <c r="D136" s="146" t="s">
        <v>144</v>
      </c>
      <c r="E136" s="164" t="s">
        <v>1</v>
      </c>
      <c r="F136" s="165" t="s">
        <v>147</v>
      </c>
      <c r="H136" s="166">
        <v>39.75</v>
      </c>
      <c r="I136" s="167"/>
      <c r="L136" s="163"/>
      <c r="M136" s="168"/>
      <c r="T136" s="169"/>
      <c r="AT136" s="164" t="s">
        <v>144</v>
      </c>
      <c r="AU136" s="164" t="s">
        <v>86</v>
      </c>
      <c r="AV136" s="14" t="s">
        <v>136</v>
      </c>
      <c r="AW136" s="14" t="s">
        <v>32</v>
      </c>
      <c r="AX136" s="14" t="s">
        <v>84</v>
      </c>
      <c r="AY136" s="164" t="s">
        <v>130</v>
      </c>
    </row>
    <row r="137" spans="2:65" s="1" customFormat="1" ht="24.2" customHeight="1">
      <c r="B137" s="31"/>
      <c r="C137" s="132" t="s">
        <v>158</v>
      </c>
      <c r="D137" s="132" t="s">
        <v>132</v>
      </c>
      <c r="E137" s="133" t="s">
        <v>407</v>
      </c>
      <c r="F137" s="134" t="s">
        <v>408</v>
      </c>
      <c r="G137" s="135" t="s">
        <v>135</v>
      </c>
      <c r="H137" s="136">
        <v>39.75</v>
      </c>
      <c r="I137" s="137"/>
      <c r="J137" s="138">
        <f>ROUND(I137*H137,2)</f>
        <v>0</v>
      </c>
      <c r="K137" s="139"/>
      <c r="L137" s="31"/>
      <c r="M137" s="140" t="s">
        <v>1</v>
      </c>
      <c r="N137" s="141" t="s">
        <v>41</v>
      </c>
      <c r="P137" s="142">
        <f>O137*H137</f>
        <v>0</v>
      </c>
      <c r="Q137" s="142">
        <v>0.4</v>
      </c>
      <c r="R137" s="142">
        <f>Q137*H137</f>
        <v>15.9</v>
      </c>
      <c r="S137" s="142">
        <v>0</v>
      </c>
      <c r="T137" s="143">
        <f>S137*H137</f>
        <v>0</v>
      </c>
      <c r="AR137" s="144" t="s">
        <v>136</v>
      </c>
      <c r="AT137" s="144" t="s">
        <v>132</v>
      </c>
      <c r="AU137" s="144" t="s">
        <v>86</v>
      </c>
      <c r="AY137" s="16" t="s">
        <v>130</v>
      </c>
      <c r="BE137" s="145">
        <f>IF(N137="základní",J137,0)</f>
        <v>0</v>
      </c>
      <c r="BF137" s="145">
        <f>IF(N137="snížená",J137,0)</f>
        <v>0</v>
      </c>
      <c r="BG137" s="145">
        <f>IF(N137="zákl. přenesená",J137,0)</f>
        <v>0</v>
      </c>
      <c r="BH137" s="145">
        <f>IF(N137="sníž. přenesená",J137,0)</f>
        <v>0</v>
      </c>
      <c r="BI137" s="145">
        <f>IF(N137="nulová",J137,0)</f>
        <v>0</v>
      </c>
      <c r="BJ137" s="16" t="s">
        <v>84</v>
      </c>
      <c r="BK137" s="145">
        <f>ROUND(I137*H137,2)</f>
        <v>0</v>
      </c>
      <c r="BL137" s="16" t="s">
        <v>136</v>
      </c>
      <c r="BM137" s="144" t="s">
        <v>409</v>
      </c>
    </row>
    <row r="138" spans="2:65" s="1" customFormat="1" ht="29.25">
      <c r="B138" s="31"/>
      <c r="D138" s="146" t="s">
        <v>138</v>
      </c>
      <c r="F138" s="147" t="s">
        <v>410</v>
      </c>
      <c r="I138" s="148"/>
      <c r="L138" s="31"/>
      <c r="M138" s="149"/>
      <c r="T138" s="55"/>
      <c r="AT138" s="16" t="s">
        <v>138</v>
      </c>
      <c r="AU138" s="16" t="s">
        <v>86</v>
      </c>
    </row>
    <row r="139" spans="2:65" s="12" customFormat="1" ht="11.25">
      <c r="B139" s="150"/>
      <c r="D139" s="146" t="s">
        <v>144</v>
      </c>
      <c r="E139" s="151" t="s">
        <v>1</v>
      </c>
      <c r="F139" s="152" t="s">
        <v>411</v>
      </c>
      <c r="H139" s="151" t="s">
        <v>1</v>
      </c>
      <c r="I139" s="153"/>
      <c r="L139" s="150"/>
      <c r="M139" s="154"/>
      <c r="T139" s="155"/>
      <c r="AT139" s="151" t="s">
        <v>144</v>
      </c>
      <c r="AU139" s="151" t="s">
        <v>86</v>
      </c>
      <c r="AV139" s="12" t="s">
        <v>84</v>
      </c>
      <c r="AW139" s="12" t="s">
        <v>32</v>
      </c>
      <c r="AX139" s="12" t="s">
        <v>76</v>
      </c>
      <c r="AY139" s="151" t="s">
        <v>130</v>
      </c>
    </row>
    <row r="140" spans="2:65" s="13" customFormat="1" ht="11.25">
      <c r="B140" s="156"/>
      <c r="D140" s="146" t="s">
        <v>144</v>
      </c>
      <c r="E140" s="157" t="s">
        <v>1</v>
      </c>
      <c r="F140" s="158" t="s">
        <v>412</v>
      </c>
      <c r="H140" s="159">
        <v>39.75</v>
      </c>
      <c r="I140" s="160"/>
      <c r="L140" s="156"/>
      <c r="M140" s="161"/>
      <c r="T140" s="162"/>
      <c r="AT140" s="157" t="s">
        <v>144</v>
      </c>
      <c r="AU140" s="157" t="s">
        <v>86</v>
      </c>
      <c r="AV140" s="13" t="s">
        <v>86</v>
      </c>
      <c r="AW140" s="13" t="s">
        <v>32</v>
      </c>
      <c r="AX140" s="13" t="s">
        <v>76</v>
      </c>
      <c r="AY140" s="157" t="s">
        <v>130</v>
      </c>
    </row>
    <row r="141" spans="2:65" s="14" customFormat="1" ht="11.25">
      <c r="B141" s="163"/>
      <c r="D141" s="146" t="s">
        <v>144</v>
      </c>
      <c r="E141" s="164" t="s">
        <v>1</v>
      </c>
      <c r="F141" s="165" t="s">
        <v>147</v>
      </c>
      <c r="H141" s="166">
        <v>39.75</v>
      </c>
      <c r="I141" s="167"/>
      <c r="L141" s="163"/>
      <c r="M141" s="168"/>
      <c r="T141" s="169"/>
      <c r="AT141" s="164" t="s">
        <v>144</v>
      </c>
      <c r="AU141" s="164" t="s">
        <v>86</v>
      </c>
      <c r="AV141" s="14" t="s">
        <v>136</v>
      </c>
      <c r="AW141" s="14" t="s">
        <v>32</v>
      </c>
      <c r="AX141" s="14" t="s">
        <v>84</v>
      </c>
      <c r="AY141" s="164" t="s">
        <v>130</v>
      </c>
    </row>
    <row r="142" spans="2:65" s="1" customFormat="1" ht="33" customHeight="1">
      <c r="B142" s="31"/>
      <c r="C142" s="132" t="s">
        <v>164</v>
      </c>
      <c r="D142" s="132" t="s">
        <v>132</v>
      </c>
      <c r="E142" s="133" t="s">
        <v>413</v>
      </c>
      <c r="F142" s="134" t="s">
        <v>414</v>
      </c>
      <c r="G142" s="135" t="s">
        <v>135</v>
      </c>
      <c r="H142" s="136">
        <v>39.75</v>
      </c>
      <c r="I142" s="137"/>
      <c r="J142" s="138">
        <f>ROUND(I142*H142,2)</f>
        <v>0</v>
      </c>
      <c r="K142" s="139"/>
      <c r="L142" s="31"/>
      <c r="M142" s="140" t="s">
        <v>1</v>
      </c>
      <c r="N142" s="141" t="s">
        <v>41</v>
      </c>
      <c r="P142" s="142">
        <f>O142*H142</f>
        <v>0</v>
      </c>
      <c r="Q142" s="142">
        <v>0</v>
      </c>
      <c r="R142" s="142">
        <f>Q142*H142</f>
        <v>0</v>
      </c>
      <c r="S142" s="142">
        <v>0</v>
      </c>
      <c r="T142" s="143">
        <f>S142*H142</f>
        <v>0</v>
      </c>
      <c r="AR142" s="144" t="s">
        <v>136</v>
      </c>
      <c r="AT142" s="144" t="s">
        <v>132</v>
      </c>
      <c r="AU142" s="144" t="s">
        <v>86</v>
      </c>
      <c r="AY142" s="16" t="s">
        <v>130</v>
      </c>
      <c r="BE142" s="145">
        <f>IF(N142="základní",J142,0)</f>
        <v>0</v>
      </c>
      <c r="BF142" s="145">
        <f>IF(N142="snížená",J142,0)</f>
        <v>0</v>
      </c>
      <c r="BG142" s="145">
        <f>IF(N142="zákl. přenesená",J142,0)</f>
        <v>0</v>
      </c>
      <c r="BH142" s="145">
        <f>IF(N142="sníž. přenesená",J142,0)</f>
        <v>0</v>
      </c>
      <c r="BI142" s="145">
        <f>IF(N142="nulová",J142,0)</f>
        <v>0</v>
      </c>
      <c r="BJ142" s="16" t="s">
        <v>84</v>
      </c>
      <c r="BK142" s="145">
        <f>ROUND(I142*H142,2)</f>
        <v>0</v>
      </c>
      <c r="BL142" s="16" t="s">
        <v>136</v>
      </c>
      <c r="BM142" s="144" t="s">
        <v>415</v>
      </c>
    </row>
    <row r="143" spans="2:65" s="1" customFormat="1" ht="29.25">
      <c r="B143" s="31"/>
      <c r="D143" s="146" t="s">
        <v>138</v>
      </c>
      <c r="F143" s="147" t="s">
        <v>416</v>
      </c>
      <c r="I143" s="148"/>
      <c r="L143" s="31"/>
      <c r="M143" s="149"/>
      <c r="T143" s="55"/>
      <c r="AT143" s="16" t="s">
        <v>138</v>
      </c>
      <c r="AU143" s="16" t="s">
        <v>86</v>
      </c>
    </row>
    <row r="144" spans="2:65" s="1" customFormat="1" ht="24.2" customHeight="1">
      <c r="B144" s="31"/>
      <c r="C144" s="132" t="s">
        <v>172</v>
      </c>
      <c r="D144" s="132" t="s">
        <v>132</v>
      </c>
      <c r="E144" s="133" t="s">
        <v>417</v>
      </c>
      <c r="F144" s="134" t="s">
        <v>418</v>
      </c>
      <c r="G144" s="135" t="s">
        <v>167</v>
      </c>
      <c r="H144" s="136">
        <v>35.5</v>
      </c>
      <c r="I144" s="137"/>
      <c r="J144" s="138">
        <f>ROUND(I144*H144,2)</f>
        <v>0</v>
      </c>
      <c r="K144" s="139"/>
      <c r="L144" s="31"/>
      <c r="M144" s="140" t="s">
        <v>1</v>
      </c>
      <c r="N144" s="141" t="s">
        <v>41</v>
      </c>
      <c r="P144" s="142">
        <f>O144*H144</f>
        <v>0</v>
      </c>
      <c r="Q144" s="142">
        <v>0</v>
      </c>
      <c r="R144" s="142">
        <f>Q144*H144</f>
        <v>0</v>
      </c>
      <c r="S144" s="142">
        <v>0</v>
      </c>
      <c r="T144" s="143">
        <f>S144*H144</f>
        <v>0</v>
      </c>
      <c r="AR144" s="144" t="s">
        <v>136</v>
      </c>
      <c r="AT144" s="144" t="s">
        <v>132</v>
      </c>
      <c r="AU144" s="144" t="s">
        <v>86</v>
      </c>
      <c r="AY144" s="16" t="s">
        <v>130</v>
      </c>
      <c r="BE144" s="145">
        <f>IF(N144="základní",J144,0)</f>
        <v>0</v>
      </c>
      <c r="BF144" s="145">
        <f>IF(N144="snížená",J144,0)</f>
        <v>0</v>
      </c>
      <c r="BG144" s="145">
        <f>IF(N144="zákl. přenesená",J144,0)</f>
        <v>0</v>
      </c>
      <c r="BH144" s="145">
        <f>IF(N144="sníž. přenesená",J144,0)</f>
        <v>0</v>
      </c>
      <c r="BI144" s="145">
        <f>IF(N144="nulová",J144,0)</f>
        <v>0</v>
      </c>
      <c r="BJ144" s="16" t="s">
        <v>84</v>
      </c>
      <c r="BK144" s="145">
        <f>ROUND(I144*H144,2)</f>
        <v>0</v>
      </c>
      <c r="BL144" s="16" t="s">
        <v>136</v>
      </c>
      <c r="BM144" s="144" t="s">
        <v>419</v>
      </c>
    </row>
    <row r="145" spans="2:65" s="1" customFormat="1" ht="19.5">
      <c r="B145" s="31"/>
      <c r="D145" s="146" t="s">
        <v>138</v>
      </c>
      <c r="F145" s="147" t="s">
        <v>420</v>
      </c>
      <c r="I145" s="148"/>
      <c r="L145" s="31"/>
      <c r="M145" s="149"/>
      <c r="T145" s="55"/>
      <c r="AT145" s="16" t="s">
        <v>138</v>
      </c>
      <c r="AU145" s="16" t="s">
        <v>86</v>
      </c>
    </row>
    <row r="146" spans="2:65" s="12" customFormat="1" ht="11.25">
      <c r="B146" s="150"/>
      <c r="D146" s="146" t="s">
        <v>144</v>
      </c>
      <c r="E146" s="151" t="s">
        <v>1</v>
      </c>
      <c r="F146" s="152" t="s">
        <v>421</v>
      </c>
      <c r="H146" s="151" t="s">
        <v>1</v>
      </c>
      <c r="I146" s="153"/>
      <c r="L146" s="150"/>
      <c r="M146" s="154"/>
      <c r="T146" s="155"/>
      <c r="AT146" s="151" t="s">
        <v>144</v>
      </c>
      <c r="AU146" s="151" t="s">
        <v>86</v>
      </c>
      <c r="AV146" s="12" t="s">
        <v>84</v>
      </c>
      <c r="AW146" s="12" t="s">
        <v>32</v>
      </c>
      <c r="AX146" s="12" t="s">
        <v>76</v>
      </c>
      <c r="AY146" s="151" t="s">
        <v>130</v>
      </c>
    </row>
    <row r="147" spans="2:65" s="13" customFormat="1" ht="11.25">
      <c r="B147" s="156"/>
      <c r="D147" s="146" t="s">
        <v>144</v>
      </c>
      <c r="E147" s="157" t="s">
        <v>1</v>
      </c>
      <c r="F147" s="158" t="s">
        <v>422</v>
      </c>
      <c r="H147" s="159">
        <v>35.5</v>
      </c>
      <c r="I147" s="160"/>
      <c r="L147" s="156"/>
      <c r="M147" s="161"/>
      <c r="T147" s="162"/>
      <c r="AT147" s="157" t="s">
        <v>144</v>
      </c>
      <c r="AU147" s="157" t="s">
        <v>86</v>
      </c>
      <c r="AV147" s="13" t="s">
        <v>86</v>
      </c>
      <c r="AW147" s="13" t="s">
        <v>32</v>
      </c>
      <c r="AX147" s="13" t="s">
        <v>76</v>
      </c>
      <c r="AY147" s="157" t="s">
        <v>130</v>
      </c>
    </row>
    <row r="148" spans="2:65" s="14" customFormat="1" ht="11.25">
      <c r="B148" s="163"/>
      <c r="D148" s="146" t="s">
        <v>144</v>
      </c>
      <c r="E148" s="164" t="s">
        <v>1</v>
      </c>
      <c r="F148" s="165" t="s">
        <v>147</v>
      </c>
      <c r="H148" s="166">
        <v>35.5</v>
      </c>
      <c r="I148" s="167"/>
      <c r="L148" s="163"/>
      <c r="M148" s="168"/>
      <c r="T148" s="169"/>
      <c r="AT148" s="164" t="s">
        <v>144</v>
      </c>
      <c r="AU148" s="164" t="s">
        <v>86</v>
      </c>
      <c r="AV148" s="14" t="s">
        <v>136</v>
      </c>
      <c r="AW148" s="14" t="s">
        <v>32</v>
      </c>
      <c r="AX148" s="14" t="s">
        <v>84</v>
      </c>
      <c r="AY148" s="164" t="s">
        <v>130</v>
      </c>
    </row>
    <row r="149" spans="2:65" s="1" customFormat="1" ht="33" customHeight="1">
      <c r="B149" s="31"/>
      <c r="C149" s="132" t="s">
        <v>179</v>
      </c>
      <c r="D149" s="132" t="s">
        <v>132</v>
      </c>
      <c r="E149" s="133" t="s">
        <v>253</v>
      </c>
      <c r="F149" s="134" t="s">
        <v>254</v>
      </c>
      <c r="G149" s="135" t="s">
        <v>135</v>
      </c>
      <c r="H149" s="136">
        <v>64</v>
      </c>
      <c r="I149" s="137"/>
      <c r="J149" s="138">
        <f>ROUND(I149*H149,2)</f>
        <v>0</v>
      </c>
      <c r="K149" s="139"/>
      <c r="L149" s="31"/>
      <c r="M149" s="140" t="s">
        <v>1</v>
      </c>
      <c r="N149" s="141" t="s">
        <v>41</v>
      </c>
      <c r="P149" s="142">
        <f>O149*H149</f>
        <v>0</v>
      </c>
      <c r="Q149" s="142">
        <v>0</v>
      </c>
      <c r="R149" s="142">
        <f>Q149*H149</f>
        <v>0</v>
      </c>
      <c r="S149" s="142">
        <v>0</v>
      </c>
      <c r="T149" s="143">
        <f>S149*H149</f>
        <v>0</v>
      </c>
      <c r="AR149" s="144" t="s">
        <v>136</v>
      </c>
      <c r="AT149" s="144" t="s">
        <v>132</v>
      </c>
      <c r="AU149" s="144" t="s">
        <v>86</v>
      </c>
      <c r="AY149" s="16" t="s">
        <v>130</v>
      </c>
      <c r="BE149" s="145">
        <f>IF(N149="základní",J149,0)</f>
        <v>0</v>
      </c>
      <c r="BF149" s="145">
        <f>IF(N149="snížená",J149,0)</f>
        <v>0</v>
      </c>
      <c r="BG149" s="145">
        <f>IF(N149="zákl. přenesená",J149,0)</f>
        <v>0</v>
      </c>
      <c r="BH149" s="145">
        <f>IF(N149="sníž. přenesená",J149,0)</f>
        <v>0</v>
      </c>
      <c r="BI149" s="145">
        <f>IF(N149="nulová",J149,0)</f>
        <v>0</v>
      </c>
      <c r="BJ149" s="16" t="s">
        <v>84</v>
      </c>
      <c r="BK149" s="145">
        <f>ROUND(I149*H149,2)</f>
        <v>0</v>
      </c>
      <c r="BL149" s="16" t="s">
        <v>136</v>
      </c>
      <c r="BM149" s="144" t="s">
        <v>423</v>
      </c>
    </row>
    <row r="150" spans="2:65" s="1" customFormat="1" ht="29.25">
      <c r="B150" s="31"/>
      <c r="D150" s="146" t="s">
        <v>138</v>
      </c>
      <c r="F150" s="147" t="s">
        <v>256</v>
      </c>
      <c r="I150" s="148"/>
      <c r="L150" s="31"/>
      <c r="M150" s="149"/>
      <c r="T150" s="55"/>
      <c r="AT150" s="16" t="s">
        <v>138</v>
      </c>
      <c r="AU150" s="16" t="s">
        <v>86</v>
      </c>
    </row>
    <row r="151" spans="2:65" s="12" customFormat="1" ht="11.25">
      <c r="B151" s="150"/>
      <c r="D151" s="146" t="s">
        <v>144</v>
      </c>
      <c r="E151" s="151" t="s">
        <v>1</v>
      </c>
      <c r="F151" s="152" t="s">
        <v>424</v>
      </c>
      <c r="H151" s="151" t="s">
        <v>1</v>
      </c>
      <c r="I151" s="153"/>
      <c r="L151" s="150"/>
      <c r="M151" s="154"/>
      <c r="T151" s="155"/>
      <c r="AT151" s="151" t="s">
        <v>144</v>
      </c>
      <c r="AU151" s="151" t="s">
        <v>86</v>
      </c>
      <c r="AV151" s="12" t="s">
        <v>84</v>
      </c>
      <c r="AW151" s="12" t="s">
        <v>32</v>
      </c>
      <c r="AX151" s="12" t="s">
        <v>76</v>
      </c>
      <c r="AY151" s="151" t="s">
        <v>130</v>
      </c>
    </row>
    <row r="152" spans="2:65" s="13" customFormat="1" ht="11.25">
      <c r="B152" s="156"/>
      <c r="D152" s="146" t="s">
        <v>144</v>
      </c>
      <c r="E152" s="157" t="s">
        <v>1</v>
      </c>
      <c r="F152" s="158" t="s">
        <v>425</v>
      </c>
      <c r="H152" s="159">
        <v>64</v>
      </c>
      <c r="I152" s="160"/>
      <c r="L152" s="156"/>
      <c r="M152" s="161"/>
      <c r="T152" s="162"/>
      <c r="AT152" s="157" t="s">
        <v>144</v>
      </c>
      <c r="AU152" s="157" t="s">
        <v>86</v>
      </c>
      <c r="AV152" s="13" t="s">
        <v>86</v>
      </c>
      <c r="AW152" s="13" t="s">
        <v>32</v>
      </c>
      <c r="AX152" s="13" t="s">
        <v>76</v>
      </c>
      <c r="AY152" s="157" t="s">
        <v>130</v>
      </c>
    </row>
    <row r="153" spans="2:65" s="14" customFormat="1" ht="11.25">
      <c r="B153" s="163"/>
      <c r="D153" s="146" t="s">
        <v>144</v>
      </c>
      <c r="E153" s="164" t="s">
        <v>1</v>
      </c>
      <c r="F153" s="165" t="s">
        <v>147</v>
      </c>
      <c r="H153" s="166">
        <v>64</v>
      </c>
      <c r="I153" s="167"/>
      <c r="L153" s="163"/>
      <c r="M153" s="168"/>
      <c r="T153" s="169"/>
      <c r="AT153" s="164" t="s">
        <v>144</v>
      </c>
      <c r="AU153" s="164" t="s">
        <v>86</v>
      </c>
      <c r="AV153" s="14" t="s">
        <v>136</v>
      </c>
      <c r="AW153" s="14" t="s">
        <v>32</v>
      </c>
      <c r="AX153" s="14" t="s">
        <v>84</v>
      </c>
      <c r="AY153" s="164" t="s">
        <v>130</v>
      </c>
    </row>
    <row r="154" spans="2:65" s="1" customFormat="1" ht="24.2" customHeight="1">
      <c r="B154" s="31"/>
      <c r="C154" s="132" t="s">
        <v>219</v>
      </c>
      <c r="D154" s="132" t="s">
        <v>132</v>
      </c>
      <c r="E154" s="133" t="s">
        <v>260</v>
      </c>
      <c r="F154" s="134" t="s">
        <v>261</v>
      </c>
      <c r="G154" s="135" t="s">
        <v>238</v>
      </c>
      <c r="H154" s="136">
        <v>8</v>
      </c>
      <c r="I154" s="137"/>
      <c r="J154" s="138">
        <f>ROUND(I154*H154,2)</f>
        <v>0</v>
      </c>
      <c r="K154" s="139"/>
      <c r="L154" s="31"/>
      <c r="M154" s="140" t="s">
        <v>1</v>
      </c>
      <c r="N154" s="141" t="s">
        <v>41</v>
      </c>
      <c r="P154" s="142">
        <f>O154*H154</f>
        <v>0</v>
      </c>
      <c r="Q154" s="142">
        <v>0</v>
      </c>
      <c r="R154" s="142">
        <f>Q154*H154</f>
        <v>0</v>
      </c>
      <c r="S154" s="142">
        <v>0</v>
      </c>
      <c r="T154" s="143">
        <f>S154*H154</f>
        <v>0</v>
      </c>
      <c r="AR154" s="144" t="s">
        <v>136</v>
      </c>
      <c r="AT154" s="144" t="s">
        <v>132</v>
      </c>
      <c r="AU154" s="144" t="s">
        <v>86</v>
      </c>
      <c r="AY154" s="16" t="s">
        <v>130</v>
      </c>
      <c r="BE154" s="145">
        <f>IF(N154="základní",J154,0)</f>
        <v>0</v>
      </c>
      <c r="BF154" s="145">
        <f>IF(N154="snížená",J154,0)</f>
        <v>0</v>
      </c>
      <c r="BG154" s="145">
        <f>IF(N154="zákl. přenesená",J154,0)</f>
        <v>0</v>
      </c>
      <c r="BH154" s="145">
        <f>IF(N154="sníž. přenesená",J154,0)</f>
        <v>0</v>
      </c>
      <c r="BI154" s="145">
        <f>IF(N154="nulová",J154,0)</f>
        <v>0</v>
      </c>
      <c r="BJ154" s="16" t="s">
        <v>84</v>
      </c>
      <c r="BK154" s="145">
        <f>ROUND(I154*H154,2)</f>
        <v>0</v>
      </c>
      <c r="BL154" s="16" t="s">
        <v>136</v>
      </c>
      <c r="BM154" s="144" t="s">
        <v>426</v>
      </c>
    </row>
    <row r="155" spans="2:65" s="1" customFormat="1" ht="29.25">
      <c r="B155" s="31"/>
      <c r="D155" s="146" t="s">
        <v>138</v>
      </c>
      <c r="F155" s="147" t="s">
        <v>263</v>
      </c>
      <c r="I155" s="148"/>
      <c r="L155" s="31"/>
      <c r="M155" s="149"/>
      <c r="T155" s="55"/>
      <c r="AT155" s="16" t="s">
        <v>138</v>
      </c>
      <c r="AU155" s="16" t="s">
        <v>86</v>
      </c>
    </row>
    <row r="156" spans="2:65" s="1" customFormat="1" ht="24.2" customHeight="1">
      <c r="B156" s="31"/>
      <c r="C156" s="132" t="s">
        <v>272</v>
      </c>
      <c r="D156" s="132" t="s">
        <v>132</v>
      </c>
      <c r="E156" s="133" t="s">
        <v>264</v>
      </c>
      <c r="F156" s="134" t="s">
        <v>265</v>
      </c>
      <c r="G156" s="135" t="s">
        <v>238</v>
      </c>
      <c r="H156" s="136">
        <v>304</v>
      </c>
      <c r="I156" s="137"/>
      <c r="J156" s="138">
        <f>ROUND(I156*H156,2)</f>
        <v>0</v>
      </c>
      <c r="K156" s="139"/>
      <c r="L156" s="31"/>
      <c r="M156" s="140" t="s">
        <v>1</v>
      </c>
      <c r="N156" s="141" t="s">
        <v>41</v>
      </c>
      <c r="P156" s="142">
        <f>O156*H156</f>
        <v>0</v>
      </c>
      <c r="Q156" s="142">
        <v>0</v>
      </c>
      <c r="R156" s="142">
        <f>Q156*H156</f>
        <v>0</v>
      </c>
      <c r="S156" s="142">
        <v>0</v>
      </c>
      <c r="T156" s="143">
        <f>S156*H156</f>
        <v>0</v>
      </c>
      <c r="AR156" s="144" t="s">
        <v>136</v>
      </c>
      <c r="AT156" s="144" t="s">
        <v>132</v>
      </c>
      <c r="AU156" s="144" t="s">
        <v>86</v>
      </c>
      <c r="AY156" s="16" t="s">
        <v>130</v>
      </c>
      <c r="BE156" s="145">
        <f>IF(N156="základní",J156,0)</f>
        <v>0</v>
      </c>
      <c r="BF156" s="145">
        <f>IF(N156="snížená",J156,0)</f>
        <v>0</v>
      </c>
      <c r="BG156" s="145">
        <f>IF(N156="zákl. přenesená",J156,0)</f>
        <v>0</v>
      </c>
      <c r="BH156" s="145">
        <f>IF(N156="sníž. přenesená",J156,0)</f>
        <v>0</v>
      </c>
      <c r="BI156" s="145">
        <f>IF(N156="nulová",J156,0)</f>
        <v>0</v>
      </c>
      <c r="BJ156" s="16" t="s">
        <v>84</v>
      </c>
      <c r="BK156" s="145">
        <f>ROUND(I156*H156,2)</f>
        <v>0</v>
      </c>
      <c r="BL156" s="16" t="s">
        <v>136</v>
      </c>
      <c r="BM156" s="144" t="s">
        <v>427</v>
      </c>
    </row>
    <row r="157" spans="2:65" s="1" customFormat="1" ht="39">
      <c r="B157" s="31"/>
      <c r="D157" s="146" t="s">
        <v>138</v>
      </c>
      <c r="F157" s="147" t="s">
        <v>267</v>
      </c>
      <c r="I157" s="148"/>
      <c r="L157" s="31"/>
      <c r="M157" s="149"/>
      <c r="T157" s="55"/>
      <c r="AT157" s="16" t="s">
        <v>138</v>
      </c>
      <c r="AU157" s="16" t="s">
        <v>86</v>
      </c>
    </row>
    <row r="158" spans="2:65" s="13" customFormat="1" ht="11.25">
      <c r="B158" s="156"/>
      <c r="D158" s="146" t="s">
        <v>144</v>
      </c>
      <c r="E158" s="157" t="s">
        <v>1</v>
      </c>
      <c r="F158" s="158" t="s">
        <v>428</v>
      </c>
      <c r="H158" s="159">
        <v>304</v>
      </c>
      <c r="I158" s="160"/>
      <c r="L158" s="156"/>
      <c r="M158" s="161"/>
      <c r="T158" s="162"/>
      <c r="AT158" s="157" t="s">
        <v>144</v>
      </c>
      <c r="AU158" s="157" t="s">
        <v>86</v>
      </c>
      <c r="AV158" s="13" t="s">
        <v>86</v>
      </c>
      <c r="AW158" s="13" t="s">
        <v>32</v>
      </c>
      <c r="AX158" s="13" t="s">
        <v>76</v>
      </c>
      <c r="AY158" s="157" t="s">
        <v>130</v>
      </c>
    </row>
    <row r="159" spans="2:65" s="14" customFormat="1" ht="11.25">
      <c r="B159" s="163"/>
      <c r="D159" s="146" t="s">
        <v>144</v>
      </c>
      <c r="E159" s="164" t="s">
        <v>1</v>
      </c>
      <c r="F159" s="165" t="s">
        <v>147</v>
      </c>
      <c r="H159" s="166">
        <v>304</v>
      </c>
      <c r="I159" s="167"/>
      <c r="L159" s="163"/>
      <c r="M159" s="168"/>
      <c r="T159" s="169"/>
      <c r="AT159" s="164" t="s">
        <v>144</v>
      </c>
      <c r="AU159" s="164" t="s">
        <v>86</v>
      </c>
      <c r="AV159" s="14" t="s">
        <v>136</v>
      </c>
      <c r="AW159" s="14" t="s">
        <v>32</v>
      </c>
      <c r="AX159" s="14" t="s">
        <v>84</v>
      </c>
      <c r="AY159" s="164" t="s">
        <v>130</v>
      </c>
    </row>
    <row r="160" spans="2:65" s="1" customFormat="1" ht="33" customHeight="1">
      <c r="B160" s="31"/>
      <c r="C160" s="132" t="s">
        <v>274</v>
      </c>
      <c r="D160" s="132" t="s">
        <v>132</v>
      </c>
      <c r="E160" s="133" t="s">
        <v>279</v>
      </c>
      <c r="F160" s="134" t="s">
        <v>280</v>
      </c>
      <c r="G160" s="135" t="s">
        <v>222</v>
      </c>
      <c r="H160" s="136">
        <v>1.6</v>
      </c>
      <c r="I160" s="137"/>
      <c r="J160" s="138">
        <f>ROUND(I160*H160,2)</f>
        <v>0</v>
      </c>
      <c r="K160" s="139"/>
      <c r="L160" s="31"/>
      <c r="M160" s="140" t="s">
        <v>1</v>
      </c>
      <c r="N160" s="141" t="s">
        <v>41</v>
      </c>
      <c r="P160" s="142">
        <f>O160*H160</f>
        <v>0</v>
      </c>
      <c r="Q160" s="142">
        <v>0</v>
      </c>
      <c r="R160" s="142">
        <f>Q160*H160</f>
        <v>0</v>
      </c>
      <c r="S160" s="142">
        <v>0</v>
      </c>
      <c r="T160" s="143">
        <f>S160*H160</f>
        <v>0</v>
      </c>
      <c r="AR160" s="144" t="s">
        <v>136</v>
      </c>
      <c r="AT160" s="144" t="s">
        <v>132</v>
      </c>
      <c r="AU160" s="144" t="s">
        <v>86</v>
      </c>
      <c r="AY160" s="16" t="s">
        <v>130</v>
      </c>
      <c r="BE160" s="145">
        <f>IF(N160="základní",J160,0)</f>
        <v>0</v>
      </c>
      <c r="BF160" s="145">
        <f>IF(N160="snížená",J160,0)</f>
        <v>0</v>
      </c>
      <c r="BG160" s="145">
        <f>IF(N160="zákl. přenesená",J160,0)</f>
        <v>0</v>
      </c>
      <c r="BH160" s="145">
        <f>IF(N160="sníž. přenesená",J160,0)</f>
        <v>0</v>
      </c>
      <c r="BI160" s="145">
        <f>IF(N160="nulová",J160,0)</f>
        <v>0</v>
      </c>
      <c r="BJ160" s="16" t="s">
        <v>84</v>
      </c>
      <c r="BK160" s="145">
        <f>ROUND(I160*H160,2)</f>
        <v>0</v>
      </c>
      <c r="BL160" s="16" t="s">
        <v>136</v>
      </c>
      <c r="BM160" s="144" t="s">
        <v>429</v>
      </c>
    </row>
    <row r="161" spans="2:65" s="1" customFormat="1" ht="19.5">
      <c r="B161" s="31"/>
      <c r="D161" s="146" t="s">
        <v>138</v>
      </c>
      <c r="F161" s="147" t="s">
        <v>282</v>
      </c>
      <c r="I161" s="148"/>
      <c r="L161" s="31"/>
      <c r="M161" s="149"/>
      <c r="T161" s="55"/>
      <c r="AT161" s="16" t="s">
        <v>138</v>
      </c>
      <c r="AU161" s="16" t="s">
        <v>86</v>
      </c>
    </row>
    <row r="162" spans="2:65" s="12" customFormat="1" ht="11.25">
      <c r="B162" s="150"/>
      <c r="D162" s="146" t="s">
        <v>144</v>
      </c>
      <c r="E162" s="151" t="s">
        <v>1</v>
      </c>
      <c r="F162" s="152" t="s">
        <v>283</v>
      </c>
      <c r="H162" s="151" t="s">
        <v>1</v>
      </c>
      <c r="I162" s="153"/>
      <c r="L162" s="150"/>
      <c r="M162" s="154"/>
      <c r="T162" s="155"/>
      <c r="AT162" s="151" t="s">
        <v>144</v>
      </c>
      <c r="AU162" s="151" t="s">
        <v>86</v>
      </c>
      <c r="AV162" s="12" t="s">
        <v>84</v>
      </c>
      <c r="AW162" s="12" t="s">
        <v>32</v>
      </c>
      <c r="AX162" s="12" t="s">
        <v>76</v>
      </c>
      <c r="AY162" s="151" t="s">
        <v>130</v>
      </c>
    </row>
    <row r="163" spans="2:65" s="13" customFormat="1" ht="11.25">
      <c r="B163" s="156"/>
      <c r="D163" s="146" t="s">
        <v>144</v>
      </c>
      <c r="E163" s="157" t="s">
        <v>1</v>
      </c>
      <c r="F163" s="158" t="s">
        <v>430</v>
      </c>
      <c r="H163" s="159">
        <v>1.6</v>
      </c>
      <c r="I163" s="160"/>
      <c r="L163" s="156"/>
      <c r="M163" s="161"/>
      <c r="T163" s="162"/>
      <c r="AT163" s="157" t="s">
        <v>144</v>
      </c>
      <c r="AU163" s="157" t="s">
        <v>86</v>
      </c>
      <c r="AV163" s="13" t="s">
        <v>86</v>
      </c>
      <c r="AW163" s="13" t="s">
        <v>32</v>
      </c>
      <c r="AX163" s="13" t="s">
        <v>76</v>
      </c>
      <c r="AY163" s="157" t="s">
        <v>130</v>
      </c>
    </row>
    <row r="164" spans="2:65" s="14" customFormat="1" ht="11.25">
      <c r="B164" s="163"/>
      <c r="D164" s="146" t="s">
        <v>144</v>
      </c>
      <c r="E164" s="164" t="s">
        <v>1</v>
      </c>
      <c r="F164" s="165" t="s">
        <v>147</v>
      </c>
      <c r="H164" s="166">
        <v>1.6</v>
      </c>
      <c r="I164" s="167"/>
      <c r="L164" s="163"/>
      <c r="M164" s="168"/>
      <c r="T164" s="169"/>
      <c r="AT164" s="164" t="s">
        <v>144</v>
      </c>
      <c r="AU164" s="164" t="s">
        <v>86</v>
      </c>
      <c r="AV164" s="14" t="s">
        <v>136</v>
      </c>
      <c r="AW164" s="14" t="s">
        <v>32</v>
      </c>
      <c r="AX164" s="14" t="s">
        <v>84</v>
      </c>
      <c r="AY164" s="164" t="s">
        <v>130</v>
      </c>
    </row>
    <row r="165" spans="2:65" s="1" customFormat="1" ht="24.2" customHeight="1">
      <c r="B165" s="31"/>
      <c r="C165" s="132" t="s">
        <v>8</v>
      </c>
      <c r="D165" s="132" t="s">
        <v>132</v>
      </c>
      <c r="E165" s="133" t="s">
        <v>153</v>
      </c>
      <c r="F165" s="134" t="s">
        <v>154</v>
      </c>
      <c r="G165" s="135" t="s">
        <v>135</v>
      </c>
      <c r="H165" s="136">
        <v>41.6</v>
      </c>
      <c r="I165" s="137"/>
      <c r="J165" s="138">
        <f>ROUND(I165*H165,2)</f>
        <v>0</v>
      </c>
      <c r="K165" s="139"/>
      <c r="L165" s="31"/>
      <c r="M165" s="140" t="s">
        <v>1</v>
      </c>
      <c r="N165" s="141" t="s">
        <v>41</v>
      </c>
      <c r="P165" s="142">
        <f>O165*H165</f>
        <v>0</v>
      </c>
      <c r="Q165" s="142">
        <v>0</v>
      </c>
      <c r="R165" s="142">
        <f>Q165*H165</f>
        <v>0</v>
      </c>
      <c r="S165" s="142">
        <v>0</v>
      </c>
      <c r="T165" s="143">
        <f>S165*H165</f>
        <v>0</v>
      </c>
      <c r="AR165" s="144" t="s">
        <v>136</v>
      </c>
      <c r="AT165" s="144" t="s">
        <v>132</v>
      </c>
      <c r="AU165" s="144" t="s">
        <v>86</v>
      </c>
      <c r="AY165" s="16" t="s">
        <v>130</v>
      </c>
      <c r="BE165" s="145">
        <f>IF(N165="základní",J165,0)</f>
        <v>0</v>
      </c>
      <c r="BF165" s="145">
        <f>IF(N165="snížená",J165,0)</f>
        <v>0</v>
      </c>
      <c r="BG165" s="145">
        <f>IF(N165="zákl. přenesená",J165,0)</f>
        <v>0</v>
      </c>
      <c r="BH165" s="145">
        <f>IF(N165="sníž. přenesená",J165,0)</f>
        <v>0</v>
      </c>
      <c r="BI165" s="145">
        <f>IF(N165="nulová",J165,0)</f>
        <v>0</v>
      </c>
      <c r="BJ165" s="16" t="s">
        <v>84</v>
      </c>
      <c r="BK165" s="145">
        <f>ROUND(I165*H165,2)</f>
        <v>0</v>
      </c>
      <c r="BL165" s="16" t="s">
        <v>136</v>
      </c>
      <c r="BM165" s="144" t="s">
        <v>431</v>
      </c>
    </row>
    <row r="166" spans="2:65" s="1" customFormat="1" ht="29.25">
      <c r="B166" s="31"/>
      <c r="D166" s="146" t="s">
        <v>138</v>
      </c>
      <c r="F166" s="147" t="s">
        <v>156</v>
      </c>
      <c r="I166" s="148"/>
      <c r="L166" s="31"/>
      <c r="M166" s="149"/>
      <c r="T166" s="55"/>
      <c r="AT166" s="16" t="s">
        <v>138</v>
      </c>
      <c r="AU166" s="16" t="s">
        <v>86</v>
      </c>
    </row>
    <row r="167" spans="2:65" s="13" customFormat="1" ht="11.25">
      <c r="B167" s="156"/>
      <c r="D167" s="146" t="s">
        <v>144</v>
      </c>
      <c r="E167" s="157" t="s">
        <v>1</v>
      </c>
      <c r="F167" s="158" t="s">
        <v>432</v>
      </c>
      <c r="H167" s="159">
        <v>41.6</v>
      </c>
      <c r="I167" s="160"/>
      <c r="L167" s="156"/>
      <c r="M167" s="161"/>
      <c r="T167" s="162"/>
      <c r="AT167" s="157" t="s">
        <v>144</v>
      </c>
      <c r="AU167" s="157" t="s">
        <v>86</v>
      </c>
      <c r="AV167" s="13" t="s">
        <v>86</v>
      </c>
      <c r="AW167" s="13" t="s">
        <v>32</v>
      </c>
      <c r="AX167" s="13" t="s">
        <v>76</v>
      </c>
      <c r="AY167" s="157" t="s">
        <v>130</v>
      </c>
    </row>
    <row r="168" spans="2:65" s="14" customFormat="1" ht="11.25">
      <c r="B168" s="163"/>
      <c r="D168" s="146" t="s">
        <v>144</v>
      </c>
      <c r="E168" s="164" t="s">
        <v>1</v>
      </c>
      <c r="F168" s="165" t="s">
        <v>147</v>
      </c>
      <c r="H168" s="166">
        <v>41.6</v>
      </c>
      <c r="I168" s="167"/>
      <c r="L168" s="163"/>
      <c r="M168" s="168"/>
      <c r="T168" s="169"/>
      <c r="AT168" s="164" t="s">
        <v>144</v>
      </c>
      <c r="AU168" s="164" t="s">
        <v>86</v>
      </c>
      <c r="AV168" s="14" t="s">
        <v>136</v>
      </c>
      <c r="AW168" s="14" t="s">
        <v>32</v>
      </c>
      <c r="AX168" s="14" t="s">
        <v>84</v>
      </c>
      <c r="AY168" s="164" t="s">
        <v>130</v>
      </c>
    </row>
    <row r="169" spans="2:65" s="1" customFormat="1" ht="37.9" customHeight="1">
      <c r="B169" s="31"/>
      <c r="C169" s="132" t="s">
        <v>278</v>
      </c>
      <c r="D169" s="132" t="s">
        <v>132</v>
      </c>
      <c r="E169" s="133" t="s">
        <v>159</v>
      </c>
      <c r="F169" s="134" t="s">
        <v>160</v>
      </c>
      <c r="G169" s="135" t="s">
        <v>135</v>
      </c>
      <c r="H169" s="136">
        <v>41.6</v>
      </c>
      <c r="I169" s="137"/>
      <c r="J169" s="138">
        <f>ROUND(I169*H169,2)</f>
        <v>0</v>
      </c>
      <c r="K169" s="139"/>
      <c r="L169" s="31"/>
      <c r="M169" s="140" t="s">
        <v>1</v>
      </c>
      <c r="N169" s="141" t="s">
        <v>41</v>
      </c>
      <c r="P169" s="142">
        <f>O169*H169</f>
        <v>0</v>
      </c>
      <c r="Q169" s="142">
        <v>0</v>
      </c>
      <c r="R169" s="142">
        <f>Q169*H169</f>
        <v>0</v>
      </c>
      <c r="S169" s="142">
        <v>0</v>
      </c>
      <c r="T169" s="143">
        <f>S169*H169</f>
        <v>0</v>
      </c>
      <c r="AR169" s="144" t="s">
        <v>136</v>
      </c>
      <c r="AT169" s="144" t="s">
        <v>132</v>
      </c>
      <c r="AU169" s="144" t="s">
        <v>86</v>
      </c>
      <c r="AY169" s="16" t="s">
        <v>130</v>
      </c>
      <c r="BE169" s="145">
        <f>IF(N169="základní",J169,0)</f>
        <v>0</v>
      </c>
      <c r="BF169" s="145">
        <f>IF(N169="snížená",J169,0)</f>
        <v>0</v>
      </c>
      <c r="BG169" s="145">
        <f>IF(N169="zákl. přenesená",J169,0)</f>
        <v>0</v>
      </c>
      <c r="BH169" s="145">
        <f>IF(N169="sníž. přenesená",J169,0)</f>
        <v>0</v>
      </c>
      <c r="BI169" s="145">
        <f>IF(N169="nulová",J169,0)</f>
        <v>0</v>
      </c>
      <c r="BJ169" s="16" t="s">
        <v>84</v>
      </c>
      <c r="BK169" s="145">
        <f>ROUND(I169*H169,2)</f>
        <v>0</v>
      </c>
      <c r="BL169" s="16" t="s">
        <v>136</v>
      </c>
      <c r="BM169" s="144" t="s">
        <v>433</v>
      </c>
    </row>
    <row r="170" spans="2:65" s="1" customFormat="1" ht="39">
      <c r="B170" s="31"/>
      <c r="D170" s="146" t="s">
        <v>138</v>
      </c>
      <c r="F170" s="147" t="s">
        <v>162</v>
      </c>
      <c r="I170" s="148"/>
      <c r="L170" s="31"/>
      <c r="M170" s="149"/>
      <c r="T170" s="55"/>
      <c r="AT170" s="16" t="s">
        <v>138</v>
      </c>
      <c r="AU170" s="16" t="s">
        <v>86</v>
      </c>
    </row>
    <row r="171" spans="2:65" s="12" customFormat="1" ht="11.25">
      <c r="B171" s="150"/>
      <c r="D171" s="146" t="s">
        <v>144</v>
      </c>
      <c r="E171" s="151" t="s">
        <v>1</v>
      </c>
      <c r="F171" s="152" t="s">
        <v>270</v>
      </c>
      <c r="H171" s="151" t="s">
        <v>1</v>
      </c>
      <c r="I171" s="153"/>
      <c r="L171" s="150"/>
      <c r="M171" s="154"/>
      <c r="T171" s="155"/>
      <c r="AT171" s="151" t="s">
        <v>144</v>
      </c>
      <c r="AU171" s="151" t="s">
        <v>86</v>
      </c>
      <c r="AV171" s="12" t="s">
        <v>84</v>
      </c>
      <c r="AW171" s="12" t="s">
        <v>32</v>
      </c>
      <c r="AX171" s="12" t="s">
        <v>76</v>
      </c>
      <c r="AY171" s="151" t="s">
        <v>130</v>
      </c>
    </row>
    <row r="172" spans="2:65" s="13" customFormat="1" ht="11.25">
      <c r="B172" s="156"/>
      <c r="D172" s="146" t="s">
        <v>144</v>
      </c>
      <c r="E172" s="157" t="s">
        <v>1</v>
      </c>
      <c r="F172" s="158" t="s">
        <v>434</v>
      </c>
      <c r="H172" s="159">
        <v>41.6</v>
      </c>
      <c r="I172" s="160"/>
      <c r="L172" s="156"/>
      <c r="M172" s="161"/>
      <c r="T172" s="162"/>
      <c r="AT172" s="157" t="s">
        <v>144</v>
      </c>
      <c r="AU172" s="157" t="s">
        <v>86</v>
      </c>
      <c r="AV172" s="13" t="s">
        <v>86</v>
      </c>
      <c r="AW172" s="13" t="s">
        <v>32</v>
      </c>
      <c r="AX172" s="13" t="s">
        <v>76</v>
      </c>
      <c r="AY172" s="157" t="s">
        <v>130</v>
      </c>
    </row>
    <row r="173" spans="2:65" s="14" customFormat="1" ht="11.25">
      <c r="B173" s="163"/>
      <c r="D173" s="146" t="s">
        <v>144</v>
      </c>
      <c r="E173" s="164" t="s">
        <v>1</v>
      </c>
      <c r="F173" s="165" t="s">
        <v>147</v>
      </c>
      <c r="H173" s="166">
        <v>41.6</v>
      </c>
      <c r="I173" s="167"/>
      <c r="L173" s="163"/>
      <c r="M173" s="168"/>
      <c r="T173" s="169"/>
      <c r="AT173" s="164" t="s">
        <v>144</v>
      </c>
      <c r="AU173" s="164" t="s">
        <v>86</v>
      </c>
      <c r="AV173" s="14" t="s">
        <v>136</v>
      </c>
      <c r="AW173" s="14" t="s">
        <v>32</v>
      </c>
      <c r="AX173" s="14" t="s">
        <v>84</v>
      </c>
      <c r="AY173" s="164" t="s">
        <v>130</v>
      </c>
    </row>
    <row r="174" spans="2:65" s="1" customFormat="1" ht="24.2" customHeight="1">
      <c r="B174" s="31"/>
      <c r="C174" s="132" t="s">
        <v>286</v>
      </c>
      <c r="D174" s="132" t="s">
        <v>132</v>
      </c>
      <c r="E174" s="133" t="s">
        <v>435</v>
      </c>
      <c r="F174" s="134" t="s">
        <v>436</v>
      </c>
      <c r="G174" s="135" t="s">
        <v>135</v>
      </c>
      <c r="H174" s="136">
        <v>42.4</v>
      </c>
      <c r="I174" s="137"/>
      <c r="J174" s="138">
        <f>ROUND(I174*H174,2)</f>
        <v>0</v>
      </c>
      <c r="K174" s="139"/>
      <c r="L174" s="31"/>
      <c r="M174" s="140" t="s">
        <v>1</v>
      </c>
      <c r="N174" s="141" t="s">
        <v>41</v>
      </c>
      <c r="P174" s="142">
        <f>O174*H174</f>
        <v>0</v>
      </c>
      <c r="Q174" s="142">
        <v>0</v>
      </c>
      <c r="R174" s="142">
        <f>Q174*H174</f>
        <v>0</v>
      </c>
      <c r="S174" s="142">
        <v>0</v>
      </c>
      <c r="T174" s="143">
        <f>S174*H174</f>
        <v>0</v>
      </c>
      <c r="AR174" s="144" t="s">
        <v>136</v>
      </c>
      <c r="AT174" s="144" t="s">
        <v>132</v>
      </c>
      <c r="AU174" s="144" t="s">
        <v>86</v>
      </c>
      <c r="AY174" s="16" t="s">
        <v>130</v>
      </c>
      <c r="BE174" s="145">
        <f>IF(N174="základní",J174,0)</f>
        <v>0</v>
      </c>
      <c r="BF174" s="145">
        <f>IF(N174="snížená",J174,0)</f>
        <v>0</v>
      </c>
      <c r="BG174" s="145">
        <f>IF(N174="zákl. přenesená",J174,0)</f>
        <v>0</v>
      </c>
      <c r="BH174" s="145">
        <f>IF(N174="sníž. přenesená",J174,0)</f>
        <v>0</v>
      </c>
      <c r="BI174" s="145">
        <f>IF(N174="nulová",J174,0)</f>
        <v>0</v>
      </c>
      <c r="BJ174" s="16" t="s">
        <v>84</v>
      </c>
      <c r="BK174" s="145">
        <f>ROUND(I174*H174,2)</f>
        <v>0</v>
      </c>
      <c r="BL174" s="16" t="s">
        <v>136</v>
      </c>
      <c r="BM174" s="144" t="s">
        <v>437</v>
      </c>
    </row>
    <row r="175" spans="2:65" s="1" customFormat="1" ht="29.25">
      <c r="B175" s="31"/>
      <c r="D175" s="146" t="s">
        <v>138</v>
      </c>
      <c r="F175" s="147" t="s">
        <v>438</v>
      </c>
      <c r="I175" s="148"/>
      <c r="L175" s="31"/>
      <c r="M175" s="149"/>
      <c r="T175" s="55"/>
      <c r="AT175" s="16" t="s">
        <v>138</v>
      </c>
      <c r="AU175" s="16" t="s">
        <v>86</v>
      </c>
    </row>
    <row r="176" spans="2:65" s="12" customFormat="1" ht="11.25">
      <c r="B176" s="150"/>
      <c r="D176" s="146" t="s">
        <v>144</v>
      </c>
      <c r="E176" s="151" t="s">
        <v>1</v>
      </c>
      <c r="F176" s="152" t="s">
        <v>439</v>
      </c>
      <c r="H176" s="151" t="s">
        <v>1</v>
      </c>
      <c r="I176" s="153"/>
      <c r="L176" s="150"/>
      <c r="M176" s="154"/>
      <c r="T176" s="155"/>
      <c r="AT176" s="151" t="s">
        <v>144</v>
      </c>
      <c r="AU176" s="151" t="s">
        <v>86</v>
      </c>
      <c r="AV176" s="12" t="s">
        <v>84</v>
      </c>
      <c r="AW176" s="12" t="s">
        <v>32</v>
      </c>
      <c r="AX176" s="12" t="s">
        <v>76</v>
      </c>
      <c r="AY176" s="151" t="s">
        <v>130</v>
      </c>
    </row>
    <row r="177" spans="2:65" s="13" customFormat="1" ht="11.25">
      <c r="B177" s="156"/>
      <c r="D177" s="146" t="s">
        <v>144</v>
      </c>
      <c r="E177" s="157" t="s">
        <v>1</v>
      </c>
      <c r="F177" s="158" t="s">
        <v>440</v>
      </c>
      <c r="H177" s="159">
        <v>20</v>
      </c>
      <c r="I177" s="160"/>
      <c r="L177" s="156"/>
      <c r="M177" s="161"/>
      <c r="T177" s="162"/>
      <c r="AT177" s="157" t="s">
        <v>144</v>
      </c>
      <c r="AU177" s="157" t="s">
        <v>86</v>
      </c>
      <c r="AV177" s="13" t="s">
        <v>86</v>
      </c>
      <c r="AW177" s="13" t="s">
        <v>32</v>
      </c>
      <c r="AX177" s="13" t="s">
        <v>76</v>
      </c>
      <c r="AY177" s="157" t="s">
        <v>130</v>
      </c>
    </row>
    <row r="178" spans="2:65" s="12" customFormat="1" ht="11.25">
      <c r="B178" s="150"/>
      <c r="D178" s="146" t="s">
        <v>144</v>
      </c>
      <c r="E178" s="151" t="s">
        <v>1</v>
      </c>
      <c r="F178" s="152" t="s">
        <v>441</v>
      </c>
      <c r="H178" s="151" t="s">
        <v>1</v>
      </c>
      <c r="I178" s="153"/>
      <c r="L178" s="150"/>
      <c r="M178" s="154"/>
      <c r="T178" s="155"/>
      <c r="AT178" s="151" t="s">
        <v>144</v>
      </c>
      <c r="AU178" s="151" t="s">
        <v>86</v>
      </c>
      <c r="AV178" s="12" t="s">
        <v>84</v>
      </c>
      <c r="AW178" s="12" t="s">
        <v>32</v>
      </c>
      <c r="AX178" s="12" t="s">
        <v>76</v>
      </c>
      <c r="AY178" s="151" t="s">
        <v>130</v>
      </c>
    </row>
    <row r="179" spans="2:65" s="13" customFormat="1" ht="11.25">
      <c r="B179" s="156"/>
      <c r="D179" s="146" t="s">
        <v>144</v>
      </c>
      <c r="E179" s="157" t="s">
        <v>1</v>
      </c>
      <c r="F179" s="158" t="s">
        <v>442</v>
      </c>
      <c r="H179" s="159">
        <v>22.4</v>
      </c>
      <c r="I179" s="160"/>
      <c r="L179" s="156"/>
      <c r="M179" s="161"/>
      <c r="T179" s="162"/>
      <c r="AT179" s="157" t="s">
        <v>144</v>
      </c>
      <c r="AU179" s="157" t="s">
        <v>86</v>
      </c>
      <c r="AV179" s="13" t="s">
        <v>86</v>
      </c>
      <c r="AW179" s="13" t="s">
        <v>32</v>
      </c>
      <c r="AX179" s="13" t="s">
        <v>76</v>
      </c>
      <c r="AY179" s="157" t="s">
        <v>130</v>
      </c>
    </row>
    <row r="180" spans="2:65" s="14" customFormat="1" ht="11.25">
      <c r="B180" s="163"/>
      <c r="D180" s="146" t="s">
        <v>144</v>
      </c>
      <c r="E180" s="164" t="s">
        <v>1</v>
      </c>
      <c r="F180" s="165" t="s">
        <v>147</v>
      </c>
      <c r="H180" s="166">
        <v>42.4</v>
      </c>
      <c r="I180" s="167"/>
      <c r="L180" s="163"/>
      <c r="M180" s="168"/>
      <c r="T180" s="169"/>
      <c r="AT180" s="164" t="s">
        <v>144</v>
      </c>
      <c r="AU180" s="164" t="s">
        <v>86</v>
      </c>
      <c r="AV180" s="14" t="s">
        <v>136</v>
      </c>
      <c r="AW180" s="14" t="s">
        <v>32</v>
      </c>
      <c r="AX180" s="14" t="s">
        <v>84</v>
      </c>
      <c r="AY180" s="164" t="s">
        <v>130</v>
      </c>
    </row>
    <row r="181" spans="2:65" s="1" customFormat="1" ht="16.5" customHeight="1">
      <c r="B181" s="31"/>
      <c r="C181" s="176" t="s">
        <v>299</v>
      </c>
      <c r="D181" s="176" t="s">
        <v>443</v>
      </c>
      <c r="E181" s="177" t="s">
        <v>444</v>
      </c>
      <c r="F181" s="178" t="s">
        <v>445</v>
      </c>
      <c r="G181" s="179" t="s">
        <v>222</v>
      </c>
      <c r="H181" s="180">
        <v>45</v>
      </c>
      <c r="I181" s="181"/>
      <c r="J181" s="182">
        <f>ROUND(I181*H181,2)</f>
        <v>0</v>
      </c>
      <c r="K181" s="183"/>
      <c r="L181" s="184"/>
      <c r="M181" s="185" t="s">
        <v>1</v>
      </c>
      <c r="N181" s="186" t="s">
        <v>41</v>
      </c>
      <c r="P181" s="142">
        <f>O181*H181</f>
        <v>0</v>
      </c>
      <c r="Q181" s="142">
        <v>1</v>
      </c>
      <c r="R181" s="142">
        <f>Q181*H181</f>
        <v>45</v>
      </c>
      <c r="S181" s="142">
        <v>0</v>
      </c>
      <c r="T181" s="143">
        <f>S181*H181</f>
        <v>0</v>
      </c>
      <c r="AR181" s="144" t="s">
        <v>446</v>
      </c>
      <c r="AT181" s="144" t="s">
        <v>443</v>
      </c>
      <c r="AU181" s="144" t="s">
        <v>86</v>
      </c>
      <c r="AY181" s="16" t="s">
        <v>130</v>
      </c>
      <c r="BE181" s="145">
        <f>IF(N181="základní",J181,0)</f>
        <v>0</v>
      </c>
      <c r="BF181" s="145">
        <f>IF(N181="snížená",J181,0)</f>
        <v>0</v>
      </c>
      <c r="BG181" s="145">
        <f>IF(N181="zákl. přenesená",J181,0)</f>
        <v>0</v>
      </c>
      <c r="BH181" s="145">
        <f>IF(N181="sníž. přenesená",J181,0)</f>
        <v>0</v>
      </c>
      <c r="BI181" s="145">
        <f>IF(N181="nulová",J181,0)</f>
        <v>0</v>
      </c>
      <c r="BJ181" s="16" t="s">
        <v>84</v>
      </c>
      <c r="BK181" s="145">
        <f>ROUND(I181*H181,2)</f>
        <v>0</v>
      </c>
      <c r="BL181" s="16" t="s">
        <v>446</v>
      </c>
      <c r="BM181" s="144" t="s">
        <v>447</v>
      </c>
    </row>
    <row r="182" spans="2:65" s="1" customFormat="1" ht="11.25">
      <c r="B182" s="31"/>
      <c r="D182" s="146" t="s">
        <v>138</v>
      </c>
      <c r="F182" s="147" t="s">
        <v>445</v>
      </c>
      <c r="I182" s="148"/>
      <c r="L182" s="31"/>
      <c r="M182" s="149"/>
      <c r="T182" s="55"/>
      <c r="AT182" s="16" t="s">
        <v>138</v>
      </c>
      <c r="AU182" s="16" t="s">
        <v>86</v>
      </c>
    </row>
    <row r="183" spans="2:65" s="12" customFormat="1" ht="11.25">
      <c r="B183" s="150"/>
      <c r="D183" s="146" t="s">
        <v>144</v>
      </c>
      <c r="E183" s="151" t="s">
        <v>1</v>
      </c>
      <c r="F183" s="152" t="s">
        <v>439</v>
      </c>
      <c r="H183" s="151" t="s">
        <v>1</v>
      </c>
      <c r="I183" s="153"/>
      <c r="L183" s="150"/>
      <c r="M183" s="154"/>
      <c r="T183" s="155"/>
      <c r="AT183" s="151" t="s">
        <v>144</v>
      </c>
      <c r="AU183" s="151" t="s">
        <v>86</v>
      </c>
      <c r="AV183" s="12" t="s">
        <v>84</v>
      </c>
      <c r="AW183" s="12" t="s">
        <v>32</v>
      </c>
      <c r="AX183" s="12" t="s">
        <v>76</v>
      </c>
      <c r="AY183" s="151" t="s">
        <v>130</v>
      </c>
    </row>
    <row r="184" spans="2:65" s="13" customFormat="1" ht="11.25">
      <c r="B184" s="156"/>
      <c r="D184" s="146" t="s">
        <v>144</v>
      </c>
      <c r="E184" s="157" t="s">
        <v>1</v>
      </c>
      <c r="F184" s="158" t="s">
        <v>448</v>
      </c>
      <c r="H184" s="159">
        <v>45</v>
      </c>
      <c r="I184" s="160"/>
      <c r="L184" s="156"/>
      <c r="M184" s="161"/>
      <c r="T184" s="162"/>
      <c r="AT184" s="157" t="s">
        <v>144</v>
      </c>
      <c r="AU184" s="157" t="s">
        <v>86</v>
      </c>
      <c r="AV184" s="13" t="s">
        <v>86</v>
      </c>
      <c r="AW184" s="13" t="s">
        <v>32</v>
      </c>
      <c r="AX184" s="13" t="s">
        <v>76</v>
      </c>
      <c r="AY184" s="157" t="s">
        <v>130</v>
      </c>
    </row>
    <row r="185" spans="2:65" s="14" customFormat="1" ht="11.25">
      <c r="B185" s="163"/>
      <c r="D185" s="146" t="s">
        <v>144</v>
      </c>
      <c r="E185" s="164" t="s">
        <v>1</v>
      </c>
      <c r="F185" s="165" t="s">
        <v>147</v>
      </c>
      <c r="H185" s="166">
        <v>45</v>
      </c>
      <c r="I185" s="167"/>
      <c r="L185" s="163"/>
      <c r="M185" s="168"/>
      <c r="T185" s="169"/>
      <c r="AT185" s="164" t="s">
        <v>144</v>
      </c>
      <c r="AU185" s="164" t="s">
        <v>86</v>
      </c>
      <c r="AV185" s="14" t="s">
        <v>136</v>
      </c>
      <c r="AW185" s="14" t="s">
        <v>32</v>
      </c>
      <c r="AX185" s="14" t="s">
        <v>84</v>
      </c>
      <c r="AY185" s="164" t="s">
        <v>130</v>
      </c>
    </row>
    <row r="186" spans="2:65" s="1" customFormat="1" ht="24.2" customHeight="1">
      <c r="B186" s="31"/>
      <c r="C186" s="132" t="s">
        <v>308</v>
      </c>
      <c r="D186" s="132" t="s">
        <v>132</v>
      </c>
      <c r="E186" s="133" t="s">
        <v>449</v>
      </c>
      <c r="F186" s="134" t="s">
        <v>450</v>
      </c>
      <c r="G186" s="135" t="s">
        <v>167</v>
      </c>
      <c r="H186" s="136">
        <v>35.5</v>
      </c>
      <c r="I186" s="137"/>
      <c r="J186" s="138">
        <f>ROUND(I186*H186,2)</f>
        <v>0</v>
      </c>
      <c r="K186" s="139"/>
      <c r="L186" s="31"/>
      <c r="M186" s="140" t="s">
        <v>1</v>
      </c>
      <c r="N186" s="141" t="s">
        <v>41</v>
      </c>
      <c r="P186" s="142">
        <f>O186*H186</f>
        <v>0</v>
      </c>
      <c r="Q186" s="142">
        <v>0</v>
      </c>
      <c r="R186" s="142">
        <f>Q186*H186</f>
        <v>0</v>
      </c>
      <c r="S186" s="142">
        <v>0</v>
      </c>
      <c r="T186" s="143">
        <f>S186*H186</f>
        <v>0</v>
      </c>
      <c r="AR186" s="144" t="s">
        <v>136</v>
      </c>
      <c r="AT186" s="144" t="s">
        <v>132</v>
      </c>
      <c r="AU186" s="144" t="s">
        <v>86</v>
      </c>
      <c r="AY186" s="16" t="s">
        <v>130</v>
      </c>
      <c r="BE186" s="145">
        <f>IF(N186="základní",J186,0)</f>
        <v>0</v>
      </c>
      <c r="BF186" s="145">
        <f>IF(N186="snížená",J186,0)</f>
        <v>0</v>
      </c>
      <c r="BG186" s="145">
        <f>IF(N186="zákl. přenesená",J186,0)</f>
        <v>0</v>
      </c>
      <c r="BH186" s="145">
        <f>IF(N186="sníž. přenesená",J186,0)</f>
        <v>0</v>
      </c>
      <c r="BI186" s="145">
        <f>IF(N186="nulová",J186,0)</f>
        <v>0</v>
      </c>
      <c r="BJ186" s="16" t="s">
        <v>84</v>
      </c>
      <c r="BK186" s="145">
        <f>ROUND(I186*H186,2)</f>
        <v>0</v>
      </c>
      <c r="BL186" s="16" t="s">
        <v>136</v>
      </c>
      <c r="BM186" s="144" t="s">
        <v>451</v>
      </c>
    </row>
    <row r="187" spans="2:65" s="1" customFormat="1" ht="19.5">
      <c r="B187" s="31"/>
      <c r="D187" s="146" t="s">
        <v>138</v>
      </c>
      <c r="F187" s="147" t="s">
        <v>452</v>
      </c>
      <c r="I187" s="148"/>
      <c r="L187" s="31"/>
      <c r="M187" s="149"/>
      <c r="T187" s="55"/>
      <c r="AT187" s="16" t="s">
        <v>138</v>
      </c>
      <c r="AU187" s="16" t="s">
        <v>86</v>
      </c>
    </row>
    <row r="188" spans="2:65" s="12" customFormat="1" ht="11.25">
      <c r="B188" s="150"/>
      <c r="D188" s="146" t="s">
        <v>144</v>
      </c>
      <c r="E188" s="151" t="s">
        <v>1</v>
      </c>
      <c r="F188" s="152" t="s">
        <v>453</v>
      </c>
      <c r="H188" s="151" t="s">
        <v>1</v>
      </c>
      <c r="I188" s="153"/>
      <c r="L188" s="150"/>
      <c r="M188" s="154"/>
      <c r="T188" s="155"/>
      <c r="AT188" s="151" t="s">
        <v>144</v>
      </c>
      <c r="AU188" s="151" t="s">
        <v>86</v>
      </c>
      <c r="AV188" s="12" t="s">
        <v>84</v>
      </c>
      <c r="AW188" s="12" t="s">
        <v>32</v>
      </c>
      <c r="AX188" s="12" t="s">
        <v>76</v>
      </c>
      <c r="AY188" s="151" t="s">
        <v>130</v>
      </c>
    </row>
    <row r="189" spans="2:65" s="13" customFormat="1" ht="11.25">
      <c r="B189" s="156"/>
      <c r="D189" s="146" t="s">
        <v>144</v>
      </c>
      <c r="E189" s="157" t="s">
        <v>1</v>
      </c>
      <c r="F189" s="158" t="s">
        <v>454</v>
      </c>
      <c r="H189" s="159">
        <v>35.5</v>
      </c>
      <c r="I189" s="160"/>
      <c r="L189" s="156"/>
      <c r="M189" s="161"/>
      <c r="T189" s="162"/>
      <c r="AT189" s="157" t="s">
        <v>144</v>
      </c>
      <c r="AU189" s="157" t="s">
        <v>86</v>
      </c>
      <c r="AV189" s="13" t="s">
        <v>86</v>
      </c>
      <c r="AW189" s="13" t="s">
        <v>32</v>
      </c>
      <c r="AX189" s="13" t="s">
        <v>76</v>
      </c>
      <c r="AY189" s="157" t="s">
        <v>130</v>
      </c>
    </row>
    <row r="190" spans="2:65" s="14" customFormat="1" ht="11.25">
      <c r="B190" s="163"/>
      <c r="D190" s="146" t="s">
        <v>144</v>
      </c>
      <c r="E190" s="164" t="s">
        <v>1</v>
      </c>
      <c r="F190" s="165" t="s">
        <v>147</v>
      </c>
      <c r="H190" s="166">
        <v>35.5</v>
      </c>
      <c r="I190" s="167"/>
      <c r="L190" s="163"/>
      <c r="M190" s="168"/>
      <c r="T190" s="169"/>
      <c r="AT190" s="164" t="s">
        <v>144</v>
      </c>
      <c r="AU190" s="164" t="s">
        <v>86</v>
      </c>
      <c r="AV190" s="14" t="s">
        <v>136</v>
      </c>
      <c r="AW190" s="14" t="s">
        <v>32</v>
      </c>
      <c r="AX190" s="14" t="s">
        <v>84</v>
      </c>
      <c r="AY190" s="164" t="s">
        <v>130</v>
      </c>
    </row>
    <row r="191" spans="2:65" s="1" customFormat="1" ht="33" customHeight="1">
      <c r="B191" s="31"/>
      <c r="C191" s="132" t="s">
        <v>313</v>
      </c>
      <c r="D191" s="132" t="s">
        <v>132</v>
      </c>
      <c r="E191" s="133" t="s">
        <v>173</v>
      </c>
      <c r="F191" s="134" t="s">
        <v>174</v>
      </c>
      <c r="G191" s="135" t="s">
        <v>167</v>
      </c>
      <c r="H191" s="136">
        <v>416</v>
      </c>
      <c r="I191" s="137"/>
      <c r="J191" s="138">
        <f>ROUND(I191*H191,2)</f>
        <v>0</v>
      </c>
      <c r="K191" s="139"/>
      <c r="L191" s="31"/>
      <c r="M191" s="140" t="s">
        <v>1</v>
      </c>
      <c r="N191" s="141" t="s">
        <v>41</v>
      </c>
      <c r="P191" s="142">
        <f>O191*H191</f>
        <v>0</v>
      </c>
      <c r="Q191" s="142">
        <v>0</v>
      </c>
      <c r="R191" s="142">
        <f>Q191*H191</f>
        <v>0</v>
      </c>
      <c r="S191" s="142">
        <v>0</v>
      </c>
      <c r="T191" s="143">
        <f>S191*H191</f>
        <v>0</v>
      </c>
      <c r="AR191" s="144" t="s">
        <v>136</v>
      </c>
      <c r="AT191" s="144" t="s">
        <v>132</v>
      </c>
      <c r="AU191" s="144" t="s">
        <v>86</v>
      </c>
      <c r="AY191" s="16" t="s">
        <v>130</v>
      </c>
      <c r="BE191" s="145">
        <f>IF(N191="základní",J191,0)</f>
        <v>0</v>
      </c>
      <c r="BF191" s="145">
        <f>IF(N191="snížená",J191,0)</f>
        <v>0</v>
      </c>
      <c r="BG191" s="145">
        <f>IF(N191="zákl. přenesená",J191,0)</f>
        <v>0</v>
      </c>
      <c r="BH191" s="145">
        <f>IF(N191="sníž. přenesená",J191,0)</f>
        <v>0</v>
      </c>
      <c r="BI191" s="145">
        <f>IF(N191="nulová",J191,0)</f>
        <v>0</v>
      </c>
      <c r="BJ191" s="16" t="s">
        <v>84</v>
      </c>
      <c r="BK191" s="145">
        <f>ROUND(I191*H191,2)</f>
        <v>0</v>
      </c>
      <c r="BL191" s="16" t="s">
        <v>136</v>
      </c>
      <c r="BM191" s="144" t="s">
        <v>455</v>
      </c>
    </row>
    <row r="192" spans="2:65" s="1" customFormat="1" ht="19.5">
      <c r="B192" s="31"/>
      <c r="D192" s="146" t="s">
        <v>138</v>
      </c>
      <c r="F192" s="147" t="s">
        <v>176</v>
      </c>
      <c r="I192" s="148"/>
      <c r="L192" s="31"/>
      <c r="M192" s="149"/>
      <c r="T192" s="55"/>
      <c r="AT192" s="16" t="s">
        <v>138</v>
      </c>
      <c r="AU192" s="16" t="s">
        <v>86</v>
      </c>
    </row>
    <row r="193" spans="2:65" s="12" customFormat="1" ht="11.25">
      <c r="B193" s="150"/>
      <c r="D193" s="146" t="s">
        <v>144</v>
      </c>
      <c r="E193" s="151" t="s">
        <v>1</v>
      </c>
      <c r="F193" s="152" t="s">
        <v>456</v>
      </c>
      <c r="H193" s="151" t="s">
        <v>1</v>
      </c>
      <c r="I193" s="153"/>
      <c r="L193" s="150"/>
      <c r="M193" s="154"/>
      <c r="T193" s="155"/>
      <c r="AT193" s="151" t="s">
        <v>144</v>
      </c>
      <c r="AU193" s="151" t="s">
        <v>86</v>
      </c>
      <c r="AV193" s="12" t="s">
        <v>84</v>
      </c>
      <c r="AW193" s="12" t="s">
        <v>32</v>
      </c>
      <c r="AX193" s="12" t="s">
        <v>76</v>
      </c>
      <c r="AY193" s="151" t="s">
        <v>130</v>
      </c>
    </row>
    <row r="194" spans="2:65" s="13" customFormat="1" ht="11.25">
      <c r="B194" s="156"/>
      <c r="D194" s="146" t="s">
        <v>144</v>
      </c>
      <c r="E194" s="157" t="s">
        <v>1</v>
      </c>
      <c r="F194" s="158" t="s">
        <v>457</v>
      </c>
      <c r="H194" s="159">
        <v>416</v>
      </c>
      <c r="I194" s="160"/>
      <c r="L194" s="156"/>
      <c r="M194" s="161"/>
      <c r="T194" s="162"/>
      <c r="AT194" s="157" t="s">
        <v>144</v>
      </c>
      <c r="AU194" s="157" t="s">
        <v>86</v>
      </c>
      <c r="AV194" s="13" t="s">
        <v>86</v>
      </c>
      <c r="AW194" s="13" t="s">
        <v>32</v>
      </c>
      <c r="AX194" s="13" t="s">
        <v>76</v>
      </c>
      <c r="AY194" s="157" t="s">
        <v>130</v>
      </c>
    </row>
    <row r="195" spans="2:65" s="14" customFormat="1" ht="11.25">
      <c r="B195" s="163"/>
      <c r="D195" s="146" t="s">
        <v>144</v>
      </c>
      <c r="E195" s="164" t="s">
        <v>1</v>
      </c>
      <c r="F195" s="165" t="s">
        <v>147</v>
      </c>
      <c r="H195" s="166">
        <v>416</v>
      </c>
      <c r="I195" s="167"/>
      <c r="L195" s="163"/>
      <c r="M195" s="168"/>
      <c r="T195" s="169"/>
      <c r="AT195" s="164" t="s">
        <v>144</v>
      </c>
      <c r="AU195" s="164" t="s">
        <v>86</v>
      </c>
      <c r="AV195" s="14" t="s">
        <v>136</v>
      </c>
      <c r="AW195" s="14" t="s">
        <v>32</v>
      </c>
      <c r="AX195" s="14" t="s">
        <v>84</v>
      </c>
      <c r="AY195" s="164" t="s">
        <v>130</v>
      </c>
    </row>
    <row r="196" spans="2:65" s="1" customFormat="1" ht="24.2" customHeight="1">
      <c r="B196" s="31"/>
      <c r="C196" s="132" t="s">
        <v>319</v>
      </c>
      <c r="D196" s="132" t="s">
        <v>132</v>
      </c>
      <c r="E196" s="133" t="s">
        <v>180</v>
      </c>
      <c r="F196" s="134" t="s">
        <v>181</v>
      </c>
      <c r="G196" s="135" t="s">
        <v>167</v>
      </c>
      <c r="H196" s="136">
        <v>416</v>
      </c>
      <c r="I196" s="137"/>
      <c r="J196" s="138">
        <f>ROUND(I196*H196,2)</f>
        <v>0</v>
      </c>
      <c r="K196" s="139"/>
      <c r="L196" s="31"/>
      <c r="M196" s="140" t="s">
        <v>1</v>
      </c>
      <c r="N196" s="141" t="s">
        <v>41</v>
      </c>
      <c r="P196" s="142">
        <f>O196*H196</f>
        <v>0</v>
      </c>
      <c r="Q196" s="142">
        <v>0</v>
      </c>
      <c r="R196" s="142">
        <f>Q196*H196</f>
        <v>0</v>
      </c>
      <c r="S196" s="142">
        <v>0</v>
      </c>
      <c r="T196" s="143">
        <f>S196*H196</f>
        <v>0</v>
      </c>
      <c r="AR196" s="144" t="s">
        <v>136</v>
      </c>
      <c r="AT196" s="144" t="s">
        <v>132</v>
      </c>
      <c r="AU196" s="144" t="s">
        <v>86</v>
      </c>
      <c r="AY196" s="16" t="s">
        <v>130</v>
      </c>
      <c r="BE196" s="145">
        <f>IF(N196="základní",J196,0)</f>
        <v>0</v>
      </c>
      <c r="BF196" s="145">
        <f>IF(N196="snížená",J196,0)</f>
        <v>0</v>
      </c>
      <c r="BG196" s="145">
        <f>IF(N196="zákl. přenesená",J196,0)</f>
        <v>0</v>
      </c>
      <c r="BH196" s="145">
        <f>IF(N196="sníž. přenesená",J196,0)</f>
        <v>0</v>
      </c>
      <c r="BI196" s="145">
        <f>IF(N196="nulová",J196,0)</f>
        <v>0</v>
      </c>
      <c r="BJ196" s="16" t="s">
        <v>84</v>
      </c>
      <c r="BK196" s="145">
        <f>ROUND(I196*H196,2)</f>
        <v>0</v>
      </c>
      <c r="BL196" s="16" t="s">
        <v>136</v>
      </c>
      <c r="BM196" s="144" t="s">
        <v>458</v>
      </c>
    </row>
    <row r="197" spans="2:65" s="1" customFormat="1" ht="19.5">
      <c r="B197" s="31"/>
      <c r="D197" s="146" t="s">
        <v>138</v>
      </c>
      <c r="F197" s="147" t="s">
        <v>181</v>
      </c>
      <c r="I197" s="148"/>
      <c r="L197" s="31"/>
      <c r="M197" s="149"/>
      <c r="T197" s="55"/>
      <c r="AT197" s="16" t="s">
        <v>138</v>
      </c>
      <c r="AU197" s="16" t="s">
        <v>86</v>
      </c>
    </row>
    <row r="198" spans="2:65" s="11" customFormat="1" ht="20.85" customHeight="1">
      <c r="B198" s="120"/>
      <c r="D198" s="121" t="s">
        <v>75</v>
      </c>
      <c r="E198" s="130" t="s">
        <v>319</v>
      </c>
      <c r="F198" s="130" t="s">
        <v>459</v>
      </c>
      <c r="I198" s="123"/>
      <c r="J198" s="131">
        <f>BK198</f>
        <v>0</v>
      </c>
      <c r="L198" s="120"/>
      <c r="M198" s="125"/>
      <c r="P198" s="126">
        <f>SUM(P199:P203)</f>
        <v>0</v>
      </c>
      <c r="R198" s="126">
        <f>SUM(R199:R203)</f>
        <v>7.1000000000000002E-4</v>
      </c>
      <c r="T198" s="127">
        <f>SUM(T199:T203)</f>
        <v>0</v>
      </c>
      <c r="AR198" s="121" t="s">
        <v>84</v>
      </c>
      <c r="AT198" s="128" t="s">
        <v>75</v>
      </c>
      <c r="AU198" s="128" t="s">
        <v>86</v>
      </c>
      <c r="AY198" s="121" t="s">
        <v>130</v>
      </c>
      <c r="BK198" s="129">
        <f>SUM(BK199:BK203)</f>
        <v>0</v>
      </c>
    </row>
    <row r="199" spans="2:65" s="1" customFormat="1" ht="24.2" customHeight="1">
      <c r="B199" s="31"/>
      <c r="C199" s="132" t="s">
        <v>327</v>
      </c>
      <c r="D199" s="132" t="s">
        <v>132</v>
      </c>
      <c r="E199" s="133" t="s">
        <v>460</v>
      </c>
      <c r="F199" s="134" t="s">
        <v>461</v>
      </c>
      <c r="G199" s="135" t="s">
        <v>167</v>
      </c>
      <c r="H199" s="136">
        <v>35.5</v>
      </c>
      <c r="I199" s="137"/>
      <c r="J199" s="138">
        <f>ROUND(I199*H199,2)</f>
        <v>0</v>
      </c>
      <c r="K199" s="139"/>
      <c r="L199" s="31"/>
      <c r="M199" s="140" t="s">
        <v>1</v>
      </c>
      <c r="N199" s="141" t="s">
        <v>41</v>
      </c>
      <c r="P199" s="142">
        <f>O199*H199</f>
        <v>0</v>
      </c>
      <c r="Q199" s="142">
        <v>0</v>
      </c>
      <c r="R199" s="142">
        <f>Q199*H199</f>
        <v>0</v>
      </c>
      <c r="S199" s="142">
        <v>0</v>
      </c>
      <c r="T199" s="143">
        <f>S199*H199</f>
        <v>0</v>
      </c>
      <c r="AR199" s="144" t="s">
        <v>136</v>
      </c>
      <c r="AT199" s="144" t="s">
        <v>132</v>
      </c>
      <c r="AU199" s="144" t="s">
        <v>148</v>
      </c>
      <c r="AY199" s="16" t="s">
        <v>130</v>
      </c>
      <c r="BE199" s="145">
        <f>IF(N199="základní",J199,0)</f>
        <v>0</v>
      </c>
      <c r="BF199" s="145">
        <f>IF(N199="snížená",J199,0)</f>
        <v>0</v>
      </c>
      <c r="BG199" s="145">
        <f>IF(N199="zákl. přenesená",J199,0)</f>
        <v>0</v>
      </c>
      <c r="BH199" s="145">
        <f>IF(N199="sníž. přenesená",J199,0)</f>
        <v>0</v>
      </c>
      <c r="BI199" s="145">
        <f>IF(N199="nulová",J199,0)</f>
        <v>0</v>
      </c>
      <c r="BJ199" s="16" t="s">
        <v>84</v>
      </c>
      <c r="BK199" s="145">
        <f>ROUND(I199*H199,2)</f>
        <v>0</v>
      </c>
      <c r="BL199" s="16" t="s">
        <v>136</v>
      </c>
      <c r="BM199" s="144" t="s">
        <v>462</v>
      </c>
    </row>
    <row r="200" spans="2:65" s="1" customFormat="1" ht="19.5">
      <c r="B200" s="31"/>
      <c r="D200" s="146" t="s">
        <v>138</v>
      </c>
      <c r="F200" s="147" t="s">
        <v>463</v>
      </c>
      <c r="I200" s="148"/>
      <c r="L200" s="31"/>
      <c r="M200" s="149"/>
      <c r="T200" s="55"/>
      <c r="AT200" s="16" t="s">
        <v>138</v>
      </c>
      <c r="AU200" s="16" t="s">
        <v>148</v>
      </c>
    </row>
    <row r="201" spans="2:65" s="1" customFormat="1" ht="16.5" customHeight="1">
      <c r="B201" s="31"/>
      <c r="C201" s="176" t="s">
        <v>332</v>
      </c>
      <c r="D201" s="176" t="s">
        <v>443</v>
      </c>
      <c r="E201" s="177" t="s">
        <v>464</v>
      </c>
      <c r="F201" s="178" t="s">
        <v>465</v>
      </c>
      <c r="G201" s="179" t="s">
        <v>466</v>
      </c>
      <c r="H201" s="180">
        <v>0.71</v>
      </c>
      <c r="I201" s="181"/>
      <c r="J201" s="182">
        <f>ROUND(I201*H201,2)</f>
        <v>0</v>
      </c>
      <c r="K201" s="183"/>
      <c r="L201" s="184"/>
      <c r="M201" s="185" t="s">
        <v>1</v>
      </c>
      <c r="N201" s="186" t="s">
        <v>41</v>
      </c>
      <c r="P201" s="142">
        <f>O201*H201</f>
        <v>0</v>
      </c>
      <c r="Q201" s="142">
        <v>1E-3</v>
      </c>
      <c r="R201" s="142">
        <f>Q201*H201</f>
        <v>7.1000000000000002E-4</v>
      </c>
      <c r="S201" s="142">
        <v>0</v>
      </c>
      <c r="T201" s="143">
        <f>S201*H201</f>
        <v>0</v>
      </c>
      <c r="AR201" s="144" t="s">
        <v>179</v>
      </c>
      <c r="AT201" s="144" t="s">
        <v>443</v>
      </c>
      <c r="AU201" s="144" t="s">
        <v>148</v>
      </c>
      <c r="AY201" s="16" t="s">
        <v>130</v>
      </c>
      <c r="BE201" s="145">
        <f>IF(N201="základní",J201,0)</f>
        <v>0</v>
      </c>
      <c r="BF201" s="145">
        <f>IF(N201="snížená",J201,0)</f>
        <v>0</v>
      </c>
      <c r="BG201" s="145">
        <f>IF(N201="zákl. přenesená",J201,0)</f>
        <v>0</v>
      </c>
      <c r="BH201" s="145">
        <f>IF(N201="sníž. přenesená",J201,0)</f>
        <v>0</v>
      </c>
      <c r="BI201" s="145">
        <f>IF(N201="nulová",J201,0)</f>
        <v>0</v>
      </c>
      <c r="BJ201" s="16" t="s">
        <v>84</v>
      </c>
      <c r="BK201" s="145">
        <f>ROUND(I201*H201,2)</f>
        <v>0</v>
      </c>
      <c r="BL201" s="16" t="s">
        <v>136</v>
      </c>
      <c r="BM201" s="144" t="s">
        <v>467</v>
      </c>
    </row>
    <row r="202" spans="2:65" s="1" customFormat="1" ht="11.25">
      <c r="B202" s="31"/>
      <c r="D202" s="146" t="s">
        <v>138</v>
      </c>
      <c r="F202" s="147" t="s">
        <v>465</v>
      </c>
      <c r="I202" s="148"/>
      <c r="L202" s="31"/>
      <c r="M202" s="149"/>
      <c r="T202" s="55"/>
      <c r="AT202" s="16" t="s">
        <v>138</v>
      </c>
      <c r="AU202" s="16" t="s">
        <v>148</v>
      </c>
    </row>
    <row r="203" spans="2:65" s="13" customFormat="1" ht="11.25">
      <c r="B203" s="156"/>
      <c r="D203" s="146" t="s">
        <v>144</v>
      </c>
      <c r="F203" s="158" t="s">
        <v>468</v>
      </c>
      <c r="H203" s="159">
        <v>0.71</v>
      </c>
      <c r="I203" s="160"/>
      <c r="L203" s="156"/>
      <c r="M203" s="161"/>
      <c r="T203" s="162"/>
      <c r="AT203" s="157" t="s">
        <v>144</v>
      </c>
      <c r="AU203" s="157" t="s">
        <v>148</v>
      </c>
      <c r="AV203" s="13" t="s">
        <v>86</v>
      </c>
      <c r="AW203" s="13" t="s">
        <v>4</v>
      </c>
      <c r="AX203" s="13" t="s">
        <v>84</v>
      </c>
      <c r="AY203" s="157" t="s">
        <v>130</v>
      </c>
    </row>
    <row r="204" spans="2:65" s="11" customFormat="1" ht="22.9" customHeight="1">
      <c r="B204" s="120"/>
      <c r="D204" s="121" t="s">
        <v>75</v>
      </c>
      <c r="E204" s="130" t="s">
        <v>136</v>
      </c>
      <c r="F204" s="130" t="s">
        <v>208</v>
      </c>
      <c r="I204" s="123"/>
      <c r="J204" s="131">
        <f>BK204</f>
        <v>0</v>
      </c>
      <c r="L204" s="120"/>
      <c r="M204" s="125"/>
      <c r="P204" s="126">
        <f>SUM(P205:P211)</f>
        <v>0</v>
      </c>
      <c r="R204" s="126">
        <f>SUM(R205:R211)</f>
        <v>20.170114999999999</v>
      </c>
      <c r="T204" s="127">
        <f>SUM(T205:T211)</f>
        <v>0</v>
      </c>
      <c r="AR204" s="121" t="s">
        <v>84</v>
      </c>
      <c r="AT204" s="128" t="s">
        <v>75</v>
      </c>
      <c r="AU204" s="128" t="s">
        <v>84</v>
      </c>
      <c r="AY204" s="121" t="s">
        <v>130</v>
      </c>
      <c r="BK204" s="129">
        <f>SUM(BK205:BK211)</f>
        <v>0</v>
      </c>
    </row>
    <row r="205" spans="2:65" s="1" customFormat="1" ht="24.2" customHeight="1">
      <c r="B205" s="31"/>
      <c r="C205" s="132" t="s">
        <v>7</v>
      </c>
      <c r="D205" s="132" t="s">
        <v>132</v>
      </c>
      <c r="E205" s="133" t="s">
        <v>320</v>
      </c>
      <c r="F205" s="134" t="s">
        <v>321</v>
      </c>
      <c r="G205" s="135" t="s">
        <v>167</v>
      </c>
      <c r="H205" s="136">
        <v>24.5</v>
      </c>
      <c r="I205" s="137"/>
      <c r="J205" s="138">
        <f>ROUND(I205*H205,2)</f>
        <v>0</v>
      </c>
      <c r="K205" s="139"/>
      <c r="L205" s="31"/>
      <c r="M205" s="140" t="s">
        <v>1</v>
      </c>
      <c r="N205" s="141" t="s">
        <v>41</v>
      </c>
      <c r="P205" s="142">
        <f>O205*H205</f>
        <v>0</v>
      </c>
      <c r="Q205" s="142">
        <v>0</v>
      </c>
      <c r="R205" s="142">
        <f>Q205*H205</f>
        <v>0</v>
      </c>
      <c r="S205" s="142">
        <v>0</v>
      </c>
      <c r="T205" s="143">
        <f>S205*H205</f>
        <v>0</v>
      </c>
      <c r="AR205" s="144" t="s">
        <v>136</v>
      </c>
      <c r="AT205" s="144" t="s">
        <v>132</v>
      </c>
      <c r="AU205" s="144" t="s">
        <v>86</v>
      </c>
      <c r="AY205" s="16" t="s">
        <v>130</v>
      </c>
      <c r="BE205" s="145">
        <f>IF(N205="základní",J205,0)</f>
        <v>0</v>
      </c>
      <c r="BF205" s="145">
        <f>IF(N205="snížená",J205,0)</f>
        <v>0</v>
      </c>
      <c r="BG205" s="145">
        <f>IF(N205="zákl. přenesená",J205,0)</f>
        <v>0</v>
      </c>
      <c r="BH205" s="145">
        <f>IF(N205="sníž. přenesená",J205,0)</f>
        <v>0</v>
      </c>
      <c r="BI205" s="145">
        <f>IF(N205="nulová",J205,0)</f>
        <v>0</v>
      </c>
      <c r="BJ205" s="16" t="s">
        <v>84</v>
      </c>
      <c r="BK205" s="145">
        <f>ROUND(I205*H205,2)</f>
        <v>0</v>
      </c>
      <c r="BL205" s="16" t="s">
        <v>136</v>
      </c>
      <c r="BM205" s="144" t="s">
        <v>469</v>
      </c>
    </row>
    <row r="206" spans="2:65" s="1" customFormat="1" ht="19.5">
      <c r="B206" s="31"/>
      <c r="D206" s="146" t="s">
        <v>138</v>
      </c>
      <c r="F206" s="147" t="s">
        <v>323</v>
      </c>
      <c r="I206" s="148"/>
      <c r="L206" s="31"/>
      <c r="M206" s="149"/>
      <c r="T206" s="55"/>
      <c r="AT206" s="16" t="s">
        <v>138</v>
      </c>
      <c r="AU206" s="16" t="s">
        <v>86</v>
      </c>
    </row>
    <row r="207" spans="2:65" s="12" customFormat="1" ht="11.25">
      <c r="B207" s="150"/>
      <c r="D207" s="146" t="s">
        <v>144</v>
      </c>
      <c r="E207" s="151" t="s">
        <v>1</v>
      </c>
      <c r="F207" s="152" t="s">
        <v>470</v>
      </c>
      <c r="H207" s="151" t="s">
        <v>1</v>
      </c>
      <c r="I207" s="153"/>
      <c r="L207" s="150"/>
      <c r="M207" s="154"/>
      <c r="T207" s="155"/>
      <c r="AT207" s="151" t="s">
        <v>144</v>
      </c>
      <c r="AU207" s="151" t="s">
        <v>86</v>
      </c>
      <c r="AV207" s="12" t="s">
        <v>84</v>
      </c>
      <c r="AW207" s="12" t="s">
        <v>32</v>
      </c>
      <c r="AX207" s="12" t="s">
        <v>76</v>
      </c>
      <c r="AY207" s="151" t="s">
        <v>130</v>
      </c>
    </row>
    <row r="208" spans="2:65" s="13" customFormat="1" ht="11.25">
      <c r="B208" s="156"/>
      <c r="D208" s="146" t="s">
        <v>144</v>
      </c>
      <c r="E208" s="157" t="s">
        <v>1</v>
      </c>
      <c r="F208" s="158" t="s">
        <v>471</v>
      </c>
      <c r="H208" s="159">
        <v>24.5</v>
      </c>
      <c r="I208" s="160"/>
      <c r="L208" s="156"/>
      <c r="M208" s="161"/>
      <c r="T208" s="162"/>
      <c r="AT208" s="157" t="s">
        <v>144</v>
      </c>
      <c r="AU208" s="157" t="s">
        <v>86</v>
      </c>
      <c r="AV208" s="13" t="s">
        <v>86</v>
      </c>
      <c r="AW208" s="13" t="s">
        <v>32</v>
      </c>
      <c r="AX208" s="13" t="s">
        <v>76</v>
      </c>
      <c r="AY208" s="157" t="s">
        <v>130</v>
      </c>
    </row>
    <row r="209" spans="2:65" s="14" customFormat="1" ht="11.25">
      <c r="B209" s="163"/>
      <c r="D209" s="146" t="s">
        <v>144</v>
      </c>
      <c r="E209" s="164" t="s">
        <v>1</v>
      </c>
      <c r="F209" s="165" t="s">
        <v>147</v>
      </c>
      <c r="H209" s="166">
        <v>24.5</v>
      </c>
      <c r="I209" s="167"/>
      <c r="L209" s="163"/>
      <c r="M209" s="168"/>
      <c r="T209" s="169"/>
      <c r="AT209" s="164" t="s">
        <v>144</v>
      </c>
      <c r="AU209" s="164" t="s">
        <v>86</v>
      </c>
      <c r="AV209" s="14" t="s">
        <v>136</v>
      </c>
      <c r="AW209" s="14" t="s">
        <v>32</v>
      </c>
      <c r="AX209" s="14" t="s">
        <v>84</v>
      </c>
      <c r="AY209" s="164" t="s">
        <v>130</v>
      </c>
    </row>
    <row r="210" spans="2:65" s="1" customFormat="1" ht="24.2" customHeight="1">
      <c r="B210" s="31"/>
      <c r="C210" s="132" t="s">
        <v>341</v>
      </c>
      <c r="D210" s="132" t="s">
        <v>132</v>
      </c>
      <c r="E210" s="133" t="s">
        <v>336</v>
      </c>
      <c r="F210" s="134" t="s">
        <v>337</v>
      </c>
      <c r="G210" s="135" t="s">
        <v>167</v>
      </c>
      <c r="H210" s="136">
        <v>24.5</v>
      </c>
      <c r="I210" s="137"/>
      <c r="J210" s="138">
        <f>ROUND(I210*H210,2)</f>
        <v>0</v>
      </c>
      <c r="K210" s="139"/>
      <c r="L210" s="31"/>
      <c r="M210" s="140" t="s">
        <v>1</v>
      </c>
      <c r="N210" s="141" t="s">
        <v>41</v>
      </c>
      <c r="P210" s="142">
        <f>O210*H210</f>
        <v>0</v>
      </c>
      <c r="Q210" s="142">
        <v>0.82326999999999995</v>
      </c>
      <c r="R210" s="142">
        <f>Q210*H210</f>
        <v>20.170114999999999</v>
      </c>
      <c r="S210" s="142">
        <v>0</v>
      </c>
      <c r="T210" s="143">
        <f>S210*H210</f>
        <v>0</v>
      </c>
      <c r="AR210" s="144" t="s">
        <v>136</v>
      </c>
      <c r="AT210" s="144" t="s">
        <v>132</v>
      </c>
      <c r="AU210" s="144" t="s">
        <v>86</v>
      </c>
      <c r="AY210" s="16" t="s">
        <v>130</v>
      </c>
      <c r="BE210" s="145">
        <f>IF(N210="základní",J210,0)</f>
        <v>0</v>
      </c>
      <c r="BF210" s="145">
        <f>IF(N210="snížená",J210,0)</f>
        <v>0</v>
      </c>
      <c r="BG210" s="145">
        <f>IF(N210="zákl. přenesená",J210,0)</f>
        <v>0</v>
      </c>
      <c r="BH210" s="145">
        <f>IF(N210="sníž. přenesená",J210,0)</f>
        <v>0</v>
      </c>
      <c r="BI210" s="145">
        <f>IF(N210="nulová",J210,0)</f>
        <v>0</v>
      </c>
      <c r="BJ210" s="16" t="s">
        <v>84</v>
      </c>
      <c r="BK210" s="145">
        <f>ROUND(I210*H210,2)</f>
        <v>0</v>
      </c>
      <c r="BL210" s="16" t="s">
        <v>136</v>
      </c>
      <c r="BM210" s="144" t="s">
        <v>472</v>
      </c>
    </row>
    <row r="211" spans="2:65" s="1" customFormat="1" ht="19.5">
      <c r="B211" s="31"/>
      <c r="D211" s="146" t="s">
        <v>138</v>
      </c>
      <c r="F211" s="147" t="s">
        <v>339</v>
      </c>
      <c r="I211" s="148"/>
      <c r="L211" s="31"/>
      <c r="M211" s="149"/>
      <c r="T211" s="55"/>
      <c r="AT211" s="16" t="s">
        <v>138</v>
      </c>
      <c r="AU211" s="16" t="s">
        <v>86</v>
      </c>
    </row>
    <row r="212" spans="2:65" s="11" customFormat="1" ht="22.9" customHeight="1">
      <c r="B212" s="120"/>
      <c r="D212" s="121" t="s">
        <v>75</v>
      </c>
      <c r="E212" s="130" t="s">
        <v>473</v>
      </c>
      <c r="F212" s="130" t="s">
        <v>474</v>
      </c>
      <c r="I212" s="123"/>
      <c r="J212" s="131">
        <f>BK212</f>
        <v>0</v>
      </c>
      <c r="L212" s="120"/>
      <c r="M212" s="125"/>
      <c r="P212" s="126">
        <f>SUM(P213:P238)</f>
        <v>0</v>
      </c>
      <c r="R212" s="126">
        <f>SUM(R213:R238)</f>
        <v>29.67726652</v>
      </c>
      <c r="T212" s="127">
        <f>SUM(T213:T238)</f>
        <v>0</v>
      </c>
      <c r="AR212" s="121" t="s">
        <v>84</v>
      </c>
      <c r="AT212" s="128" t="s">
        <v>75</v>
      </c>
      <c r="AU212" s="128" t="s">
        <v>84</v>
      </c>
      <c r="AY212" s="121" t="s">
        <v>130</v>
      </c>
      <c r="BK212" s="129">
        <f>SUM(BK213:BK238)</f>
        <v>0</v>
      </c>
    </row>
    <row r="213" spans="2:65" s="1" customFormat="1" ht="21.75" customHeight="1">
      <c r="B213" s="31"/>
      <c r="C213" s="132" t="s">
        <v>350</v>
      </c>
      <c r="D213" s="132" t="s">
        <v>132</v>
      </c>
      <c r="E213" s="133" t="s">
        <v>475</v>
      </c>
      <c r="F213" s="134" t="s">
        <v>476</v>
      </c>
      <c r="G213" s="135" t="s">
        <v>135</v>
      </c>
      <c r="H213" s="136">
        <v>9.9410000000000007</v>
      </c>
      <c r="I213" s="137"/>
      <c r="J213" s="138">
        <f>ROUND(I213*H213,2)</f>
        <v>0</v>
      </c>
      <c r="K213" s="139"/>
      <c r="L213" s="31"/>
      <c r="M213" s="140" t="s">
        <v>1</v>
      </c>
      <c r="N213" s="141" t="s">
        <v>41</v>
      </c>
      <c r="P213" s="142">
        <f>O213*H213</f>
        <v>0</v>
      </c>
      <c r="Q213" s="142">
        <v>2.5019499999999999</v>
      </c>
      <c r="R213" s="142">
        <f>Q213*H213</f>
        <v>24.871884950000002</v>
      </c>
      <c r="S213" s="142">
        <v>0</v>
      </c>
      <c r="T213" s="143">
        <f>S213*H213</f>
        <v>0</v>
      </c>
      <c r="AR213" s="144" t="s">
        <v>136</v>
      </c>
      <c r="AT213" s="144" t="s">
        <v>132</v>
      </c>
      <c r="AU213" s="144" t="s">
        <v>86</v>
      </c>
      <c r="AY213" s="16" t="s">
        <v>130</v>
      </c>
      <c r="BE213" s="145">
        <f>IF(N213="základní",J213,0)</f>
        <v>0</v>
      </c>
      <c r="BF213" s="145">
        <f>IF(N213="snížená",J213,0)</f>
        <v>0</v>
      </c>
      <c r="BG213" s="145">
        <f>IF(N213="zákl. přenesená",J213,0)</f>
        <v>0</v>
      </c>
      <c r="BH213" s="145">
        <f>IF(N213="sníž. přenesená",J213,0)</f>
        <v>0</v>
      </c>
      <c r="BI213" s="145">
        <f>IF(N213="nulová",J213,0)</f>
        <v>0</v>
      </c>
      <c r="BJ213" s="16" t="s">
        <v>84</v>
      </c>
      <c r="BK213" s="145">
        <f>ROUND(I213*H213,2)</f>
        <v>0</v>
      </c>
      <c r="BL213" s="16" t="s">
        <v>136</v>
      </c>
      <c r="BM213" s="144" t="s">
        <v>477</v>
      </c>
    </row>
    <row r="214" spans="2:65" s="1" customFormat="1" ht="19.5">
      <c r="B214" s="31"/>
      <c r="D214" s="146" t="s">
        <v>138</v>
      </c>
      <c r="F214" s="147" t="s">
        <v>478</v>
      </c>
      <c r="I214" s="148"/>
      <c r="L214" s="31"/>
      <c r="M214" s="149"/>
      <c r="T214" s="55"/>
      <c r="AT214" s="16" t="s">
        <v>138</v>
      </c>
      <c r="AU214" s="16" t="s">
        <v>86</v>
      </c>
    </row>
    <row r="215" spans="2:65" s="12" customFormat="1" ht="11.25">
      <c r="B215" s="150"/>
      <c r="D215" s="146" t="s">
        <v>144</v>
      </c>
      <c r="E215" s="151" t="s">
        <v>1</v>
      </c>
      <c r="F215" s="152" t="s">
        <v>479</v>
      </c>
      <c r="H215" s="151" t="s">
        <v>1</v>
      </c>
      <c r="I215" s="153"/>
      <c r="L215" s="150"/>
      <c r="M215" s="154"/>
      <c r="T215" s="155"/>
      <c r="AT215" s="151" t="s">
        <v>144</v>
      </c>
      <c r="AU215" s="151" t="s">
        <v>86</v>
      </c>
      <c r="AV215" s="12" t="s">
        <v>84</v>
      </c>
      <c r="AW215" s="12" t="s">
        <v>32</v>
      </c>
      <c r="AX215" s="12" t="s">
        <v>76</v>
      </c>
      <c r="AY215" s="151" t="s">
        <v>130</v>
      </c>
    </row>
    <row r="216" spans="2:65" s="13" customFormat="1" ht="11.25">
      <c r="B216" s="156"/>
      <c r="D216" s="146" t="s">
        <v>144</v>
      </c>
      <c r="E216" s="157" t="s">
        <v>1</v>
      </c>
      <c r="F216" s="158" t="s">
        <v>480</v>
      </c>
      <c r="H216" s="159">
        <v>2.0009999999999999</v>
      </c>
      <c r="I216" s="160"/>
      <c r="L216" s="156"/>
      <c r="M216" s="161"/>
      <c r="T216" s="162"/>
      <c r="AT216" s="157" t="s">
        <v>144</v>
      </c>
      <c r="AU216" s="157" t="s">
        <v>86</v>
      </c>
      <c r="AV216" s="13" t="s">
        <v>86</v>
      </c>
      <c r="AW216" s="13" t="s">
        <v>32</v>
      </c>
      <c r="AX216" s="13" t="s">
        <v>76</v>
      </c>
      <c r="AY216" s="157" t="s">
        <v>130</v>
      </c>
    </row>
    <row r="217" spans="2:65" s="13" customFormat="1" ht="11.25">
      <c r="B217" s="156"/>
      <c r="D217" s="146" t="s">
        <v>144</v>
      </c>
      <c r="E217" s="157" t="s">
        <v>1</v>
      </c>
      <c r="F217" s="158" t="s">
        <v>481</v>
      </c>
      <c r="H217" s="159">
        <v>2.19</v>
      </c>
      <c r="I217" s="160"/>
      <c r="L217" s="156"/>
      <c r="M217" s="161"/>
      <c r="T217" s="162"/>
      <c r="AT217" s="157" t="s">
        <v>144</v>
      </c>
      <c r="AU217" s="157" t="s">
        <v>86</v>
      </c>
      <c r="AV217" s="13" t="s">
        <v>86</v>
      </c>
      <c r="AW217" s="13" t="s">
        <v>32</v>
      </c>
      <c r="AX217" s="13" t="s">
        <v>76</v>
      </c>
      <c r="AY217" s="157" t="s">
        <v>130</v>
      </c>
    </row>
    <row r="218" spans="2:65" s="13" customFormat="1" ht="11.25">
      <c r="B218" s="156"/>
      <c r="D218" s="146" t="s">
        <v>144</v>
      </c>
      <c r="E218" s="157" t="s">
        <v>1</v>
      </c>
      <c r="F218" s="158" t="s">
        <v>482</v>
      </c>
      <c r="H218" s="159">
        <v>5.75</v>
      </c>
      <c r="I218" s="160"/>
      <c r="L218" s="156"/>
      <c r="M218" s="161"/>
      <c r="T218" s="162"/>
      <c r="AT218" s="157" t="s">
        <v>144</v>
      </c>
      <c r="AU218" s="157" t="s">
        <v>86</v>
      </c>
      <c r="AV218" s="13" t="s">
        <v>86</v>
      </c>
      <c r="AW218" s="13" t="s">
        <v>32</v>
      </c>
      <c r="AX218" s="13" t="s">
        <v>76</v>
      </c>
      <c r="AY218" s="157" t="s">
        <v>130</v>
      </c>
    </row>
    <row r="219" spans="2:65" s="14" customFormat="1" ht="11.25">
      <c r="B219" s="163"/>
      <c r="D219" s="146" t="s">
        <v>144</v>
      </c>
      <c r="E219" s="164" t="s">
        <v>1</v>
      </c>
      <c r="F219" s="165" t="s">
        <v>147</v>
      </c>
      <c r="H219" s="166">
        <v>9.9410000000000007</v>
      </c>
      <c r="I219" s="167"/>
      <c r="L219" s="163"/>
      <c r="M219" s="168"/>
      <c r="T219" s="169"/>
      <c r="AT219" s="164" t="s">
        <v>144</v>
      </c>
      <c r="AU219" s="164" t="s">
        <v>86</v>
      </c>
      <c r="AV219" s="14" t="s">
        <v>136</v>
      </c>
      <c r="AW219" s="14" t="s">
        <v>32</v>
      </c>
      <c r="AX219" s="14" t="s">
        <v>84</v>
      </c>
      <c r="AY219" s="164" t="s">
        <v>130</v>
      </c>
    </row>
    <row r="220" spans="2:65" s="1" customFormat="1" ht="24.2" customHeight="1">
      <c r="B220" s="31"/>
      <c r="C220" s="132" t="s">
        <v>359</v>
      </c>
      <c r="D220" s="132" t="s">
        <v>132</v>
      </c>
      <c r="E220" s="133" t="s">
        <v>483</v>
      </c>
      <c r="F220" s="134" t="s">
        <v>484</v>
      </c>
      <c r="G220" s="135" t="s">
        <v>222</v>
      </c>
      <c r="H220" s="136">
        <v>1.4910000000000001</v>
      </c>
      <c r="I220" s="137"/>
      <c r="J220" s="138">
        <f>ROUND(I220*H220,2)</f>
        <v>0</v>
      </c>
      <c r="K220" s="139"/>
      <c r="L220" s="31"/>
      <c r="M220" s="140" t="s">
        <v>1</v>
      </c>
      <c r="N220" s="141" t="s">
        <v>41</v>
      </c>
      <c r="P220" s="142">
        <f>O220*H220</f>
        <v>0</v>
      </c>
      <c r="Q220" s="142">
        <v>1.0492699999999999</v>
      </c>
      <c r="R220" s="142">
        <f>Q220*H220</f>
        <v>1.56446157</v>
      </c>
      <c r="S220" s="142">
        <v>0</v>
      </c>
      <c r="T220" s="143">
        <f>S220*H220</f>
        <v>0</v>
      </c>
      <c r="AR220" s="144" t="s">
        <v>136</v>
      </c>
      <c r="AT220" s="144" t="s">
        <v>132</v>
      </c>
      <c r="AU220" s="144" t="s">
        <v>86</v>
      </c>
      <c r="AY220" s="16" t="s">
        <v>130</v>
      </c>
      <c r="BE220" s="145">
        <f>IF(N220="základní",J220,0)</f>
        <v>0</v>
      </c>
      <c r="BF220" s="145">
        <f>IF(N220="snížená",J220,0)</f>
        <v>0</v>
      </c>
      <c r="BG220" s="145">
        <f>IF(N220="zákl. přenesená",J220,0)</f>
        <v>0</v>
      </c>
      <c r="BH220" s="145">
        <f>IF(N220="sníž. přenesená",J220,0)</f>
        <v>0</v>
      </c>
      <c r="BI220" s="145">
        <f>IF(N220="nulová",J220,0)</f>
        <v>0</v>
      </c>
      <c r="BJ220" s="16" t="s">
        <v>84</v>
      </c>
      <c r="BK220" s="145">
        <f>ROUND(I220*H220,2)</f>
        <v>0</v>
      </c>
      <c r="BL220" s="16" t="s">
        <v>136</v>
      </c>
      <c r="BM220" s="144" t="s">
        <v>485</v>
      </c>
    </row>
    <row r="221" spans="2:65" s="1" customFormat="1" ht="19.5">
      <c r="B221" s="31"/>
      <c r="D221" s="146" t="s">
        <v>138</v>
      </c>
      <c r="F221" s="147" t="s">
        <v>486</v>
      </c>
      <c r="I221" s="148"/>
      <c r="L221" s="31"/>
      <c r="M221" s="149"/>
      <c r="T221" s="55"/>
      <c r="AT221" s="16" t="s">
        <v>138</v>
      </c>
      <c r="AU221" s="16" t="s">
        <v>86</v>
      </c>
    </row>
    <row r="222" spans="2:65" s="13" customFormat="1" ht="11.25">
      <c r="B222" s="156"/>
      <c r="D222" s="146" t="s">
        <v>144</v>
      </c>
      <c r="E222" s="157" t="s">
        <v>1</v>
      </c>
      <c r="F222" s="158" t="s">
        <v>487</v>
      </c>
      <c r="H222" s="159">
        <v>1.4910000000000001</v>
      </c>
      <c r="I222" s="160"/>
      <c r="L222" s="156"/>
      <c r="M222" s="161"/>
      <c r="T222" s="162"/>
      <c r="AT222" s="157" t="s">
        <v>144</v>
      </c>
      <c r="AU222" s="157" t="s">
        <v>86</v>
      </c>
      <c r="AV222" s="13" t="s">
        <v>86</v>
      </c>
      <c r="AW222" s="13" t="s">
        <v>32</v>
      </c>
      <c r="AX222" s="13" t="s">
        <v>76</v>
      </c>
      <c r="AY222" s="157" t="s">
        <v>130</v>
      </c>
    </row>
    <row r="223" spans="2:65" s="14" customFormat="1" ht="11.25">
      <c r="B223" s="163"/>
      <c r="D223" s="146" t="s">
        <v>144</v>
      </c>
      <c r="E223" s="164" t="s">
        <v>1</v>
      </c>
      <c r="F223" s="165" t="s">
        <v>147</v>
      </c>
      <c r="H223" s="166">
        <v>1.4910000000000001</v>
      </c>
      <c r="I223" s="167"/>
      <c r="L223" s="163"/>
      <c r="M223" s="168"/>
      <c r="T223" s="169"/>
      <c r="AT223" s="164" t="s">
        <v>144</v>
      </c>
      <c r="AU223" s="164" t="s">
        <v>86</v>
      </c>
      <c r="AV223" s="14" t="s">
        <v>136</v>
      </c>
      <c r="AW223" s="14" t="s">
        <v>32</v>
      </c>
      <c r="AX223" s="14" t="s">
        <v>84</v>
      </c>
      <c r="AY223" s="164" t="s">
        <v>130</v>
      </c>
    </row>
    <row r="224" spans="2:65" s="1" customFormat="1" ht="24.2" customHeight="1">
      <c r="B224" s="31"/>
      <c r="C224" s="132" t="s">
        <v>364</v>
      </c>
      <c r="D224" s="132" t="s">
        <v>132</v>
      </c>
      <c r="E224" s="133" t="s">
        <v>488</v>
      </c>
      <c r="F224" s="134" t="s">
        <v>489</v>
      </c>
      <c r="G224" s="135" t="s">
        <v>167</v>
      </c>
      <c r="H224" s="136">
        <v>29.2</v>
      </c>
      <c r="I224" s="137"/>
      <c r="J224" s="138">
        <f>ROUND(I224*H224,2)</f>
        <v>0</v>
      </c>
      <c r="K224" s="139"/>
      <c r="L224" s="31"/>
      <c r="M224" s="140" t="s">
        <v>1</v>
      </c>
      <c r="N224" s="141" t="s">
        <v>41</v>
      </c>
      <c r="P224" s="142">
        <f>O224*H224</f>
        <v>0</v>
      </c>
      <c r="Q224" s="142">
        <v>1.052E-2</v>
      </c>
      <c r="R224" s="142">
        <f>Q224*H224</f>
        <v>0.30718400000000001</v>
      </c>
      <c r="S224" s="142">
        <v>0</v>
      </c>
      <c r="T224" s="143">
        <f>S224*H224</f>
        <v>0</v>
      </c>
      <c r="AR224" s="144" t="s">
        <v>136</v>
      </c>
      <c r="AT224" s="144" t="s">
        <v>132</v>
      </c>
      <c r="AU224" s="144" t="s">
        <v>86</v>
      </c>
      <c r="AY224" s="16" t="s">
        <v>130</v>
      </c>
      <c r="BE224" s="145">
        <f>IF(N224="základní",J224,0)</f>
        <v>0</v>
      </c>
      <c r="BF224" s="145">
        <f>IF(N224="snížená",J224,0)</f>
        <v>0</v>
      </c>
      <c r="BG224" s="145">
        <f>IF(N224="zákl. přenesená",J224,0)</f>
        <v>0</v>
      </c>
      <c r="BH224" s="145">
        <f>IF(N224="sníž. přenesená",J224,0)</f>
        <v>0</v>
      </c>
      <c r="BI224" s="145">
        <f>IF(N224="nulová",J224,0)</f>
        <v>0</v>
      </c>
      <c r="BJ224" s="16" t="s">
        <v>84</v>
      </c>
      <c r="BK224" s="145">
        <f>ROUND(I224*H224,2)</f>
        <v>0</v>
      </c>
      <c r="BL224" s="16" t="s">
        <v>136</v>
      </c>
      <c r="BM224" s="144" t="s">
        <v>490</v>
      </c>
    </row>
    <row r="225" spans="2:65" s="1" customFormat="1" ht="19.5">
      <c r="B225" s="31"/>
      <c r="D225" s="146" t="s">
        <v>138</v>
      </c>
      <c r="F225" s="147" t="s">
        <v>491</v>
      </c>
      <c r="I225" s="148"/>
      <c r="L225" s="31"/>
      <c r="M225" s="149"/>
      <c r="T225" s="55"/>
      <c r="AT225" s="16" t="s">
        <v>138</v>
      </c>
      <c r="AU225" s="16" t="s">
        <v>86</v>
      </c>
    </row>
    <row r="226" spans="2:65" s="13" customFormat="1" ht="11.25">
      <c r="B226" s="156"/>
      <c r="D226" s="146" t="s">
        <v>144</v>
      </c>
      <c r="E226" s="157" t="s">
        <v>1</v>
      </c>
      <c r="F226" s="158" t="s">
        <v>492</v>
      </c>
      <c r="H226" s="159">
        <v>29.2</v>
      </c>
      <c r="I226" s="160"/>
      <c r="L226" s="156"/>
      <c r="M226" s="161"/>
      <c r="T226" s="162"/>
      <c r="AT226" s="157" t="s">
        <v>144</v>
      </c>
      <c r="AU226" s="157" t="s">
        <v>86</v>
      </c>
      <c r="AV226" s="13" t="s">
        <v>86</v>
      </c>
      <c r="AW226" s="13" t="s">
        <v>32</v>
      </c>
      <c r="AX226" s="13" t="s">
        <v>84</v>
      </c>
      <c r="AY226" s="157" t="s">
        <v>130</v>
      </c>
    </row>
    <row r="227" spans="2:65" s="1" customFormat="1" ht="24.2" customHeight="1">
      <c r="B227" s="31"/>
      <c r="C227" s="132" t="s">
        <v>369</v>
      </c>
      <c r="D227" s="132" t="s">
        <v>132</v>
      </c>
      <c r="E227" s="133" t="s">
        <v>493</v>
      </c>
      <c r="F227" s="134" t="s">
        <v>494</v>
      </c>
      <c r="G227" s="135" t="s">
        <v>167</v>
      </c>
      <c r="H227" s="136">
        <v>29.2</v>
      </c>
      <c r="I227" s="137"/>
      <c r="J227" s="138">
        <f>ROUND(I227*H227,2)</f>
        <v>0</v>
      </c>
      <c r="K227" s="139"/>
      <c r="L227" s="31"/>
      <c r="M227" s="140" t="s">
        <v>1</v>
      </c>
      <c r="N227" s="141" t="s">
        <v>41</v>
      </c>
      <c r="P227" s="142">
        <f>O227*H227</f>
        <v>0</v>
      </c>
      <c r="Q227" s="142">
        <v>0</v>
      </c>
      <c r="R227" s="142">
        <f>Q227*H227</f>
        <v>0</v>
      </c>
      <c r="S227" s="142">
        <v>0</v>
      </c>
      <c r="T227" s="143">
        <f>S227*H227</f>
        <v>0</v>
      </c>
      <c r="AR227" s="144" t="s">
        <v>136</v>
      </c>
      <c r="AT227" s="144" t="s">
        <v>132</v>
      </c>
      <c r="AU227" s="144" t="s">
        <v>86</v>
      </c>
      <c r="AY227" s="16" t="s">
        <v>130</v>
      </c>
      <c r="BE227" s="145">
        <f>IF(N227="základní",J227,0)</f>
        <v>0</v>
      </c>
      <c r="BF227" s="145">
        <f>IF(N227="snížená",J227,0)</f>
        <v>0</v>
      </c>
      <c r="BG227" s="145">
        <f>IF(N227="zákl. přenesená",J227,0)</f>
        <v>0</v>
      </c>
      <c r="BH227" s="145">
        <f>IF(N227="sníž. přenesená",J227,0)</f>
        <v>0</v>
      </c>
      <c r="BI227" s="145">
        <f>IF(N227="nulová",J227,0)</f>
        <v>0</v>
      </c>
      <c r="BJ227" s="16" t="s">
        <v>84</v>
      </c>
      <c r="BK227" s="145">
        <f>ROUND(I227*H227,2)</f>
        <v>0</v>
      </c>
      <c r="BL227" s="16" t="s">
        <v>136</v>
      </c>
      <c r="BM227" s="144" t="s">
        <v>495</v>
      </c>
    </row>
    <row r="228" spans="2:65" s="1" customFormat="1" ht="19.5">
      <c r="B228" s="31"/>
      <c r="D228" s="146" t="s">
        <v>138</v>
      </c>
      <c r="F228" s="147" t="s">
        <v>496</v>
      </c>
      <c r="I228" s="148"/>
      <c r="L228" s="31"/>
      <c r="M228" s="149"/>
      <c r="T228" s="55"/>
      <c r="AT228" s="16" t="s">
        <v>138</v>
      </c>
      <c r="AU228" s="16" t="s">
        <v>86</v>
      </c>
    </row>
    <row r="229" spans="2:65" s="1" customFormat="1" ht="24.2" customHeight="1">
      <c r="B229" s="31"/>
      <c r="C229" s="132" t="s">
        <v>375</v>
      </c>
      <c r="D229" s="132" t="s">
        <v>132</v>
      </c>
      <c r="E229" s="133" t="s">
        <v>497</v>
      </c>
      <c r="F229" s="134" t="s">
        <v>498</v>
      </c>
      <c r="G229" s="135" t="s">
        <v>499</v>
      </c>
      <c r="H229" s="136">
        <v>26</v>
      </c>
      <c r="I229" s="137"/>
      <c r="J229" s="138">
        <f>ROUND(I229*H229,2)</f>
        <v>0</v>
      </c>
      <c r="K229" s="139"/>
      <c r="L229" s="31"/>
      <c r="M229" s="140" t="s">
        <v>1</v>
      </c>
      <c r="N229" s="141" t="s">
        <v>41</v>
      </c>
      <c r="P229" s="142">
        <f>O229*H229</f>
        <v>0</v>
      </c>
      <c r="Q229" s="142">
        <v>0.11046</v>
      </c>
      <c r="R229" s="142">
        <f>Q229*H229</f>
        <v>2.8719600000000001</v>
      </c>
      <c r="S229" s="142">
        <v>0</v>
      </c>
      <c r="T229" s="143">
        <f>S229*H229</f>
        <v>0</v>
      </c>
      <c r="AR229" s="144" t="s">
        <v>136</v>
      </c>
      <c r="AT229" s="144" t="s">
        <v>132</v>
      </c>
      <c r="AU229" s="144" t="s">
        <v>86</v>
      </c>
      <c r="AY229" s="16" t="s">
        <v>130</v>
      </c>
      <c r="BE229" s="145">
        <f>IF(N229="základní",J229,0)</f>
        <v>0</v>
      </c>
      <c r="BF229" s="145">
        <f>IF(N229="snížená",J229,0)</f>
        <v>0</v>
      </c>
      <c r="BG229" s="145">
        <f>IF(N229="zákl. přenesená",J229,0)</f>
        <v>0</v>
      </c>
      <c r="BH229" s="145">
        <f>IF(N229="sníž. přenesená",J229,0)</f>
        <v>0</v>
      </c>
      <c r="BI229" s="145">
        <f>IF(N229="nulová",J229,0)</f>
        <v>0</v>
      </c>
      <c r="BJ229" s="16" t="s">
        <v>84</v>
      </c>
      <c r="BK229" s="145">
        <f>ROUND(I229*H229,2)</f>
        <v>0</v>
      </c>
      <c r="BL229" s="16" t="s">
        <v>136</v>
      </c>
      <c r="BM229" s="144" t="s">
        <v>500</v>
      </c>
    </row>
    <row r="230" spans="2:65" s="1" customFormat="1" ht="19.5">
      <c r="B230" s="31"/>
      <c r="D230" s="146" t="s">
        <v>138</v>
      </c>
      <c r="F230" s="147" t="s">
        <v>501</v>
      </c>
      <c r="I230" s="148"/>
      <c r="L230" s="31"/>
      <c r="M230" s="149"/>
      <c r="T230" s="55"/>
      <c r="AT230" s="16" t="s">
        <v>138</v>
      </c>
      <c r="AU230" s="16" t="s">
        <v>86</v>
      </c>
    </row>
    <row r="231" spans="2:65" s="13" customFormat="1" ht="11.25">
      <c r="B231" s="156"/>
      <c r="D231" s="146" t="s">
        <v>144</v>
      </c>
      <c r="E231" s="157" t="s">
        <v>1</v>
      </c>
      <c r="F231" s="158" t="s">
        <v>502</v>
      </c>
      <c r="H231" s="159">
        <v>26</v>
      </c>
      <c r="I231" s="160"/>
      <c r="L231" s="156"/>
      <c r="M231" s="161"/>
      <c r="T231" s="162"/>
      <c r="AT231" s="157" t="s">
        <v>144</v>
      </c>
      <c r="AU231" s="157" t="s">
        <v>86</v>
      </c>
      <c r="AV231" s="13" t="s">
        <v>86</v>
      </c>
      <c r="AW231" s="13" t="s">
        <v>32</v>
      </c>
      <c r="AX231" s="13" t="s">
        <v>76</v>
      </c>
      <c r="AY231" s="157" t="s">
        <v>130</v>
      </c>
    </row>
    <row r="232" spans="2:65" s="14" customFormat="1" ht="11.25">
      <c r="B232" s="163"/>
      <c r="D232" s="146" t="s">
        <v>144</v>
      </c>
      <c r="E232" s="164" t="s">
        <v>1</v>
      </c>
      <c r="F232" s="165" t="s">
        <v>147</v>
      </c>
      <c r="H232" s="166">
        <v>26</v>
      </c>
      <c r="I232" s="167"/>
      <c r="L232" s="163"/>
      <c r="M232" s="168"/>
      <c r="T232" s="169"/>
      <c r="AT232" s="164" t="s">
        <v>144</v>
      </c>
      <c r="AU232" s="164" t="s">
        <v>86</v>
      </c>
      <c r="AV232" s="14" t="s">
        <v>136</v>
      </c>
      <c r="AW232" s="14" t="s">
        <v>32</v>
      </c>
      <c r="AX232" s="14" t="s">
        <v>84</v>
      </c>
      <c r="AY232" s="164" t="s">
        <v>130</v>
      </c>
    </row>
    <row r="233" spans="2:65" s="1" customFormat="1" ht="16.5" customHeight="1">
      <c r="B233" s="31"/>
      <c r="C233" s="132" t="s">
        <v>380</v>
      </c>
      <c r="D233" s="132" t="s">
        <v>132</v>
      </c>
      <c r="E233" s="133" t="s">
        <v>503</v>
      </c>
      <c r="F233" s="134" t="s">
        <v>504</v>
      </c>
      <c r="G233" s="135" t="s">
        <v>167</v>
      </c>
      <c r="H233" s="136">
        <v>7.8</v>
      </c>
      <c r="I233" s="137"/>
      <c r="J233" s="138">
        <f>ROUND(I233*H233,2)</f>
        <v>0</v>
      </c>
      <c r="K233" s="139"/>
      <c r="L233" s="31"/>
      <c r="M233" s="140" t="s">
        <v>1</v>
      </c>
      <c r="N233" s="141" t="s">
        <v>41</v>
      </c>
      <c r="P233" s="142">
        <f>O233*H233</f>
        <v>0</v>
      </c>
      <c r="Q233" s="142">
        <v>7.92E-3</v>
      </c>
      <c r="R233" s="142">
        <f>Q233*H233</f>
        <v>6.1775999999999998E-2</v>
      </c>
      <c r="S233" s="142">
        <v>0</v>
      </c>
      <c r="T233" s="143">
        <f>S233*H233</f>
        <v>0</v>
      </c>
      <c r="AR233" s="144" t="s">
        <v>136</v>
      </c>
      <c r="AT233" s="144" t="s">
        <v>132</v>
      </c>
      <c r="AU233" s="144" t="s">
        <v>86</v>
      </c>
      <c r="AY233" s="16" t="s">
        <v>130</v>
      </c>
      <c r="BE233" s="145">
        <f>IF(N233="základní",J233,0)</f>
        <v>0</v>
      </c>
      <c r="BF233" s="145">
        <f>IF(N233="snížená",J233,0)</f>
        <v>0</v>
      </c>
      <c r="BG233" s="145">
        <f>IF(N233="zákl. přenesená",J233,0)</f>
        <v>0</v>
      </c>
      <c r="BH233" s="145">
        <f>IF(N233="sníž. přenesená",J233,0)</f>
        <v>0</v>
      </c>
      <c r="BI233" s="145">
        <f>IF(N233="nulová",J233,0)</f>
        <v>0</v>
      </c>
      <c r="BJ233" s="16" t="s">
        <v>84</v>
      </c>
      <c r="BK233" s="145">
        <f>ROUND(I233*H233,2)</f>
        <v>0</v>
      </c>
      <c r="BL233" s="16" t="s">
        <v>136</v>
      </c>
      <c r="BM233" s="144" t="s">
        <v>505</v>
      </c>
    </row>
    <row r="234" spans="2:65" s="1" customFormat="1" ht="19.5">
      <c r="B234" s="31"/>
      <c r="D234" s="146" t="s">
        <v>138</v>
      </c>
      <c r="F234" s="147" t="s">
        <v>506</v>
      </c>
      <c r="I234" s="148"/>
      <c r="L234" s="31"/>
      <c r="M234" s="149"/>
      <c r="T234" s="55"/>
      <c r="AT234" s="16" t="s">
        <v>138</v>
      </c>
      <c r="AU234" s="16" t="s">
        <v>86</v>
      </c>
    </row>
    <row r="235" spans="2:65" s="13" customFormat="1" ht="11.25">
      <c r="B235" s="156"/>
      <c r="D235" s="146" t="s">
        <v>144</v>
      </c>
      <c r="E235" s="157" t="s">
        <v>1</v>
      </c>
      <c r="F235" s="158" t="s">
        <v>507</v>
      </c>
      <c r="H235" s="159">
        <v>7.8</v>
      </c>
      <c r="I235" s="160"/>
      <c r="L235" s="156"/>
      <c r="M235" s="161"/>
      <c r="T235" s="162"/>
      <c r="AT235" s="157" t="s">
        <v>144</v>
      </c>
      <c r="AU235" s="157" t="s">
        <v>86</v>
      </c>
      <c r="AV235" s="13" t="s">
        <v>86</v>
      </c>
      <c r="AW235" s="13" t="s">
        <v>32</v>
      </c>
      <c r="AX235" s="13" t="s">
        <v>76</v>
      </c>
      <c r="AY235" s="157" t="s">
        <v>130</v>
      </c>
    </row>
    <row r="236" spans="2:65" s="14" customFormat="1" ht="11.25">
      <c r="B236" s="163"/>
      <c r="D236" s="146" t="s">
        <v>144</v>
      </c>
      <c r="E236" s="164" t="s">
        <v>1</v>
      </c>
      <c r="F236" s="165" t="s">
        <v>147</v>
      </c>
      <c r="H236" s="166">
        <v>7.8</v>
      </c>
      <c r="I236" s="167"/>
      <c r="L236" s="163"/>
      <c r="M236" s="168"/>
      <c r="T236" s="169"/>
      <c r="AT236" s="164" t="s">
        <v>144</v>
      </c>
      <c r="AU236" s="164" t="s">
        <v>86</v>
      </c>
      <c r="AV236" s="14" t="s">
        <v>136</v>
      </c>
      <c r="AW236" s="14" t="s">
        <v>32</v>
      </c>
      <c r="AX236" s="14" t="s">
        <v>84</v>
      </c>
      <c r="AY236" s="164" t="s">
        <v>130</v>
      </c>
    </row>
    <row r="237" spans="2:65" s="1" customFormat="1" ht="16.5" customHeight="1">
      <c r="B237" s="31"/>
      <c r="C237" s="132" t="s">
        <v>386</v>
      </c>
      <c r="D237" s="132" t="s">
        <v>132</v>
      </c>
      <c r="E237" s="133" t="s">
        <v>508</v>
      </c>
      <c r="F237" s="134" t="s">
        <v>509</v>
      </c>
      <c r="G237" s="135" t="s">
        <v>167</v>
      </c>
      <c r="H237" s="136">
        <v>7.8</v>
      </c>
      <c r="I237" s="137"/>
      <c r="J237" s="138">
        <f>ROUND(I237*H237,2)</f>
        <v>0</v>
      </c>
      <c r="K237" s="139"/>
      <c r="L237" s="31"/>
      <c r="M237" s="140" t="s">
        <v>1</v>
      </c>
      <c r="N237" s="141" t="s">
        <v>41</v>
      </c>
      <c r="P237" s="142">
        <f>O237*H237</f>
        <v>0</v>
      </c>
      <c r="Q237" s="142">
        <v>0</v>
      </c>
      <c r="R237" s="142">
        <f>Q237*H237</f>
        <v>0</v>
      </c>
      <c r="S237" s="142">
        <v>0</v>
      </c>
      <c r="T237" s="143">
        <f>S237*H237</f>
        <v>0</v>
      </c>
      <c r="AR237" s="144" t="s">
        <v>136</v>
      </c>
      <c r="AT237" s="144" t="s">
        <v>132</v>
      </c>
      <c r="AU237" s="144" t="s">
        <v>86</v>
      </c>
      <c r="AY237" s="16" t="s">
        <v>130</v>
      </c>
      <c r="BE237" s="145">
        <f>IF(N237="základní",J237,0)</f>
        <v>0</v>
      </c>
      <c r="BF237" s="145">
        <f>IF(N237="snížená",J237,0)</f>
        <v>0</v>
      </c>
      <c r="BG237" s="145">
        <f>IF(N237="zákl. přenesená",J237,0)</f>
        <v>0</v>
      </c>
      <c r="BH237" s="145">
        <f>IF(N237="sníž. přenesená",J237,0)</f>
        <v>0</v>
      </c>
      <c r="BI237" s="145">
        <f>IF(N237="nulová",J237,0)</f>
        <v>0</v>
      </c>
      <c r="BJ237" s="16" t="s">
        <v>84</v>
      </c>
      <c r="BK237" s="145">
        <f>ROUND(I237*H237,2)</f>
        <v>0</v>
      </c>
      <c r="BL237" s="16" t="s">
        <v>136</v>
      </c>
      <c r="BM237" s="144" t="s">
        <v>510</v>
      </c>
    </row>
    <row r="238" spans="2:65" s="1" customFormat="1" ht="19.5">
      <c r="B238" s="31"/>
      <c r="D238" s="146" t="s">
        <v>138</v>
      </c>
      <c r="F238" s="147" t="s">
        <v>511</v>
      </c>
      <c r="I238" s="148"/>
      <c r="L238" s="31"/>
      <c r="M238" s="149"/>
      <c r="T238" s="55"/>
      <c r="AT238" s="16" t="s">
        <v>138</v>
      </c>
      <c r="AU238" s="16" t="s">
        <v>86</v>
      </c>
    </row>
    <row r="239" spans="2:65" s="11" customFormat="1" ht="22.9" customHeight="1">
      <c r="B239" s="120"/>
      <c r="D239" s="121" t="s">
        <v>75</v>
      </c>
      <c r="E239" s="130" t="s">
        <v>164</v>
      </c>
      <c r="F239" s="130" t="s">
        <v>512</v>
      </c>
      <c r="I239" s="123"/>
      <c r="J239" s="131">
        <f>BK239</f>
        <v>0</v>
      </c>
      <c r="L239" s="120"/>
      <c r="M239" s="125"/>
      <c r="P239" s="126">
        <f>SUM(P240:P245)</f>
        <v>0</v>
      </c>
      <c r="R239" s="126">
        <f>SUM(R240:R245)</f>
        <v>0</v>
      </c>
      <c r="T239" s="127">
        <f>SUM(T240:T245)</f>
        <v>0</v>
      </c>
      <c r="AR239" s="121" t="s">
        <v>84</v>
      </c>
      <c r="AT239" s="128" t="s">
        <v>75</v>
      </c>
      <c r="AU239" s="128" t="s">
        <v>84</v>
      </c>
      <c r="AY239" s="121" t="s">
        <v>130</v>
      </c>
      <c r="BK239" s="129">
        <f>SUM(BK240:BK245)</f>
        <v>0</v>
      </c>
    </row>
    <row r="240" spans="2:65" s="1" customFormat="1" ht="24.2" customHeight="1">
      <c r="B240" s="31"/>
      <c r="C240" s="132" t="s">
        <v>390</v>
      </c>
      <c r="D240" s="132" t="s">
        <v>132</v>
      </c>
      <c r="E240" s="133" t="s">
        <v>513</v>
      </c>
      <c r="F240" s="134" t="s">
        <v>514</v>
      </c>
      <c r="G240" s="135" t="s">
        <v>167</v>
      </c>
      <c r="H240" s="136">
        <v>19</v>
      </c>
      <c r="I240" s="137"/>
      <c r="J240" s="138">
        <f>ROUND(I240*H240,2)</f>
        <v>0</v>
      </c>
      <c r="K240" s="139"/>
      <c r="L240" s="31"/>
      <c r="M240" s="140" t="s">
        <v>1</v>
      </c>
      <c r="N240" s="141" t="s">
        <v>41</v>
      </c>
      <c r="P240" s="142">
        <f>O240*H240</f>
        <v>0</v>
      </c>
      <c r="Q240" s="142">
        <v>0</v>
      </c>
      <c r="R240" s="142">
        <f>Q240*H240</f>
        <v>0</v>
      </c>
      <c r="S240" s="142">
        <v>0</v>
      </c>
      <c r="T240" s="143">
        <f>S240*H240</f>
        <v>0</v>
      </c>
      <c r="AR240" s="144" t="s">
        <v>136</v>
      </c>
      <c r="AT240" s="144" t="s">
        <v>132</v>
      </c>
      <c r="AU240" s="144" t="s">
        <v>86</v>
      </c>
      <c r="AY240" s="16" t="s">
        <v>130</v>
      </c>
      <c r="BE240" s="145">
        <f>IF(N240="základní",J240,0)</f>
        <v>0</v>
      </c>
      <c r="BF240" s="145">
        <f>IF(N240="snížená",J240,0)</f>
        <v>0</v>
      </c>
      <c r="BG240" s="145">
        <f>IF(N240="zákl. přenesená",J240,0)</f>
        <v>0</v>
      </c>
      <c r="BH240" s="145">
        <f>IF(N240="sníž. přenesená",J240,0)</f>
        <v>0</v>
      </c>
      <c r="BI240" s="145">
        <f>IF(N240="nulová",J240,0)</f>
        <v>0</v>
      </c>
      <c r="BJ240" s="16" t="s">
        <v>84</v>
      </c>
      <c r="BK240" s="145">
        <f>ROUND(I240*H240,2)</f>
        <v>0</v>
      </c>
      <c r="BL240" s="16" t="s">
        <v>136</v>
      </c>
      <c r="BM240" s="144" t="s">
        <v>515</v>
      </c>
    </row>
    <row r="241" spans="2:65" s="1" customFormat="1" ht="11.25">
      <c r="B241" s="31"/>
      <c r="D241" s="146" t="s">
        <v>138</v>
      </c>
      <c r="F241" s="147" t="s">
        <v>516</v>
      </c>
      <c r="I241" s="148"/>
      <c r="L241" s="31"/>
      <c r="M241" s="149"/>
      <c r="T241" s="55"/>
      <c r="AT241" s="16" t="s">
        <v>138</v>
      </c>
      <c r="AU241" s="16" t="s">
        <v>86</v>
      </c>
    </row>
    <row r="242" spans="2:65" s="12" customFormat="1" ht="11.25">
      <c r="B242" s="150"/>
      <c r="D242" s="146" t="s">
        <v>144</v>
      </c>
      <c r="E242" s="151" t="s">
        <v>1</v>
      </c>
      <c r="F242" s="152" t="s">
        <v>517</v>
      </c>
      <c r="H242" s="151" t="s">
        <v>1</v>
      </c>
      <c r="I242" s="153"/>
      <c r="L242" s="150"/>
      <c r="M242" s="154"/>
      <c r="T242" s="155"/>
      <c r="AT242" s="151" t="s">
        <v>144</v>
      </c>
      <c r="AU242" s="151" t="s">
        <v>86</v>
      </c>
      <c r="AV242" s="12" t="s">
        <v>84</v>
      </c>
      <c r="AW242" s="12" t="s">
        <v>32</v>
      </c>
      <c r="AX242" s="12" t="s">
        <v>76</v>
      </c>
      <c r="AY242" s="151" t="s">
        <v>130</v>
      </c>
    </row>
    <row r="243" spans="2:65" s="13" customFormat="1" ht="11.25">
      <c r="B243" s="156"/>
      <c r="D243" s="146" t="s">
        <v>144</v>
      </c>
      <c r="E243" s="157" t="s">
        <v>1</v>
      </c>
      <c r="F243" s="158" t="s">
        <v>518</v>
      </c>
      <c r="H243" s="159">
        <v>12.5</v>
      </c>
      <c r="I243" s="160"/>
      <c r="L243" s="156"/>
      <c r="M243" s="161"/>
      <c r="T243" s="162"/>
      <c r="AT243" s="157" t="s">
        <v>144</v>
      </c>
      <c r="AU243" s="157" t="s">
        <v>86</v>
      </c>
      <c r="AV243" s="13" t="s">
        <v>86</v>
      </c>
      <c r="AW243" s="13" t="s">
        <v>32</v>
      </c>
      <c r="AX243" s="13" t="s">
        <v>76</v>
      </c>
      <c r="AY243" s="157" t="s">
        <v>130</v>
      </c>
    </row>
    <row r="244" spans="2:65" s="13" customFormat="1" ht="11.25">
      <c r="B244" s="156"/>
      <c r="D244" s="146" t="s">
        <v>144</v>
      </c>
      <c r="E244" s="157" t="s">
        <v>1</v>
      </c>
      <c r="F244" s="158" t="s">
        <v>519</v>
      </c>
      <c r="H244" s="159">
        <v>6.5</v>
      </c>
      <c r="I244" s="160"/>
      <c r="L244" s="156"/>
      <c r="M244" s="161"/>
      <c r="T244" s="162"/>
      <c r="AT244" s="157" t="s">
        <v>144</v>
      </c>
      <c r="AU244" s="157" t="s">
        <v>86</v>
      </c>
      <c r="AV244" s="13" t="s">
        <v>86</v>
      </c>
      <c r="AW244" s="13" t="s">
        <v>32</v>
      </c>
      <c r="AX244" s="13" t="s">
        <v>76</v>
      </c>
      <c r="AY244" s="157" t="s">
        <v>130</v>
      </c>
    </row>
    <row r="245" spans="2:65" s="14" customFormat="1" ht="11.25">
      <c r="B245" s="163"/>
      <c r="D245" s="146" t="s">
        <v>144</v>
      </c>
      <c r="E245" s="164" t="s">
        <v>1</v>
      </c>
      <c r="F245" s="165" t="s">
        <v>147</v>
      </c>
      <c r="H245" s="166">
        <v>19</v>
      </c>
      <c r="I245" s="167"/>
      <c r="L245" s="163"/>
      <c r="M245" s="168"/>
      <c r="T245" s="169"/>
      <c r="AT245" s="164" t="s">
        <v>144</v>
      </c>
      <c r="AU245" s="164" t="s">
        <v>86</v>
      </c>
      <c r="AV245" s="14" t="s">
        <v>136</v>
      </c>
      <c r="AW245" s="14" t="s">
        <v>32</v>
      </c>
      <c r="AX245" s="14" t="s">
        <v>84</v>
      </c>
      <c r="AY245" s="164" t="s">
        <v>130</v>
      </c>
    </row>
    <row r="246" spans="2:65" s="11" customFormat="1" ht="22.9" customHeight="1">
      <c r="B246" s="120"/>
      <c r="D246" s="121" t="s">
        <v>75</v>
      </c>
      <c r="E246" s="130" t="s">
        <v>217</v>
      </c>
      <c r="F246" s="130" t="s">
        <v>218</v>
      </c>
      <c r="I246" s="123"/>
      <c r="J246" s="131">
        <f>BK246</f>
        <v>0</v>
      </c>
      <c r="L246" s="120"/>
      <c r="M246" s="125"/>
      <c r="P246" s="126">
        <f>SUM(P247:P248)</f>
        <v>0</v>
      </c>
      <c r="R246" s="126">
        <f>SUM(R247:R248)</f>
        <v>0</v>
      </c>
      <c r="T246" s="127">
        <f>SUM(T247:T248)</f>
        <v>0</v>
      </c>
      <c r="AR246" s="121" t="s">
        <v>84</v>
      </c>
      <c r="AT246" s="128" t="s">
        <v>75</v>
      </c>
      <c r="AU246" s="128" t="s">
        <v>84</v>
      </c>
      <c r="AY246" s="121" t="s">
        <v>130</v>
      </c>
      <c r="BK246" s="129">
        <f>SUM(BK247:BK248)</f>
        <v>0</v>
      </c>
    </row>
    <row r="247" spans="2:65" s="1" customFormat="1" ht="16.5" customHeight="1">
      <c r="B247" s="31"/>
      <c r="C247" s="132" t="s">
        <v>520</v>
      </c>
      <c r="D247" s="132" t="s">
        <v>132</v>
      </c>
      <c r="E247" s="133" t="s">
        <v>220</v>
      </c>
      <c r="F247" s="134" t="s">
        <v>221</v>
      </c>
      <c r="G247" s="135" t="s">
        <v>222</v>
      </c>
      <c r="H247" s="136">
        <v>65.748000000000005</v>
      </c>
      <c r="I247" s="137"/>
      <c r="J247" s="138">
        <f>ROUND(I247*H247,2)</f>
        <v>0</v>
      </c>
      <c r="K247" s="139"/>
      <c r="L247" s="31"/>
      <c r="M247" s="140" t="s">
        <v>1</v>
      </c>
      <c r="N247" s="141" t="s">
        <v>41</v>
      </c>
      <c r="P247" s="142">
        <f>O247*H247</f>
        <v>0</v>
      </c>
      <c r="Q247" s="142">
        <v>0</v>
      </c>
      <c r="R247" s="142">
        <f>Q247*H247</f>
        <v>0</v>
      </c>
      <c r="S247" s="142">
        <v>0</v>
      </c>
      <c r="T247" s="143">
        <f>S247*H247</f>
        <v>0</v>
      </c>
      <c r="AR247" s="144" t="s">
        <v>136</v>
      </c>
      <c r="AT247" s="144" t="s">
        <v>132</v>
      </c>
      <c r="AU247" s="144" t="s">
        <v>86</v>
      </c>
      <c r="AY247" s="16" t="s">
        <v>130</v>
      </c>
      <c r="BE247" s="145">
        <f>IF(N247="základní",J247,0)</f>
        <v>0</v>
      </c>
      <c r="BF247" s="145">
        <f>IF(N247="snížená",J247,0)</f>
        <v>0</v>
      </c>
      <c r="BG247" s="145">
        <f>IF(N247="zákl. přenesená",J247,0)</f>
        <v>0</v>
      </c>
      <c r="BH247" s="145">
        <f>IF(N247="sníž. přenesená",J247,0)</f>
        <v>0</v>
      </c>
      <c r="BI247" s="145">
        <f>IF(N247="nulová",J247,0)</f>
        <v>0</v>
      </c>
      <c r="BJ247" s="16" t="s">
        <v>84</v>
      </c>
      <c r="BK247" s="145">
        <f>ROUND(I247*H247,2)</f>
        <v>0</v>
      </c>
      <c r="BL247" s="16" t="s">
        <v>136</v>
      </c>
      <c r="BM247" s="144" t="s">
        <v>521</v>
      </c>
    </row>
    <row r="248" spans="2:65" s="1" customFormat="1" ht="19.5">
      <c r="B248" s="31"/>
      <c r="D248" s="146" t="s">
        <v>138</v>
      </c>
      <c r="F248" s="147" t="s">
        <v>224</v>
      </c>
      <c r="I248" s="148"/>
      <c r="L248" s="31"/>
      <c r="M248" s="173"/>
      <c r="N248" s="174"/>
      <c r="O248" s="174"/>
      <c r="P248" s="174"/>
      <c r="Q248" s="174"/>
      <c r="R248" s="174"/>
      <c r="S248" s="174"/>
      <c r="T248" s="175"/>
      <c r="AT248" s="16" t="s">
        <v>138</v>
      </c>
      <c r="AU248" s="16" t="s">
        <v>86</v>
      </c>
    </row>
    <row r="249" spans="2:65" s="1" customFormat="1" ht="6.95" customHeight="1">
      <c r="B249" s="43"/>
      <c r="C249" s="44"/>
      <c r="D249" s="44"/>
      <c r="E249" s="44"/>
      <c r="F249" s="44"/>
      <c r="G249" s="44"/>
      <c r="H249" s="44"/>
      <c r="I249" s="44"/>
      <c r="J249" s="44"/>
      <c r="K249" s="44"/>
      <c r="L249" s="31"/>
    </row>
  </sheetData>
  <sheetProtection algorithmName="SHA-512" hashValue="QN6k1HXRln8XX8DP6JyWVmu5SXrWvrFH4IBR+RJWr78XgvVTlITaV/BwEpR2pfDkDDpjOdFDOR9tFhWDkuy13A==" saltValue="kLRVdBlmBcM6t4NYMqIt/yaB+BGFujjLoy5/m+TZv2yEFrOqEvIvTEu+qd1ZZWdrtkl3vMvuSJygTQg1Bvo7sw==" spinCount="100000" sheet="1" objects="1" scenarios="1" formatColumns="0" formatRows="0" autoFilter="0"/>
  <autoFilter ref="C122:K248" xr:uid="{00000000-0009-0000-0000-000004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47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6" t="s">
        <v>98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86</v>
      </c>
    </row>
    <row r="4" spans="2:46" ht="24.95" customHeight="1">
      <c r="B4" s="19"/>
      <c r="D4" s="20" t="s">
        <v>105</v>
      </c>
      <c r="L4" s="19"/>
      <c r="M4" s="87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26" t="str">
        <f>'Rekapitulace stavby'!K6</f>
        <v>Obnova obecního rybníka v k.ú. Žeretice</v>
      </c>
      <c r="F7" s="227"/>
      <c r="G7" s="227"/>
      <c r="H7" s="227"/>
      <c r="L7" s="19"/>
    </row>
    <row r="8" spans="2:46" s="1" customFormat="1" ht="12" customHeight="1">
      <c r="B8" s="31"/>
      <c r="D8" s="26" t="s">
        <v>106</v>
      </c>
      <c r="L8" s="31"/>
    </row>
    <row r="9" spans="2:46" s="1" customFormat="1" ht="16.5" customHeight="1">
      <c r="B9" s="31"/>
      <c r="E9" s="188" t="s">
        <v>522</v>
      </c>
      <c r="F9" s="228"/>
      <c r="G9" s="228"/>
      <c r="H9" s="228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34</v>
      </c>
      <c r="I12" s="26" t="s">
        <v>22</v>
      </c>
      <c r="J12" s="51" t="str">
        <f>'Rekapitulace stavby'!AN8</f>
        <v>13. 4. 2026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24</v>
      </c>
      <c r="I14" s="26" t="s">
        <v>25</v>
      </c>
      <c r="J14" s="24" t="str">
        <f>IF('Rekapitulace stavby'!AN10="","",'Rekapitulace stavby'!AN10)</f>
        <v/>
      </c>
      <c r="L14" s="31"/>
    </row>
    <row r="15" spans="2:46" s="1" customFormat="1" ht="18" customHeight="1">
      <c r="B15" s="31"/>
      <c r="E15" s="24" t="str">
        <f>IF('Rekapitulace stavby'!E11="","",'Rekapitulace stavby'!E11)</f>
        <v>Obec Žeretice</v>
      </c>
      <c r="I15" s="26" t="s">
        <v>27</v>
      </c>
      <c r="J15" s="24" t="str">
        <f>IF('Rekapitulace stavby'!AN11="","",'Rekapitulace stavby'!AN11)</f>
        <v/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28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229" t="str">
        <f>'Rekapitulace stavby'!E14</f>
        <v>Vyplň údaj</v>
      </c>
      <c r="F18" s="210"/>
      <c r="G18" s="210"/>
      <c r="H18" s="210"/>
      <c r="I18" s="26" t="s">
        <v>27</v>
      </c>
      <c r="J18" s="27" t="str">
        <f>'Rekapitulace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30</v>
      </c>
      <c r="I20" s="26" t="s">
        <v>25</v>
      </c>
      <c r="J20" s="24" t="str">
        <f>IF('Rekapitulace stavby'!AN16="","",'Rekapitulace stavby'!AN16)</f>
        <v/>
      </c>
      <c r="L20" s="31"/>
    </row>
    <row r="21" spans="2:12" s="1" customFormat="1" ht="18" customHeight="1">
      <c r="B21" s="31"/>
      <c r="E21" s="24" t="str">
        <f>IF('Rekapitulace stavby'!E17="","",'Rekapitulace stavby'!E17)</f>
        <v>Projektový ateliér Dlabáček s.r.o.</v>
      </c>
      <c r="I21" s="26" t="s">
        <v>27</v>
      </c>
      <c r="J21" s="24" t="str">
        <f>IF('Rekapitulace stavby'!AN17="","",'Rekapitulace stavby'!AN17)</f>
        <v/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33</v>
      </c>
      <c r="I23" s="26" t="s">
        <v>25</v>
      </c>
      <c r="J23" s="24" t="str">
        <f>IF('Rekapitulace stavby'!AN19="","",'Rekapitulace stavby'!AN19)</f>
        <v/>
      </c>
      <c r="L23" s="31"/>
    </row>
    <row r="24" spans="2:12" s="1" customFormat="1" ht="18" customHeight="1">
      <c r="B24" s="31"/>
      <c r="E24" s="24" t="str">
        <f>IF('Rekapitulace stavby'!E20="","",'Rekapitulace stavby'!E20)</f>
        <v xml:space="preserve"> </v>
      </c>
      <c r="I24" s="26" t="s">
        <v>27</v>
      </c>
      <c r="J24" s="24" t="str">
        <f>IF('Rekapitulace stavby'!AN20="","",'Rekapitulace stavby'!AN20)</f>
        <v/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35</v>
      </c>
      <c r="L26" s="31"/>
    </row>
    <row r="27" spans="2:12" s="7" customFormat="1" ht="16.5" customHeight="1">
      <c r="B27" s="88"/>
      <c r="E27" s="215" t="s">
        <v>1</v>
      </c>
      <c r="F27" s="215"/>
      <c r="G27" s="215"/>
      <c r="H27" s="215"/>
      <c r="L27" s="88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89" t="s">
        <v>36</v>
      </c>
      <c r="J30" s="65">
        <f>ROUND(J122, 2)</f>
        <v>0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38</v>
      </c>
      <c r="I32" s="34" t="s">
        <v>37</v>
      </c>
      <c r="J32" s="34" t="s">
        <v>39</v>
      </c>
      <c r="L32" s="31"/>
    </row>
    <row r="33" spans="2:12" s="1" customFormat="1" ht="14.45" customHeight="1">
      <c r="B33" s="31"/>
      <c r="D33" s="54" t="s">
        <v>40</v>
      </c>
      <c r="E33" s="26" t="s">
        <v>41</v>
      </c>
      <c r="F33" s="90">
        <f>ROUND((SUM(BE122:BE146)),  2)</f>
        <v>0</v>
      </c>
      <c r="I33" s="91">
        <v>0.21</v>
      </c>
      <c r="J33" s="90">
        <f>ROUND(((SUM(BE122:BE146))*I33),  2)</f>
        <v>0</v>
      </c>
      <c r="L33" s="31"/>
    </row>
    <row r="34" spans="2:12" s="1" customFormat="1" ht="14.45" customHeight="1">
      <c r="B34" s="31"/>
      <c r="E34" s="26" t="s">
        <v>42</v>
      </c>
      <c r="F34" s="90">
        <f>ROUND((SUM(BF122:BF146)),  2)</f>
        <v>0</v>
      </c>
      <c r="I34" s="91">
        <v>0.12</v>
      </c>
      <c r="J34" s="90">
        <f>ROUND(((SUM(BF122:BF146))*I34),  2)</f>
        <v>0</v>
      </c>
      <c r="L34" s="31"/>
    </row>
    <row r="35" spans="2:12" s="1" customFormat="1" ht="14.45" hidden="1" customHeight="1">
      <c r="B35" s="31"/>
      <c r="E35" s="26" t="s">
        <v>43</v>
      </c>
      <c r="F35" s="90">
        <f>ROUND((SUM(BG122:BG146)),  2)</f>
        <v>0</v>
      </c>
      <c r="I35" s="91">
        <v>0.21</v>
      </c>
      <c r="J35" s="90">
        <f>0</f>
        <v>0</v>
      </c>
      <c r="L35" s="31"/>
    </row>
    <row r="36" spans="2:12" s="1" customFormat="1" ht="14.45" hidden="1" customHeight="1">
      <c r="B36" s="31"/>
      <c r="E36" s="26" t="s">
        <v>44</v>
      </c>
      <c r="F36" s="90">
        <f>ROUND((SUM(BH122:BH146)),  2)</f>
        <v>0</v>
      </c>
      <c r="I36" s="91">
        <v>0.12</v>
      </c>
      <c r="J36" s="90">
        <f>0</f>
        <v>0</v>
      </c>
      <c r="L36" s="31"/>
    </row>
    <row r="37" spans="2:12" s="1" customFormat="1" ht="14.45" hidden="1" customHeight="1">
      <c r="B37" s="31"/>
      <c r="E37" s="26" t="s">
        <v>45</v>
      </c>
      <c r="F37" s="90">
        <f>ROUND((SUM(BI122:BI146)),  2)</f>
        <v>0</v>
      </c>
      <c r="I37" s="91">
        <v>0</v>
      </c>
      <c r="J37" s="90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2"/>
      <c r="D39" s="93" t="s">
        <v>46</v>
      </c>
      <c r="E39" s="56"/>
      <c r="F39" s="56"/>
      <c r="G39" s="94" t="s">
        <v>47</v>
      </c>
      <c r="H39" s="95" t="s">
        <v>48</v>
      </c>
      <c r="I39" s="56"/>
      <c r="J39" s="96">
        <f>SUM(J30:J37)</f>
        <v>0</v>
      </c>
      <c r="K39" s="97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49</v>
      </c>
      <c r="E50" s="41"/>
      <c r="F50" s="41"/>
      <c r="G50" s="40" t="s">
        <v>50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51</v>
      </c>
      <c r="E61" s="33"/>
      <c r="F61" s="98" t="s">
        <v>52</v>
      </c>
      <c r="G61" s="42" t="s">
        <v>51</v>
      </c>
      <c r="H61" s="33"/>
      <c r="I61" s="33"/>
      <c r="J61" s="99" t="s">
        <v>52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53</v>
      </c>
      <c r="E65" s="41"/>
      <c r="F65" s="41"/>
      <c r="G65" s="40" t="s">
        <v>54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51</v>
      </c>
      <c r="E76" s="33"/>
      <c r="F76" s="98" t="s">
        <v>52</v>
      </c>
      <c r="G76" s="42" t="s">
        <v>51</v>
      </c>
      <c r="H76" s="33"/>
      <c r="I76" s="33"/>
      <c r="J76" s="99" t="s">
        <v>52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108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16.5" customHeight="1">
      <c r="B85" s="31"/>
      <c r="E85" s="226" t="str">
        <f>E7</f>
        <v>Obnova obecního rybníka v k.ú. Žeretice</v>
      </c>
      <c r="F85" s="227"/>
      <c r="G85" s="227"/>
      <c r="H85" s="227"/>
      <c r="L85" s="31"/>
    </row>
    <row r="86" spans="2:47" s="1" customFormat="1" ht="12" customHeight="1">
      <c r="B86" s="31"/>
      <c r="C86" s="26" t="s">
        <v>106</v>
      </c>
      <c r="L86" s="31"/>
    </row>
    <row r="87" spans="2:47" s="1" customFormat="1" ht="16.5" customHeight="1">
      <c r="B87" s="31"/>
      <c r="E87" s="188" t="str">
        <f>E9</f>
        <v>SO 05 - Oprava výpustného zařízení</v>
      </c>
      <c r="F87" s="228"/>
      <c r="G87" s="228"/>
      <c r="H87" s="228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 xml:space="preserve"> </v>
      </c>
      <c r="I89" s="26" t="s">
        <v>22</v>
      </c>
      <c r="J89" s="51" t="str">
        <f>IF(J12="","",J12)</f>
        <v>13. 4. 2026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24</v>
      </c>
      <c r="F91" s="24" t="str">
        <f>E15</f>
        <v>Obec Žeretice</v>
      </c>
      <c r="I91" s="26" t="s">
        <v>30</v>
      </c>
      <c r="J91" s="29" t="str">
        <f>E21</f>
        <v>Projektový ateliér Dlabáček s.r.o.</v>
      </c>
      <c r="L91" s="31"/>
    </row>
    <row r="92" spans="2:47" s="1" customFormat="1" ht="15.2" customHeight="1">
      <c r="B92" s="31"/>
      <c r="C92" s="26" t="s">
        <v>28</v>
      </c>
      <c r="F92" s="24" t="str">
        <f>IF(E18="","",E18)</f>
        <v>Vyplň údaj</v>
      </c>
      <c r="I92" s="26" t="s">
        <v>33</v>
      </c>
      <c r="J92" s="29" t="str">
        <f>E24</f>
        <v xml:space="preserve"> 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0" t="s">
        <v>109</v>
      </c>
      <c r="D94" s="92"/>
      <c r="E94" s="92"/>
      <c r="F94" s="92"/>
      <c r="G94" s="92"/>
      <c r="H94" s="92"/>
      <c r="I94" s="92"/>
      <c r="J94" s="101" t="s">
        <v>110</v>
      </c>
      <c r="K94" s="92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2" t="s">
        <v>111</v>
      </c>
      <c r="J96" s="65">
        <f>J122</f>
        <v>0</v>
      </c>
      <c r="L96" s="31"/>
      <c r="AU96" s="16" t="s">
        <v>112</v>
      </c>
    </row>
    <row r="97" spans="2:12" s="8" customFormat="1" ht="24.95" customHeight="1">
      <c r="B97" s="103"/>
      <c r="D97" s="104" t="s">
        <v>113</v>
      </c>
      <c r="E97" s="105"/>
      <c r="F97" s="105"/>
      <c r="G97" s="105"/>
      <c r="H97" s="105"/>
      <c r="I97" s="105"/>
      <c r="J97" s="106">
        <f>J123</f>
        <v>0</v>
      </c>
      <c r="L97" s="103"/>
    </row>
    <row r="98" spans="2:12" s="9" customFormat="1" ht="19.899999999999999" customHeight="1">
      <c r="B98" s="107"/>
      <c r="D98" s="108" t="s">
        <v>523</v>
      </c>
      <c r="E98" s="109"/>
      <c r="F98" s="109"/>
      <c r="G98" s="109"/>
      <c r="H98" s="109"/>
      <c r="I98" s="109"/>
      <c r="J98" s="110">
        <f>J124</f>
        <v>0</v>
      </c>
      <c r="L98" s="107"/>
    </row>
    <row r="99" spans="2:12" s="9" customFormat="1" ht="19.899999999999999" customHeight="1">
      <c r="B99" s="107"/>
      <c r="D99" s="108" t="s">
        <v>227</v>
      </c>
      <c r="E99" s="109"/>
      <c r="F99" s="109"/>
      <c r="G99" s="109"/>
      <c r="H99" s="109"/>
      <c r="I99" s="109"/>
      <c r="J99" s="110">
        <f>J129</f>
        <v>0</v>
      </c>
      <c r="L99" s="107"/>
    </row>
    <row r="100" spans="2:12" s="9" customFormat="1" ht="19.899999999999999" customHeight="1">
      <c r="B100" s="107"/>
      <c r="D100" s="108" t="s">
        <v>187</v>
      </c>
      <c r="E100" s="109"/>
      <c r="F100" s="109"/>
      <c r="G100" s="109"/>
      <c r="H100" s="109"/>
      <c r="I100" s="109"/>
      <c r="J100" s="110">
        <f>J134</f>
        <v>0</v>
      </c>
      <c r="L100" s="107"/>
    </row>
    <row r="101" spans="2:12" s="8" customFormat="1" ht="24.95" customHeight="1">
      <c r="B101" s="103"/>
      <c r="D101" s="104" t="s">
        <v>230</v>
      </c>
      <c r="E101" s="105"/>
      <c r="F101" s="105"/>
      <c r="G101" s="105"/>
      <c r="H101" s="105"/>
      <c r="I101" s="105"/>
      <c r="J101" s="106">
        <f>J137</f>
        <v>0</v>
      </c>
      <c r="L101" s="103"/>
    </row>
    <row r="102" spans="2:12" s="9" customFormat="1" ht="19.899999999999999" customHeight="1">
      <c r="B102" s="107"/>
      <c r="D102" s="108" t="s">
        <v>231</v>
      </c>
      <c r="E102" s="109"/>
      <c r="F102" s="109"/>
      <c r="G102" s="109"/>
      <c r="H102" s="109"/>
      <c r="I102" s="109"/>
      <c r="J102" s="110">
        <f>J138</f>
        <v>0</v>
      </c>
      <c r="L102" s="107"/>
    </row>
    <row r="103" spans="2:12" s="1" customFormat="1" ht="21.75" customHeight="1">
      <c r="B103" s="31"/>
      <c r="L103" s="31"/>
    </row>
    <row r="104" spans="2:12" s="1" customFormat="1" ht="6.95" customHeight="1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31"/>
    </row>
    <row r="108" spans="2:12" s="1" customFormat="1" ht="6.95" customHeight="1">
      <c r="B108" s="45"/>
      <c r="C108" s="46"/>
      <c r="D108" s="46"/>
      <c r="E108" s="46"/>
      <c r="F108" s="46"/>
      <c r="G108" s="46"/>
      <c r="H108" s="46"/>
      <c r="I108" s="46"/>
      <c r="J108" s="46"/>
      <c r="K108" s="46"/>
      <c r="L108" s="31"/>
    </row>
    <row r="109" spans="2:12" s="1" customFormat="1" ht="24.95" customHeight="1">
      <c r="B109" s="31"/>
      <c r="C109" s="20" t="s">
        <v>115</v>
      </c>
      <c r="L109" s="31"/>
    </row>
    <row r="110" spans="2:12" s="1" customFormat="1" ht="6.95" customHeight="1">
      <c r="B110" s="31"/>
      <c r="L110" s="31"/>
    </row>
    <row r="111" spans="2:12" s="1" customFormat="1" ht="12" customHeight="1">
      <c r="B111" s="31"/>
      <c r="C111" s="26" t="s">
        <v>16</v>
      </c>
      <c r="L111" s="31"/>
    </row>
    <row r="112" spans="2:12" s="1" customFormat="1" ht="16.5" customHeight="1">
      <c r="B112" s="31"/>
      <c r="E112" s="226" t="str">
        <f>E7</f>
        <v>Obnova obecního rybníka v k.ú. Žeretice</v>
      </c>
      <c r="F112" s="227"/>
      <c r="G112" s="227"/>
      <c r="H112" s="227"/>
      <c r="L112" s="31"/>
    </row>
    <row r="113" spans="2:65" s="1" customFormat="1" ht="12" customHeight="1">
      <c r="B113" s="31"/>
      <c r="C113" s="26" t="s">
        <v>106</v>
      </c>
      <c r="L113" s="31"/>
    </row>
    <row r="114" spans="2:65" s="1" customFormat="1" ht="16.5" customHeight="1">
      <c r="B114" s="31"/>
      <c r="E114" s="188" t="str">
        <f>E9</f>
        <v>SO 05 - Oprava výpustného zařízení</v>
      </c>
      <c r="F114" s="228"/>
      <c r="G114" s="228"/>
      <c r="H114" s="228"/>
      <c r="L114" s="31"/>
    </row>
    <row r="115" spans="2:65" s="1" customFormat="1" ht="6.95" customHeight="1">
      <c r="B115" s="31"/>
      <c r="L115" s="31"/>
    </row>
    <row r="116" spans="2:65" s="1" customFormat="1" ht="12" customHeight="1">
      <c r="B116" s="31"/>
      <c r="C116" s="26" t="s">
        <v>20</v>
      </c>
      <c r="F116" s="24" t="str">
        <f>F12</f>
        <v xml:space="preserve"> </v>
      </c>
      <c r="I116" s="26" t="s">
        <v>22</v>
      </c>
      <c r="J116" s="51" t="str">
        <f>IF(J12="","",J12)</f>
        <v>13. 4. 2026</v>
      </c>
      <c r="L116" s="31"/>
    </row>
    <row r="117" spans="2:65" s="1" customFormat="1" ht="6.95" customHeight="1">
      <c r="B117" s="31"/>
      <c r="L117" s="31"/>
    </row>
    <row r="118" spans="2:65" s="1" customFormat="1" ht="25.7" customHeight="1">
      <c r="B118" s="31"/>
      <c r="C118" s="26" t="s">
        <v>24</v>
      </c>
      <c r="F118" s="24" t="str">
        <f>E15</f>
        <v>Obec Žeretice</v>
      </c>
      <c r="I118" s="26" t="s">
        <v>30</v>
      </c>
      <c r="J118" s="29" t="str">
        <f>E21</f>
        <v>Projektový ateliér Dlabáček s.r.o.</v>
      </c>
      <c r="L118" s="31"/>
    </row>
    <row r="119" spans="2:65" s="1" customFormat="1" ht="15.2" customHeight="1">
      <c r="B119" s="31"/>
      <c r="C119" s="26" t="s">
        <v>28</v>
      </c>
      <c r="F119" s="24" t="str">
        <f>IF(E18="","",E18)</f>
        <v>Vyplň údaj</v>
      </c>
      <c r="I119" s="26" t="s">
        <v>33</v>
      </c>
      <c r="J119" s="29" t="str">
        <f>E24</f>
        <v xml:space="preserve"> </v>
      </c>
      <c r="L119" s="31"/>
    </row>
    <row r="120" spans="2:65" s="1" customFormat="1" ht="10.35" customHeight="1">
      <c r="B120" s="31"/>
      <c r="L120" s="31"/>
    </row>
    <row r="121" spans="2:65" s="10" customFormat="1" ht="29.25" customHeight="1">
      <c r="B121" s="111"/>
      <c r="C121" s="112" t="s">
        <v>116</v>
      </c>
      <c r="D121" s="113" t="s">
        <v>61</v>
      </c>
      <c r="E121" s="113" t="s">
        <v>57</v>
      </c>
      <c r="F121" s="113" t="s">
        <v>58</v>
      </c>
      <c r="G121" s="113" t="s">
        <v>117</v>
      </c>
      <c r="H121" s="113" t="s">
        <v>118</v>
      </c>
      <c r="I121" s="113" t="s">
        <v>119</v>
      </c>
      <c r="J121" s="114" t="s">
        <v>110</v>
      </c>
      <c r="K121" s="115" t="s">
        <v>120</v>
      </c>
      <c r="L121" s="111"/>
      <c r="M121" s="58" t="s">
        <v>1</v>
      </c>
      <c r="N121" s="59" t="s">
        <v>40</v>
      </c>
      <c r="O121" s="59" t="s">
        <v>121</v>
      </c>
      <c r="P121" s="59" t="s">
        <v>122</v>
      </c>
      <c r="Q121" s="59" t="s">
        <v>123</v>
      </c>
      <c r="R121" s="59" t="s">
        <v>124</v>
      </c>
      <c r="S121" s="59" t="s">
        <v>125</v>
      </c>
      <c r="T121" s="60" t="s">
        <v>126</v>
      </c>
    </row>
    <row r="122" spans="2:65" s="1" customFormat="1" ht="22.9" customHeight="1">
      <c r="B122" s="31"/>
      <c r="C122" s="63" t="s">
        <v>127</v>
      </c>
      <c r="J122" s="116">
        <f>BK122</f>
        <v>0</v>
      </c>
      <c r="L122" s="31"/>
      <c r="M122" s="61"/>
      <c r="N122" s="52"/>
      <c r="O122" s="52"/>
      <c r="P122" s="117">
        <f>P123+P137</f>
        <v>0</v>
      </c>
      <c r="Q122" s="52"/>
      <c r="R122" s="117">
        <f>R123+R137</f>
        <v>1.7330840000000001</v>
      </c>
      <c r="S122" s="52"/>
      <c r="T122" s="118">
        <f>T123+T137</f>
        <v>1.485E-2</v>
      </c>
      <c r="AT122" s="16" t="s">
        <v>75</v>
      </c>
      <c r="AU122" s="16" t="s">
        <v>112</v>
      </c>
      <c r="BK122" s="119">
        <f>BK123+BK137</f>
        <v>0</v>
      </c>
    </row>
    <row r="123" spans="2:65" s="11" customFormat="1" ht="25.9" customHeight="1">
      <c r="B123" s="120"/>
      <c r="D123" s="121" t="s">
        <v>75</v>
      </c>
      <c r="E123" s="122" t="s">
        <v>128</v>
      </c>
      <c r="F123" s="122" t="s">
        <v>129</v>
      </c>
      <c r="I123" s="123"/>
      <c r="J123" s="124">
        <f>BK123</f>
        <v>0</v>
      </c>
      <c r="L123" s="120"/>
      <c r="M123" s="125"/>
      <c r="P123" s="126">
        <f>P124+P129+P134</f>
        <v>0</v>
      </c>
      <c r="R123" s="126">
        <f>R124+R129+R134</f>
        <v>1.7330840000000001</v>
      </c>
      <c r="T123" s="127">
        <f>T124+T129+T134</f>
        <v>0</v>
      </c>
      <c r="AR123" s="121" t="s">
        <v>84</v>
      </c>
      <c r="AT123" s="128" t="s">
        <v>75</v>
      </c>
      <c r="AU123" s="128" t="s">
        <v>76</v>
      </c>
      <c r="AY123" s="121" t="s">
        <v>130</v>
      </c>
      <c r="BK123" s="129">
        <f>BK124+BK129+BK134</f>
        <v>0</v>
      </c>
    </row>
    <row r="124" spans="2:65" s="11" customFormat="1" ht="22.9" customHeight="1">
      <c r="B124" s="120"/>
      <c r="D124" s="121" t="s">
        <v>75</v>
      </c>
      <c r="E124" s="130" t="s">
        <v>179</v>
      </c>
      <c r="F124" s="130" t="s">
        <v>524</v>
      </c>
      <c r="I124" s="123"/>
      <c r="J124" s="131">
        <f>BK124</f>
        <v>0</v>
      </c>
      <c r="L124" s="120"/>
      <c r="M124" s="125"/>
      <c r="P124" s="126">
        <f>SUM(P125:P128)</f>
        <v>0</v>
      </c>
      <c r="R124" s="126">
        <f>SUM(R125:R128)</f>
        <v>1.3699999999999999E-2</v>
      </c>
      <c r="T124" s="127">
        <f>SUM(T125:T128)</f>
        <v>0</v>
      </c>
      <c r="AR124" s="121" t="s">
        <v>84</v>
      </c>
      <c r="AT124" s="128" t="s">
        <v>75</v>
      </c>
      <c r="AU124" s="128" t="s">
        <v>84</v>
      </c>
      <c r="AY124" s="121" t="s">
        <v>130</v>
      </c>
      <c r="BK124" s="129">
        <f>SUM(BK125:BK128)</f>
        <v>0</v>
      </c>
    </row>
    <row r="125" spans="2:65" s="1" customFormat="1" ht="16.5" customHeight="1">
      <c r="B125" s="31"/>
      <c r="C125" s="132" t="s">
        <v>84</v>
      </c>
      <c r="D125" s="132" t="s">
        <v>132</v>
      </c>
      <c r="E125" s="133" t="s">
        <v>525</v>
      </c>
      <c r="F125" s="134" t="s">
        <v>526</v>
      </c>
      <c r="G125" s="135" t="s">
        <v>238</v>
      </c>
      <c r="H125" s="136">
        <v>10</v>
      </c>
      <c r="I125" s="137"/>
      <c r="J125" s="138">
        <f>ROUND(I125*H125,2)</f>
        <v>0</v>
      </c>
      <c r="K125" s="139"/>
      <c r="L125" s="31"/>
      <c r="M125" s="140" t="s">
        <v>1</v>
      </c>
      <c r="N125" s="141" t="s">
        <v>41</v>
      </c>
      <c r="P125" s="142">
        <f>O125*H125</f>
        <v>0</v>
      </c>
      <c r="Q125" s="142">
        <v>0</v>
      </c>
      <c r="R125" s="142">
        <f>Q125*H125</f>
        <v>0</v>
      </c>
      <c r="S125" s="142">
        <v>0</v>
      </c>
      <c r="T125" s="143">
        <f>S125*H125</f>
        <v>0</v>
      </c>
      <c r="AR125" s="144" t="s">
        <v>136</v>
      </c>
      <c r="AT125" s="144" t="s">
        <v>132</v>
      </c>
      <c r="AU125" s="144" t="s">
        <v>86</v>
      </c>
      <c r="AY125" s="16" t="s">
        <v>130</v>
      </c>
      <c r="BE125" s="145">
        <f>IF(N125="základní",J125,0)</f>
        <v>0</v>
      </c>
      <c r="BF125" s="145">
        <f>IF(N125="snížená",J125,0)</f>
        <v>0</v>
      </c>
      <c r="BG125" s="145">
        <f>IF(N125="zákl. přenesená",J125,0)</f>
        <v>0</v>
      </c>
      <c r="BH125" s="145">
        <f>IF(N125="sníž. přenesená",J125,0)</f>
        <v>0</v>
      </c>
      <c r="BI125" s="145">
        <f>IF(N125="nulová",J125,0)</f>
        <v>0</v>
      </c>
      <c r="BJ125" s="16" t="s">
        <v>84</v>
      </c>
      <c r="BK125" s="145">
        <f>ROUND(I125*H125,2)</f>
        <v>0</v>
      </c>
      <c r="BL125" s="16" t="s">
        <v>136</v>
      </c>
      <c r="BM125" s="144" t="s">
        <v>527</v>
      </c>
    </row>
    <row r="126" spans="2:65" s="1" customFormat="1" ht="11.25">
      <c r="B126" s="31"/>
      <c r="D126" s="146" t="s">
        <v>138</v>
      </c>
      <c r="F126" s="147" t="s">
        <v>526</v>
      </c>
      <c r="I126" s="148"/>
      <c r="L126" s="31"/>
      <c r="M126" s="149"/>
      <c r="T126" s="55"/>
      <c r="AT126" s="16" t="s">
        <v>138</v>
      </c>
      <c r="AU126" s="16" t="s">
        <v>86</v>
      </c>
    </row>
    <row r="127" spans="2:65" s="1" customFormat="1" ht="24.2" customHeight="1">
      <c r="B127" s="31"/>
      <c r="C127" s="132" t="s">
        <v>86</v>
      </c>
      <c r="D127" s="132" t="s">
        <v>132</v>
      </c>
      <c r="E127" s="133" t="s">
        <v>528</v>
      </c>
      <c r="F127" s="134" t="s">
        <v>529</v>
      </c>
      <c r="G127" s="135" t="s">
        <v>238</v>
      </c>
      <c r="H127" s="136">
        <v>10</v>
      </c>
      <c r="I127" s="137"/>
      <c r="J127" s="138">
        <f>ROUND(I127*H127,2)</f>
        <v>0</v>
      </c>
      <c r="K127" s="139"/>
      <c r="L127" s="31"/>
      <c r="M127" s="140" t="s">
        <v>1</v>
      </c>
      <c r="N127" s="141" t="s">
        <v>41</v>
      </c>
      <c r="P127" s="142">
        <f>O127*H127</f>
        <v>0</v>
      </c>
      <c r="Q127" s="142">
        <v>1.3699999999999999E-3</v>
      </c>
      <c r="R127" s="142">
        <f>Q127*H127</f>
        <v>1.3699999999999999E-2</v>
      </c>
      <c r="S127" s="142">
        <v>0</v>
      </c>
      <c r="T127" s="143">
        <f>S127*H127</f>
        <v>0</v>
      </c>
      <c r="AR127" s="144" t="s">
        <v>136</v>
      </c>
      <c r="AT127" s="144" t="s">
        <v>132</v>
      </c>
      <c r="AU127" s="144" t="s">
        <v>86</v>
      </c>
      <c r="AY127" s="16" t="s">
        <v>130</v>
      </c>
      <c r="BE127" s="145">
        <f>IF(N127="základní",J127,0)</f>
        <v>0</v>
      </c>
      <c r="BF127" s="145">
        <f>IF(N127="snížená",J127,0)</f>
        <v>0</v>
      </c>
      <c r="BG127" s="145">
        <f>IF(N127="zákl. přenesená",J127,0)</f>
        <v>0</v>
      </c>
      <c r="BH127" s="145">
        <f>IF(N127="sníž. přenesená",J127,0)</f>
        <v>0</v>
      </c>
      <c r="BI127" s="145">
        <f>IF(N127="nulová",J127,0)</f>
        <v>0</v>
      </c>
      <c r="BJ127" s="16" t="s">
        <v>84</v>
      </c>
      <c r="BK127" s="145">
        <f>ROUND(I127*H127,2)</f>
        <v>0</v>
      </c>
      <c r="BL127" s="16" t="s">
        <v>136</v>
      </c>
      <c r="BM127" s="144" t="s">
        <v>530</v>
      </c>
    </row>
    <row r="128" spans="2:65" s="1" customFormat="1" ht="19.5">
      <c r="B128" s="31"/>
      <c r="D128" s="146" t="s">
        <v>138</v>
      </c>
      <c r="F128" s="147" t="s">
        <v>531</v>
      </c>
      <c r="I128" s="148"/>
      <c r="L128" s="31"/>
      <c r="M128" s="149"/>
      <c r="T128" s="55"/>
      <c r="AT128" s="16" t="s">
        <v>138</v>
      </c>
      <c r="AU128" s="16" t="s">
        <v>86</v>
      </c>
    </row>
    <row r="129" spans="2:65" s="11" customFormat="1" ht="22.9" customHeight="1">
      <c r="B129" s="120"/>
      <c r="D129" s="121" t="s">
        <v>75</v>
      </c>
      <c r="E129" s="130" t="s">
        <v>219</v>
      </c>
      <c r="F129" s="130" t="s">
        <v>340</v>
      </c>
      <c r="I129" s="123"/>
      <c r="J129" s="131">
        <f>BK129</f>
        <v>0</v>
      </c>
      <c r="L129" s="120"/>
      <c r="M129" s="125"/>
      <c r="P129" s="126">
        <f>SUM(P130:P133)</f>
        <v>0</v>
      </c>
      <c r="R129" s="126">
        <f>SUM(R130:R133)</f>
        <v>1.719384</v>
      </c>
      <c r="T129" s="127">
        <f>SUM(T130:T133)</f>
        <v>0</v>
      </c>
      <c r="AR129" s="121" t="s">
        <v>84</v>
      </c>
      <c r="AT129" s="128" t="s">
        <v>75</v>
      </c>
      <c r="AU129" s="128" t="s">
        <v>84</v>
      </c>
      <c r="AY129" s="121" t="s">
        <v>130</v>
      </c>
      <c r="BK129" s="129">
        <f>SUM(BK130:BK133)</f>
        <v>0</v>
      </c>
    </row>
    <row r="130" spans="2:65" s="1" customFormat="1" ht="24.2" customHeight="1">
      <c r="B130" s="31"/>
      <c r="C130" s="132" t="s">
        <v>148</v>
      </c>
      <c r="D130" s="132" t="s">
        <v>132</v>
      </c>
      <c r="E130" s="133" t="s">
        <v>532</v>
      </c>
      <c r="F130" s="134" t="s">
        <v>533</v>
      </c>
      <c r="G130" s="135" t="s">
        <v>167</v>
      </c>
      <c r="H130" s="136">
        <v>37.200000000000003</v>
      </c>
      <c r="I130" s="137"/>
      <c r="J130" s="138">
        <f>ROUND(I130*H130,2)</f>
        <v>0</v>
      </c>
      <c r="K130" s="139"/>
      <c r="L130" s="31"/>
      <c r="M130" s="140" t="s">
        <v>1</v>
      </c>
      <c r="N130" s="141" t="s">
        <v>41</v>
      </c>
      <c r="P130" s="142">
        <f>O130*H130</f>
        <v>0</v>
      </c>
      <c r="Q130" s="142">
        <v>0</v>
      </c>
      <c r="R130" s="142">
        <f>Q130*H130</f>
        <v>0</v>
      </c>
      <c r="S130" s="142">
        <v>0</v>
      </c>
      <c r="T130" s="143">
        <f>S130*H130</f>
        <v>0</v>
      </c>
      <c r="AR130" s="144" t="s">
        <v>136</v>
      </c>
      <c r="AT130" s="144" t="s">
        <v>132</v>
      </c>
      <c r="AU130" s="144" t="s">
        <v>86</v>
      </c>
      <c r="AY130" s="16" t="s">
        <v>130</v>
      </c>
      <c r="BE130" s="145">
        <f>IF(N130="základní",J130,0)</f>
        <v>0</v>
      </c>
      <c r="BF130" s="145">
        <f>IF(N130="snížená",J130,0)</f>
        <v>0</v>
      </c>
      <c r="BG130" s="145">
        <f>IF(N130="zákl. přenesená",J130,0)</f>
        <v>0</v>
      </c>
      <c r="BH130" s="145">
        <f>IF(N130="sníž. přenesená",J130,0)</f>
        <v>0</v>
      </c>
      <c r="BI130" s="145">
        <f>IF(N130="nulová",J130,0)</f>
        <v>0</v>
      </c>
      <c r="BJ130" s="16" t="s">
        <v>84</v>
      </c>
      <c r="BK130" s="145">
        <f>ROUND(I130*H130,2)</f>
        <v>0</v>
      </c>
      <c r="BL130" s="16" t="s">
        <v>136</v>
      </c>
      <c r="BM130" s="144" t="s">
        <v>534</v>
      </c>
    </row>
    <row r="131" spans="2:65" s="1" customFormat="1" ht="11.25">
      <c r="B131" s="31"/>
      <c r="D131" s="146" t="s">
        <v>138</v>
      </c>
      <c r="F131" s="147" t="s">
        <v>533</v>
      </c>
      <c r="I131" s="148"/>
      <c r="L131" s="31"/>
      <c r="M131" s="149"/>
      <c r="T131" s="55"/>
      <c r="AT131" s="16" t="s">
        <v>138</v>
      </c>
      <c r="AU131" s="16" t="s">
        <v>86</v>
      </c>
    </row>
    <row r="132" spans="2:65" s="1" customFormat="1" ht="16.5" customHeight="1">
      <c r="B132" s="31"/>
      <c r="C132" s="132" t="s">
        <v>136</v>
      </c>
      <c r="D132" s="132" t="s">
        <v>132</v>
      </c>
      <c r="E132" s="133" t="s">
        <v>342</v>
      </c>
      <c r="F132" s="134" t="s">
        <v>343</v>
      </c>
      <c r="G132" s="135" t="s">
        <v>167</v>
      </c>
      <c r="H132" s="136">
        <v>37.200000000000003</v>
      </c>
      <c r="I132" s="137"/>
      <c r="J132" s="138">
        <f>ROUND(I132*H132,2)</f>
        <v>0</v>
      </c>
      <c r="K132" s="139"/>
      <c r="L132" s="31"/>
      <c r="M132" s="140" t="s">
        <v>1</v>
      </c>
      <c r="N132" s="141" t="s">
        <v>41</v>
      </c>
      <c r="P132" s="142">
        <f>O132*H132</f>
        <v>0</v>
      </c>
      <c r="Q132" s="142">
        <v>4.6219999999999997E-2</v>
      </c>
      <c r="R132" s="142">
        <f>Q132*H132</f>
        <v>1.719384</v>
      </c>
      <c r="S132" s="142">
        <v>0</v>
      </c>
      <c r="T132" s="143">
        <f>S132*H132</f>
        <v>0</v>
      </c>
      <c r="AR132" s="144" t="s">
        <v>136</v>
      </c>
      <c r="AT132" s="144" t="s">
        <v>132</v>
      </c>
      <c r="AU132" s="144" t="s">
        <v>86</v>
      </c>
      <c r="AY132" s="16" t="s">
        <v>130</v>
      </c>
      <c r="BE132" s="145">
        <f>IF(N132="základní",J132,0)</f>
        <v>0</v>
      </c>
      <c r="BF132" s="145">
        <f>IF(N132="snížená",J132,0)</f>
        <v>0</v>
      </c>
      <c r="BG132" s="145">
        <f>IF(N132="zákl. přenesená",J132,0)</f>
        <v>0</v>
      </c>
      <c r="BH132" s="145">
        <f>IF(N132="sníž. přenesená",J132,0)</f>
        <v>0</v>
      </c>
      <c r="BI132" s="145">
        <f>IF(N132="nulová",J132,0)</f>
        <v>0</v>
      </c>
      <c r="BJ132" s="16" t="s">
        <v>84</v>
      </c>
      <c r="BK132" s="145">
        <f>ROUND(I132*H132,2)</f>
        <v>0</v>
      </c>
      <c r="BL132" s="16" t="s">
        <v>136</v>
      </c>
      <c r="BM132" s="144" t="s">
        <v>535</v>
      </c>
    </row>
    <row r="133" spans="2:65" s="1" customFormat="1" ht="29.25">
      <c r="B133" s="31"/>
      <c r="D133" s="146" t="s">
        <v>138</v>
      </c>
      <c r="F133" s="147" t="s">
        <v>345</v>
      </c>
      <c r="I133" s="148"/>
      <c r="L133" s="31"/>
      <c r="M133" s="149"/>
      <c r="T133" s="55"/>
      <c r="AT133" s="16" t="s">
        <v>138</v>
      </c>
      <c r="AU133" s="16" t="s">
        <v>86</v>
      </c>
    </row>
    <row r="134" spans="2:65" s="11" customFormat="1" ht="22.9" customHeight="1">
      <c r="B134" s="120"/>
      <c r="D134" s="121" t="s">
        <v>75</v>
      </c>
      <c r="E134" s="130" t="s">
        <v>217</v>
      </c>
      <c r="F134" s="130" t="s">
        <v>218</v>
      </c>
      <c r="I134" s="123"/>
      <c r="J134" s="131">
        <f>BK134</f>
        <v>0</v>
      </c>
      <c r="L134" s="120"/>
      <c r="M134" s="125"/>
      <c r="P134" s="126">
        <f>SUM(P135:P136)</f>
        <v>0</v>
      </c>
      <c r="R134" s="126">
        <f>SUM(R135:R136)</f>
        <v>0</v>
      </c>
      <c r="T134" s="127">
        <f>SUM(T135:T136)</f>
        <v>0</v>
      </c>
      <c r="AR134" s="121" t="s">
        <v>84</v>
      </c>
      <c r="AT134" s="128" t="s">
        <v>75</v>
      </c>
      <c r="AU134" s="128" t="s">
        <v>84</v>
      </c>
      <c r="AY134" s="121" t="s">
        <v>130</v>
      </c>
      <c r="BK134" s="129">
        <f>SUM(BK135:BK136)</f>
        <v>0</v>
      </c>
    </row>
    <row r="135" spans="2:65" s="1" customFormat="1" ht="24.2" customHeight="1">
      <c r="B135" s="31"/>
      <c r="C135" s="132" t="s">
        <v>158</v>
      </c>
      <c r="D135" s="132" t="s">
        <v>132</v>
      </c>
      <c r="E135" s="133" t="s">
        <v>536</v>
      </c>
      <c r="F135" s="134" t="s">
        <v>537</v>
      </c>
      <c r="G135" s="135" t="s">
        <v>222</v>
      </c>
      <c r="H135" s="136">
        <v>1.7330000000000001</v>
      </c>
      <c r="I135" s="137"/>
      <c r="J135" s="138">
        <f>ROUND(I135*H135,2)</f>
        <v>0</v>
      </c>
      <c r="K135" s="139"/>
      <c r="L135" s="31"/>
      <c r="M135" s="140" t="s">
        <v>1</v>
      </c>
      <c r="N135" s="141" t="s">
        <v>41</v>
      </c>
      <c r="P135" s="142">
        <f>O135*H135</f>
        <v>0</v>
      </c>
      <c r="Q135" s="142">
        <v>0</v>
      </c>
      <c r="R135" s="142">
        <f>Q135*H135</f>
        <v>0</v>
      </c>
      <c r="S135" s="142">
        <v>0</v>
      </c>
      <c r="T135" s="143">
        <f>S135*H135</f>
        <v>0</v>
      </c>
      <c r="AR135" s="144" t="s">
        <v>136</v>
      </c>
      <c r="AT135" s="144" t="s">
        <v>132</v>
      </c>
      <c r="AU135" s="144" t="s">
        <v>86</v>
      </c>
      <c r="AY135" s="16" t="s">
        <v>130</v>
      </c>
      <c r="BE135" s="145">
        <f>IF(N135="základní",J135,0)</f>
        <v>0</v>
      </c>
      <c r="BF135" s="145">
        <f>IF(N135="snížená",J135,0)</f>
        <v>0</v>
      </c>
      <c r="BG135" s="145">
        <f>IF(N135="zákl. přenesená",J135,0)</f>
        <v>0</v>
      </c>
      <c r="BH135" s="145">
        <f>IF(N135="sníž. přenesená",J135,0)</f>
        <v>0</v>
      </c>
      <c r="BI135" s="145">
        <f>IF(N135="nulová",J135,0)</f>
        <v>0</v>
      </c>
      <c r="BJ135" s="16" t="s">
        <v>84</v>
      </c>
      <c r="BK135" s="145">
        <f>ROUND(I135*H135,2)</f>
        <v>0</v>
      </c>
      <c r="BL135" s="16" t="s">
        <v>136</v>
      </c>
      <c r="BM135" s="144" t="s">
        <v>538</v>
      </c>
    </row>
    <row r="136" spans="2:65" s="1" customFormat="1" ht="19.5">
      <c r="B136" s="31"/>
      <c r="D136" s="146" t="s">
        <v>138</v>
      </c>
      <c r="F136" s="147" t="s">
        <v>539</v>
      </c>
      <c r="I136" s="148"/>
      <c r="L136" s="31"/>
      <c r="M136" s="149"/>
      <c r="T136" s="55"/>
      <c r="AT136" s="16" t="s">
        <v>138</v>
      </c>
      <c r="AU136" s="16" t="s">
        <v>86</v>
      </c>
    </row>
    <row r="137" spans="2:65" s="11" customFormat="1" ht="25.9" customHeight="1">
      <c r="B137" s="120"/>
      <c r="D137" s="121" t="s">
        <v>75</v>
      </c>
      <c r="E137" s="122" t="s">
        <v>382</v>
      </c>
      <c r="F137" s="122" t="s">
        <v>383</v>
      </c>
      <c r="I137" s="123"/>
      <c r="J137" s="124">
        <f>BK137</f>
        <v>0</v>
      </c>
      <c r="L137" s="120"/>
      <c r="M137" s="125"/>
      <c r="P137" s="126">
        <f>P138</f>
        <v>0</v>
      </c>
      <c r="R137" s="126">
        <f>R138</f>
        <v>0</v>
      </c>
      <c r="T137" s="127">
        <f>T138</f>
        <v>1.485E-2</v>
      </c>
      <c r="AR137" s="121" t="s">
        <v>86</v>
      </c>
      <c r="AT137" s="128" t="s">
        <v>75</v>
      </c>
      <c r="AU137" s="128" t="s">
        <v>76</v>
      </c>
      <c r="AY137" s="121" t="s">
        <v>130</v>
      </c>
      <c r="BK137" s="129">
        <f>BK138</f>
        <v>0</v>
      </c>
    </row>
    <row r="138" spans="2:65" s="11" customFormat="1" ht="22.9" customHeight="1">
      <c r="B138" s="120"/>
      <c r="D138" s="121" t="s">
        <v>75</v>
      </c>
      <c r="E138" s="130" t="s">
        <v>384</v>
      </c>
      <c r="F138" s="130" t="s">
        <v>385</v>
      </c>
      <c r="I138" s="123"/>
      <c r="J138" s="131">
        <f>BK138</f>
        <v>0</v>
      </c>
      <c r="L138" s="120"/>
      <c r="M138" s="125"/>
      <c r="P138" s="126">
        <f>SUM(P139:P146)</f>
        <v>0</v>
      </c>
      <c r="R138" s="126">
        <f>SUM(R139:R146)</f>
        <v>0</v>
      </c>
      <c r="T138" s="127">
        <f>SUM(T139:T146)</f>
        <v>1.485E-2</v>
      </c>
      <c r="AR138" s="121" t="s">
        <v>86</v>
      </c>
      <c r="AT138" s="128" t="s">
        <v>75</v>
      </c>
      <c r="AU138" s="128" t="s">
        <v>84</v>
      </c>
      <c r="AY138" s="121" t="s">
        <v>130</v>
      </c>
      <c r="BK138" s="129">
        <f>SUM(BK139:BK146)</f>
        <v>0</v>
      </c>
    </row>
    <row r="139" spans="2:65" s="1" customFormat="1" ht="16.5" customHeight="1">
      <c r="B139" s="31"/>
      <c r="C139" s="132" t="s">
        <v>164</v>
      </c>
      <c r="D139" s="132" t="s">
        <v>132</v>
      </c>
      <c r="E139" s="133" t="s">
        <v>540</v>
      </c>
      <c r="F139" s="134" t="s">
        <v>388</v>
      </c>
      <c r="G139" s="135" t="s">
        <v>238</v>
      </c>
      <c r="H139" s="136">
        <v>1</v>
      </c>
      <c r="I139" s="137"/>
      <c r="J139" s="138">
        <f>ROUND(I139*H139,2)</f>
        <v>0</v>
      </c>
      <c r="K139" s="139"/>
      <c r="L139" s="31"/>
      <c r="M139" s="140" t="s">
        <v>1</v>
      </c>
      <c r="N139" s="141" t="s">
        <v>41</v>
      </c>
      <c r="P139" s="142">
        <f>O139*H139</f>
        <v>0</v>
      </c>
      <c r="Q139" s="142">
        <v>0</v>
      </c>
      <c r="R139" s="142">
        <f>Q139*H139</f>
        <v>0</v>
      </c>
      <c r="S139" s="142">
        <v>0</v>
      </c>
      <c r="T139" s="143">
        <f>S139*H139</f>
        <v>0</v>
      </c>
      <c r="AR139" s="144" t="s">
        <v>308</v>
      </c>
      <c r="AT139" s="144" t="s">
        <v>132</v>
      </c>
      <c r="AU139" s="144" t="s">
        <v>86</v>
      </c>
      <c r="AY139" s="16" t="s">
        <v>130</v>
      </c>
      <c r="BE139" s="145">
        <f>IF(N139="základní",J139,0)</f>
        <v>0</v>
      </c>
      <c r="BF139" s="145">
        <f>IF(N139="snížená",J139,0)</f>
        <v>0</v>
      </c>
      <c r="BG139" s="145">
        <f>IF(N139="zákl. přenesená",J139,0)</f>
        <v>0</v>
      </c>
      <c r="BH139" s="145">
        <f>IF(N139="sníž. přenesená",J139,0)</f>
        <v>0</v>
      </c>
      <c r="BI139" s="145">
        <f>IF(N139="nulová",J139,0)</f>
        <v>0</v>
      </c>
      <c r="BJ139" s="16" t="s">
        <v>84</v>
      </c>
      <c r="BK139" s="145">
        <f>ROUND(I139*H139,2)</f>
        <v>0</v>
      </c>
      <c r="BL139" s="16" t="s">
        <v>308</v>
      </c>
      <c r="BM139" s="144" t="s">
        <v>541</v>
      </c>
    </row>
    <row r="140" spans="2:65" s="1" customFormat="1" ht="11.25">
      <c r="B140" s="31"/>
      <c r="D140" s="146" t="s">
        <v>138</v>
      </c>
      <c r="F140" s="147" t="s">
        <v>388</v>
      </c>
      <c r="I140" s="148"/>
      <c r="L140" s="31"/>
      <c r="M140" s="149"/>
      <c r="T140" s="55"/>
      <c r="AT140" s="16" t="s">
        <v>138</v>
      </c>
      <c r="AU140" s="16" t="s">
        <v>86</v>
      </c>
    </row>
    <row r="141" spans="2:65" s="1" customFormat="1" ht="24.2" customHeight="1">
      <c r="B141" s="31"/>
      <c r="C141" s="132" t="s">
        <v>172</v>
      </c>
      <c r="D141" s="132" t="s">
        <v>132</v>
      </c>
      <c r="E141" s="133" t="s">
        <v>542</v>
      </c>
      <c r="F141" s="134" t="s">
        <v>543</v>
      </c>
      <c r="G141" s="135" t="s">
        <v>466</v>
      </c>
      <c r="H141" s="136">
        <v>14.85</v>
      </c>
      <c r="I141" s="137"/>
      <c r="J141" s="138">
        <f>ROUND(I141*H141,2)</f>
        <v>0</v>
      </c>
      <c r="K141" s="139"/>
      <c r="L141" s="31"/>
      <c r="M141" s="140" t="s">
        <v>1</v>
      </c>
      <c r="N141" s="141" t="s">
        <v>41</v>
      </c>
      <c r="P141" s="142">
        <f>O141*H141</f>
        <v>0</v>
      </c>
      <c r="Q141" s="142">
        <v>0</v>
      </c>
      <c r="R141" s="142">
        <f>Q141*H141</f>
        <v>0</v>
      </c>
      <c r="S141" s="142">
        <v>1E-3</v>
      </c>
      <c r="T141" s="143">
        <f>S141*H141</f>
        <v>1.485E-2</v>
      </c>
      <c r="AR141" s="144" t="s">
        <v>308</v>
      </c>
      <c r="AT141" s="144" t="s">
        <v>132</v>
      </c>
      <c r="AU141" s="144" t="s">
        <v>86</v>
      </c>
      <c r="AY141" s="16" t="s">
        <v>130</v>
      </c>
      <c r="BE141" s="145">
        <f>IF(N141="základní",J141,0)</f>
        <v>0</v>
      </c>
      <c r="BF141" s="145">
        <f>IF(N141="snížená",J141,0)</f>
        <v>0</v>
      </c>
      <c r="BG141" s="145">
        <f>IF(N141="zákl. přenesená",J141,0)</f>
        <v>0</v>
      </c>
      <c r="BH141" s="145">
        <f>IF(N141="sníž. přenesená",J141,0)</f>
        <v>0</v>
      </c>
      <c r="BI141" s="145">
        <f>IF(N141="nulová",J141,0)</f>
        <v>0</v>
      </c>
      <c r="BJ141" s="16" t="s">
        <v>84</v>
      </c>
      <c r="BK141" s="145">
        <f>ROUND(I141*H141,2)</f>
        <v>0</v>
      </c>
      <c r="BL141" s="16" t="s">
        <v>308</v>
      </c>
      <c r="BM141" s="144" t="s">
        <v>544</v>
      </c>
    </row>
    <row r="142" spans="2:65" s="1" customFormat="1" ht="19.5">
      <c r="B142" s="31"/>
      <c r="D142" s="146" t="s">
        <v>138</v>
      </c>
      <c r="F142" s="147" t="s">
        <v>545</v>
      </c>
      <c r="I142" s="148"/>
      <c r="L142" s="31"/>
      <c r="M142" s="149"/>
      <c r="T142" s="55"/>
      <c r="AT142" s="16" t="s">
        <v>138</v>
      </c>
      <c r="AU142" s="16" t="s">
        <v>86</v>
      </c>
    </row>
    <row r="143" spans="2:65" s="13" customFormat="1" ht="11.25">
      <c r="B143" s="156"/>
      <c r="D143" s="146" t="s">
        <v>144</v>
      </c>
      <c r="E143" s="157" t="s">
        <v>1</v>
      </c>
      <c r="F143" s="158" t="s">
        <v>546</v>
      </c>
      <c r="H143" s="159">
        <v>14.85</v>
      </c>
      <c r="I143" s="160"/>
      <c r="L143" s="156"/>
      <c r="M143" s="161"/>
      <c r="T143" s="162"/>
      <c r="AT143" s="157" t="s">
        <v>144</v>
      </c>
      <c r="AU143" s="157" t="s">
        <v>86</v>
      </c>
      <c r="AV143" s="13" t="s">
        <v>86</v>
      </c>
      <c r="AW143" s="13" t="s">
        <v>32</v>
      </c>
      <c r="AX143" s="13" t="s">
        <v>76</v>
      </c>
      <c r="AY143" s="157" t="s">
        <v>130</v>
      </c>
    </row>
    <row r="144" spans="2:65" s="14" customFormat="1" ht="11.25">
      <c r="B144" s="163"/>
      <c r="D144" s="146" t="s">
        <v>144</v>
      </c>
      <c r="E144" s="164" t="s">
        <v>1</v>
      </c>
      <c r="F144" s="165" t="s">
        <v>147</v>
      </c>
      <c r="H144" s="166">
        <v>14.85</v>
      </c>
      <c r="I144" s="167"/>
      <c r="L144" s="163"/>
      <c r="M144" s="168"/>
      <c r="T144" s="169"/>
      <c r="AT144" s="164" t="s">
        <v>144</v>
      </c>
      <c r="AU144" s="164" t="s">
        <v>86</v>
      </c>
      <c r="AV144" s="14" t="s">
        <v>136</v>
      </c>
      <c r="AW144" s="14" t="s">
        <v>32</v>
      </c>
      <c r="AX144" s="14" t="s">
        <v>84</v>
      </c>
      <c r="AY144" s="164" t="s">
        <v>130</v>
      </c>
    </row>
    <row r="145" spans="2:65" s="1" customFormat="1" ht="24.2" customHeight="1">
      <c r="B145" s="31"/>
      <c r="C145" s="132" t="s">
        <v>179</v>
      </c>
      <c r="D145" s="132" t="s">
        <v>132</v>
      </c>
      <c r="E145" s="133" t="s">
        <v>547</v>
      </c>
      <c r="F145" s="134" t="s">
        <v>548</v>
      </c>
      <c r="G145" s="135" t="s">
        <v>549</v>
      </c>
      <c r="H145" s="187"/>
      <c r="I145" s="137"/>
      <c r="J145" s="138">
        <f>ROUND(I145*H145,2)</f>
        <v>0</v>
      </c>
      <c r="K145" s="139"/>
      <c r="L145" s="31"/>
      <c r="M145" s="140" t="s">
        <v>1</v>
      </c>
      <c r="N145" s="141" t="s">
        <v>41</v>
      </c>
      <c r="P145" s="142">
        <f>O145*H145</f>
        <v>0</v>
      </c>
      <c r="Q145" s="142">
        <v>0</v>
      </c>
      <c r="R145" s="142">
        <f>Q145*H145</f>
        <v>0</v>
      </c>
      <c r="S145" s="142">
        <v>0</v>
      </c>
      <c r="T145" s="143">
        <f>S145*H145</f>
        <v>0</v>
      </c>
      <c r="AR145" s="144" t="s">
        <v>308</v>
      </c>
      <c r="AT145" s="144" t="s">
        <v>132</v>
      </c>
      <c r="AU145" s="144" t="s">
        <v>86</v>
      </c>
      <c r="AY145" s="16" t="s">
        <v>130</v>
      </c>
      <c r="BE145" s="145">
        <f>IF(N145="základní",J145,0)</f>
        <v>0</v>
      </c>
      <c r="BF145" s="145">
        <f>IF(N145="snížená",J145,0)</f>
        <v>0</v>
      </c>
      <c r="BG145" s="145">
        <f>IF(N145="zákl. přenesená",J145,0)</f>
        <v>0</v>
      </c>
      <c r="BH145" s="145">
        <f>IF(N145="sníž. přenesená",J145,0)</f>
        <v>0</v>
      </c>
      <c r="BI145" s="145">
        <f>IF(N145="nulová",J145,0)</f>
        <v>0</v>
      </c>
      <c r="BJ145" s="16" t="s">
        <v>84</v>
      </c>
      <c r="BK145" s="145">
        <f>ROUND(I145*H145,2)</f>
        <v>0</v>
      </c>
      <c r="BL145" s="16" t="s">
        <v>308</v>
      </c>
      <c r="BM145" s="144" t="s">
        <v>550</v>
      </c>
    </row>
    <row r="146" spans="2:65" s="1" customFormat="1" ht="29.25">
      <c r="B146" s="31"/>
      <c r="D146" s="146" t="s">
        <v>138</v>
      </c>
      <c r="F146" s="147" t="s">
        <v>551</v>
      </c>
      <c r="I146" s="148"/>
      <c r="L146" s="31"/>
      <c r="M146" s="173"/>
      <c r="N146" s="174"/>
      <c r="O146" s="174"/>
      <c r="P146" s="174"/>
      <c r="Q146" s="174"/>
      <c r="R146" s="174"/>
      <c r="S146" s="174"/>
      <c r="T146" s="175"/>
      <c r="AT146" s="16" t="s">
        <v>138</v>
      </c>
      <c r="AU146" s="16" t="s">
        <v>86</v>
      </c>
    </row>
    <row r="147" spans="2:65" s="1" customFormat="1" ht="6.95" customHeight="1">
      <c r="B147" s="43"/>
      <c r="C147" s="44"/>
      <c r="D147" s="44"/>
      <c r="E147" s="44"/>
      <c r="F147" s="44"/>
      <c r="G147" s="44"/>
      <c r="H147" s="44"/>
      <c r="I147" s="44"/>
      <c r="J147" s="44"/>
      <c r="K147" s="44"/>
      <c r="L147" s="31"/>
    </row>
  </sheetData>
  <sheetProtection algorithmName="SHA-512" hashValue="X0oHy2DHknVYNmcQK/r5H72Z6BUsBKnu7xV0V6mJ973ExFdTBMSR4yuStF9xQ8bA0LYuXkbwhjm+grILW8jVcg==" saltValue="SY1b2OiDasVXqbSWMZPs1t2X+dqM450a3X+56HHm18v37dFseFaAc5a8RkevdgeX54Cr+OeFLJ6dXgllAgUyYA==" spinCount="100000" sheet="1" objects="1" scenarios="1" formatColumns="0" formatRows="0" autoFilter="0"/>
  <autoFilter ref="C121:K146" xr:uid="{00000000-0009-0000-0000-000005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171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6" t="s">
        <v>101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86</v>
      </c>
    </row>
    <row r="4" spans="2:46" ht="24.95" customHeight="1">
      <c r="B4" s="19"/>
      <c r="D4" s="20" t="s">
        <v>105</v>
      </c>
      <c r="L4" s="19"/>
      <c r="M4" s="87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26" t="str">
        <f>'Rekapitulace stavby'!K6</f>
        <v>Obnova obecního rybníka v k.ú. Žeretice</v>
      </c>
      <c r="F7" s="227"/>
      <c r="G7" s="227"/>
      <c r="H7" s="227"/>
      <c r="L7" s="19"/>
    </row>
    <row r="8" spans="2:46" s="1" customFormat="1" ht="12" customHeight="1">
      <c r="B8" s="31"/>
      <c r="D8" s="26" t="s">
        <v>106</v>
      </c>
      <c r="L8" s="31"/>
    </row>
    <row r="9" spans="2:46" s="1" customFormat="1" ht="16.5" customHeight="1">
      <c r="B9" s="31"/>
      <c r="E9" s="188" t="s">
        <v>552</v>
      </c>
      <c r="F9" s="228"/>
      <c r="G9" s="228"/>
      <c r="H9" s="228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34</v>
      </c>
      <c r="I12" s="26" t="s">
        <v>22</v>
      </c>
      <c r="J12" s="51" t="str">
        <f>'Rekapitulace stavby'!AN8</f>
        <v>13. 4. 2026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24</v>
      </c>
      <c r="I14" s="26" t="s">
        <v>25</v>
      </c>
      <c r="J14" s="24" t="str">
        <f>IF('Rekapitulace stavby'!AN10="","",'Rekapitulace stavby'!AN10)</f>
        <v/>
      </c>
      <c r="L14" s="31"/>
    </row>
    <row r="15" spans="2:46" s="1" customFormat="1" ht="18" customHeight="1">
      <c r="B15" s="31"/>
      <c r="E15" s="24" t="str">
        <f>IF('Rekapitulace stavby'!E11="","",'Rekapitulace stavby'!E11)</f>
        <v>Obec Žeretice</v>
      </c>
      <c r="I15" s="26" t="s">
        <v>27</v>
      </c>
      <c r="J15" s="24" t="str">
        <f>IF('Rekapitulace stavby'!AN11="","",'Rekapitulace stavby'!AN11)</f>
        <v/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28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229" t="str">
        <f>'Rekapitulace stavby'!E14</f>
        <v>Vyplň údaj</v>
      </c>
      <c r="F18" s="210"/>
      <c r="G18" s="210"/>
      <c r="H18" s="210"/>
      <c r="I18" s="26" t="s">
        <v>27</v>
      </c>
      <c r="J18" s="27" t="str">
        <f>'Rekapitulace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30</v>
      </c>
      <c r="I20" s="26" t="s">
        <v>25</v>
      </c>
      <c r="J20" s="24" t="str">
        <f>IF('Rekapitulace stavby'!AN16="","",'Rekapitulace stavby'!AN16)</f>
        <v/>
      </c>
      <c r="L20" s="31"/>
    </row>
    <row r="21" spans="2:12" s="1" customFormat="1" ht="18" customHeight="1">
      <c r="B21" s="31"/>
      <c r="E21" s="24" t="str">
        <f>IF('Rekapitulace stavby'!E17="","",'Rekapitulace stavby'!E17)</f>
        <v>Projektový ateliér Dlabáček s.r.o.</v>
      </c>
      <c r="I21" s="26" t="s">
        <v>27</v>
      </c>
      <c r="J21" s="24" t="str">
        <f>IF('Rekapitulace stavby'!AN17="","",'Rekapitulace stavby'!AN17)</f>
        <v/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33</v>
      </c>
      <c r="I23" s="26" t="s">
        <v>25</v>
      </c>
      <c r="J23" s="24" t="str">
        <f>IF('Rekapitulace stavby'!AN19="","",'Rekapitulace stavby'!AN19)</f>
        <v/>
      </c>
      <c r="L23" s="31"/>
    </row>
    <row r="24" spans="2:12" s="1" customFormat="1" ht="18" customHeight="1">
      <c r="B24" s="31"/>
      <c r="E24" s="24" t="str">
        <f>IF('Rekapitulace stavby'!E20="","",'Rekapitulace stavby'!E20)</f>
        <v xml:space="preserve"> </v>
      </c>
      <c r="I24" s="26" t="s">
        <v>27</v>
      </c>
      <c r="J24" s="24" t="str">
        <f>IF('Rekapitulace stavby'!AN20="","",'Rekapitulace stavby'!AN20)</f>
        <v/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35</v>
      </c>
      <c r="L26" s="31"/>
    </row>
    <row r="27" spans="2:12" s="7" customFormat="1" ht="16.5" customHeight="1">
      <c r="B27" s="88"/>
      <c r="E27" s="215" t="s">
        <v>1</v>
      </c>
      <c r="F27" s="215"/>
      <c r="G27" s="215"/>
      <c r="H27" s="215"/>
      <c r="L27" s="88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89" t="s">
        <v>36</v>
      </c>
      <c r="J30" s="65">
        <f>ROUND(J124, 2)</f>
        <v>0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38</v>
      </c>
      <c r="I32" s="34" t="s">
        <v>37</v>
      </c>
      <c r="J32" s="34" t="s">
        <v>39</v>
      </c>
      <c r="L32" s="31"/>
    </row>
    <row r="33" spans="2:12" s="1" customFormat="1" ht="14.45" customHeight="1">
      <c r="B33" s="31"/>
      <c r="D33" s="54" t="s">
        <v>40</v>
      </c>
      <c r="E33" s="26" t="s">
        <v>41</v>
      </c>
      <c r="F33" s="90">
        <f>ROUND((SUM(BE124:BE170)),  2)</f>
        <v>0</v>
      </c>
      <c r="I33" s="91">
        <v>0.21</v>
      </c>
      <c r="J33" s="90">
        <f>ROUND(((SUM(BE124:BE170))*I33),  2)</f>
        <v>0</v>
      </c>
      <c r="L33" s="31"/>
    </row>
    <row r="34" spans="2:12" s="1" customFormat="1" ht="14.45" customHeight="1">
      <c r="B34" s="31"/>
      <c r="E34" s="26" t="s">
        <v>42</v>
      </c>
      <c r="F34" s="90">
        <f>ROUND((SUM(BF124:BF170)),  2)</f>
        <v>0</v>
      </c>
      <c r="I34" s="91">
        <v>0.12</v>
      </c>
      <c r="J34" s="90">
        <f>ROUND(((SUM(BF124:BF170))*I34),  2)</f>
        <v>0</v>
      </c>
      <c r="L34" s="31"/>
    </row>
    <row r="35" spans="2:12" s="1" customFormat="1" ht="14.45" hidden="1" customHeight="1">
      <c r="B35" s="31"/>
      <c r="E35" s="26" t="s">
        <v>43</v>
      </c>
      <c r="F35" s="90">
        <f>ROUND((SUM(BG124:BG170)),  2)</f>
        <v>0</v>
      </c>
      <c r="I35" s="91">
        <v>0.21</v>
      </c>
      <c r="J35" s="90">
        <f>0</f>
        <v>0</v>
      </c>
      <c r="L35" s="31"/>
    </row>
    <row r="36" spans="2:12" s="1" customFormat="1" ht="14.45" hidden="1" customHeight="1">
      <c r="B36" s="31"/>
      <c r="E36" s="26" t="s">
        <v>44</v>
      </c>
      <c r="F36" s="90">
        <f>ROUND((SUM(BH124:BH170)),  2)</f>
        <v>0</v>
      </c>
      <c r="I36" s="91">
        <v>0.12</v>
      </c>
      <c r="J36" s="90">
        <f>0</f>
        <v>0</v>
      </c>
      <c r="L36" s="31"/>
    </row>
    <row r="37" spans="2:12" s="1" customFormat="1" ht="14.45" hidden="1" customHeight="1">
      <c r="B37" s="31"/>
      <c r="E37" s="26" t="s">
        <v>45</v>
      </c>
      <c r="F37" s="90">
        <f>ROUND((SUM(BI124:BI170)),  2)</f>
        <v>0</v>
      </c>
      <c r="I37" s="91">
        <v>0</v>
      </c>
      <c r="J37" s="90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2"/>
      <c r="D39" s="93" t="s">
        <v>46</v>
      </c>
      <c r="E39" s="56"/>
      <c r="F39" s="56"/>
      <c r="G39" s="94" t="s">
        <v>47</v>
      </c>
      <c r="H39" s="95" t="s">
        <v>48</v>
      </c>
      <c r="I39" s="56"/>
      <c r="J39" s="96">
        <f>SUM(J30:J37)</f>
        <v>0</v>
      </c>
      <c r="K39" s="97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49</v>
      </c>
      <c r="E50" s="41"/>
      <c r="F50" s="41"/>
      <c r="G50" s="40" t="s">
        <v>50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51</v>
      </c>
      <c r="E61" s="33"/>
      <c r="F61" s="98" t="s">
        <v>52</v>
      </c>
      <c r="G61" s="42" t="s">
        <v>51</v>
      </c>
      <c r="H61" s="33"/>
      <c r="I61" s="33"/>
      <c r="J61" s="99" t="s">
        <v>52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53</v>
      </c>
      <c r="E65" s="41"/>
      <c r="F65" s="41"/>
      <c r="G65" s="40" t="s">
        <v>54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51</v>
      </c>
      <c r="E76" s="33"/>
      <c r="F76" s="98" t="s">
        <v>52</v>
      </c>
      <c r="G76" s="42" t="s">
        <v>51</v>
      </c>
      <c r="H76" s="33"/>
      <c r="I76" s="33"/>
      <c r="J76" s="99" t="s">
        <v>52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108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16.5" customHeight="1">
      <c r="B85" s="31"/>
      <c r="E85" s="226" t="str">
        <f>E7</f>
        <v>Obnova obecního rybníka v k.ú. Žeretice</v>
      </c>
      <c r="F85" s="227"/>
      <c r="G85" s="227"/>
      <c r="H85" s="227"/>
      <c r="L85" s="31"/>
    </row>
    <row r="86" spans="2:47" s="1" customFormat="1" ht="12" customHeight="1">
      <c r="B86" s="31"/>
      <c r="C86" s="26" t="s">
        <v>106</v>
      </c>
      <c r="L86" s="31"/>
    </row>
    <row r="87" spans="2:47" s="1" customFormat="1" ht="16.5" customHeight="1">
      <c r="B87" s="31"/>
      <c r="E87" s="188" t="str">
        <f>E9</f>
        <v>SO 06 - Oprava kamenného stupně</v>
      </c>
      <c r="F87" s="228"/>
      <c r="G87" s="228"/>
      <c r="H87" s="228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 xml:space="preserve"> </v>
      </c>
      <c r="I89" s="26" t="s">
        <v>22</v>
      </c>
      <c r="J89" s="51" t="str">
        <f>IF(J12="","",J12)</f>
        <v>13. 4. 2026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24</v>
      </c>
      <c r="F91" s="24" t="str">
        <f>E15</f>
        <v>Obec Žeretice</v>
      </c>
      <c r="I91" s="26" t="s">
        <v>30</v>
      </c>
      <c r="J91" s="29" t="str">
        <f>E21</f>
        <v>Projektový ateliér Dlabáček s.r.o.</v>
      </c>
      <c r="L91" s="31"/>
    </row>
    <row r="92" spans="2:47" s="1" customFormat="1" ht="15.2" customHeight="1">
      <c r="B92" s="31"/>
      <c r="C92" s="26" t="s">
        <v>28</v>
      </c>
      <c r="F92" s="24" t="str">
        <f>IF(E18="","",E18)</f>
        <v>Vyplň údaj</v>
      </c>
      <c r="I92" s="26" t="s">
        <v>33</v>
      </c>
      <c r="J92" s="29" t="str">
        <f>E24</f>
        <v xml:space="preserve"> 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0" t="s">
        <v>109</v>
      </c>
      <c r="D94" s="92"/>
      <c r="E94" s="92"/>
      <c r="F94" s="92"/>
      <c r="G94" s="92"/>
      <c r="H94" s="92"/>
      <c r="I94" s="92"/>
      <c r="J94" s="101" t="s">
        <v>110</v>
      </c>
      <c r="K94" s="92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2" t="s">
        <v>111</v>
      </c>
      <c r="J96" s="65">
        <f>J124</f>
        <v>0</v>
      </c>
      <c r="L96" s="31"/>
      <c r="AU96" s="16" t="s">
        <v>112</v>
      </c>
    </row>
    <row r="97" spans="2:12" s="8" customFormat="1" ht="24.95" customHeight="1">
      <c r="B97" s="103"/>
      <c r="D97" s="104" t="s">
        <v>113</v>
      </c>
      <c r="E97" s="105"/>
      <c r="F97" s="105"/>
      <c r="G97" s="105"/>
      <c r="H97" s="105"/>
      <c r="I97" s="105"/>
      <c r="J97" s="106">
        <f>J125</f>
        <v>0</v>
      </c>
      <c r="L97" s="103"/>
    </row>
    <row r="98" spans="2:12" s="9" customFormat="1" ht="19.899999999999999" customHeight="1">
      <c r="B98" s="107"/>
      <c r="D98" s="108" t="s">
        <v>114</v>
      </c>
      <c r="E98" s="109"/>
      <c r="F98" s="109"/>
      <c r="G98" s="109"/>
      <c r="H98" s="109"/>
      <c r="I98" s="109"/>
      <c r="J98" s="110">
        <f>J126</f>
        <v>0</v>
      </c>
      <c r="L98" s="107"/>
    </row>
    <row r="99" spans="2:12" s="9" customFormat="1" ht="19.899999999999999" customHeight="1">
      <c r="B99" s="107"/>
      <c r="D99" s="108" t="s">
        <v>226</v>
      </c>
      <c r="E99" s="109"/>
      <c r="F99" s="109"/>
      <c r="G99" s="109"/>
      <c r="H99" s="109"/>
      <c r="I99" s="109"/>
      <c r="J99" s="110">
        <f>J133</f>
        <v>0</v>
      </c>
      <c r="L99" s="107"/>
    </row>
    <row r="100" spans="2:12" s="9" customFormat="1" ht="19.899999999999999" customHeight="1">
      <c r="B100" s="107"/>
      <c r="D100" s="108" t="s">
        <v>397</v>
      </c>
      <c r="E100" s="109"/>
      <c r="F100" s="109"/>
      <c r="G100" s="109"/>
      <c r="H100" s="109"/>
      <c r="I100" s="109"/>
      <c r="J100" s="110">
        <f>J141</f>
        <v>0</v>
      </c>
      <c r="L100" s="107"/>
    </row>
    <row r="101" spans="2:12" s="9" customFormat="1" ht="19.899999999999999" customHeight="1">
      <c r="B101" s="107"/>
      <c r="D101" s="108" t="s">
        <v>227</v>
      </c>
      <c r="E101" s="109"/>
      <c r="F101" s="109"/>
      <c r="G101" s="109"/>
      <c r="H101" s="109"/>
      <c r="I101" s="109"/>
      <c r="J101" s="110">
        <f>J148</f>
        <v>0</v>
      </c>
      <c r="L101" s="107"/>
    </row>
    <row r="102" spans="2:12" s="9" customFormat="1" ht="14.85" customHeight="1">
      <c r="B102" s="107"/>
      <c r="D102" s="108" t="s">
        <v>228</v>
      </c>
      <c r="E102" s="109"/>
      <c r="F102" s="109"/>
      <c r="G102" s="109"/>
      <c r="H102" s="109"/>
      <c r="I102" s="109"/>
      <c r="J102" s="110">
        <f>J149</f>
        <v>0</v>
      </c>
      <c r="L102" s="107"/>
    </row>
    <row r="103" spans="2:12" s="9" customFormat="1" ht="19.899999999999999" customHeight="1">
      <c r="B103" s="107"/>
      <c r="D103" s="108" t="s">
        <v>229</v>
      </c>
      <c r="E103" s="109"/>
      <c r="F103" s="109"/>
      <c r="G103" s="109"/>
      <c r="H103" s="109"/>
      <c r="I103" s="109"/>
      <c r="J103" s="110">
        <f>J157</f>
        <v>0</v>
      </c>
      <c r="L103" s="107"/>
    </row>
    <row r="104" spans="2:12" s="9" customFormat="1" ht="19.899999999999999" customHeight="1">
      <c r="B104" s="107"/>
      <c r="D104" s="108" t="s">
        <v>187</v>
      </c>
      <c r="E104" s="109"/>
      <c r="F104" s="109"/>
      <c r="G104" s="109"/>
      <c r="H104" s="109"/>
      <c r="I104" s="109"/>
      <c r="J104" s="110">
        <f>J168</f>
        <v>0</v>
      </c>
      <c r="L104" s="107"/>
    </row>
    <row r="105" spans="2:12" s="1" customFormat="1" ht="21.75" customHeight="1">
      <c r="B105" s="31"/>
      <c r="L105" s="31"/>
    </row>
    <row r="106" spans="2:12" s="1" customFormat="1" ht="6.95" customHeight="1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31"/>
    </row>
    <row r="110" spans="2:12" s="1" customFormat="1" ht="6.95" customHeight="1"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31"/>
    </row>
    <row r="111" spans="2:12" s="1" customFormat="1" ht="24.95" customHeight="1">
      <c r="B111" s="31"/>
      <c r="C111" s="20" t="s">
        <v>115</v>
      </c>
      <c r="L111" s="31"/>
    </row>
    <row r="112" spans="2:12" s="1" customFormat="1" ht="6.95" customHeight="1">
      <c r="B112" s="31"/>
      <c r="L112" s="31"/>
    </row>
    <row r="113" spans="2:65" s="1" customFormat="1" ht="12" customHeight="1">
      <c r="B113" s="31"/>
      <c r="C113" s="26" t="s">
        <v>16</v>
      </c>
      <c r="L113" s="31"/>
    </row>
    <row r="114" spans="2:65" s="1" customFormat="1" ht="16.5" customHeight="1">
      <c r="B114" s="31"/>
      <c r="E114" s="226" t="str">
        <f>E7</f>
        <v>Obnova obecního rybníka v k.ú. Žeretice</v>
      </c>
      <c r="F114" s="227"/>
      <c r="G114" s="227"/>
      <c r="H114" s="227"/>
      <c r="L114" s="31"/>
    </row>
    <row r="115" spans="2:65" s="1" customFormat="1" ht="12" customHeight="1">
      <c r="B115" s="31"/>
      <c r="C115" s="26" t="s">
        <v>106</v>
      </c>
      <c r="L115" s="31"/>
    </row>
    <row r="116" spans="2:65" s="1" customFormat="1" ht="16.5" customHeight="1">
      <c r="B116" s="31"/>
      <c r="E116" s="188" t="str">
        <f>E9</f>
        <v>SO 06 - Oprava kamenného stupně</v>
      </c>
      <c r="F116" s="228"/>
      <c r="G116" s="228"/>
      <c r="H116" s="228"/>
      <c r="L116" s="31"/>
    </row>
    <row r="117" spans="2:65" s="1" customFormat="1" ht="6.95" customHeight="1">
      <c r="B117" s="31"/>
      <c r="L117" s="31"/>
    </row>
    <row r="118" spans="2:65" s="1" customFormat="1" ht="12" customHeight="1">
      <c r="B118" s="31"/>
      <c r="C118" s="26" t="s">
        <v>20</v>
      </c>
      <c r="F118" s="24" t="str">
        <f>F12</f>
        <v xml:space="preserve"> </v>
      </c>
      <c r="I118" s="26" t="s">
        <v>22</v>
      </c>
      <c r="J118" s="51" t="str">
        <f>IF(J12="","",J12)</f>
        <v>13. 4. 2026</v>
      </c>
      <c r="L118" s="31"/>
    </row>
    <row r="119" spans="2:65" s="1" customFormat="1" ht="6.95" customHeight="1">
      <c r="B119" s="31"/>
      <c r="L119" s="31"/>
    </row>
    <row r="120" spans="2:65" s="1" customFormat="1" ht="25.7" customHeight="1">
      <c r="B120" s="31"/>
      <c r="C120" s="26" t="s">
        <v>24</v>
      </c>
      <c r="F120" s="24" t="str">
        <f>E15</f>
        <v>Obec Žeretice</v>
      </c>
      <c r="I120" s="26" t="s">
        <v>30</v>
      </c>
      <c r="J120" s="29" t="str">
        <f>E21</f>
        <v>Projektový ateliér Dlabáček s.r.o.</v>
      </c>
      <c r="L120" s="31"/>
    </row>
    <row r="121" spans="2:65" s="1" customFormat="1" ht="15.2" customHeight="1">
      <c r="B121" s="31"/>
      <c r="C121" s="26" t="s">
        <v>28</v>
      </c>
      <c r="F121" s="24" t="str">
        <f>IF(E18="","",E18)</f>
        <v>Vyplň údaj</v>
      </c>
      <c r="I121" s="26" t="s">
        <v>33</v>
      </c>
      <c r="J121" s="29" t="str">
        <f>E24</f>
        <v xml:space="preserve"> </v>
      </c>
      <c r="L121" s="31"/>
    </row>
    <row r="122" spans="2:65" s="1" customFormat="1" ht="10.35" customHeight="1">
      <c r="B122" s="31"/>
      <c r="L122" s="31"/>
    </row>
    <row r="123" spans="2:65" s="10" customFormat="1" ht="29.25" customHeight="1">
      <c r="B123" s="111"/>
      <c r="C123" s="112" t="s">
        <v>116</v>
      </c>
      <c r="D123" s="113" t="s">
        <v>61</v>
      </c>
      <c r="E123" s="113" t="s">
        <v>57</v>
      </c>
      <c r="F123" s="113" t="s">
        <v>58</v>
      </c>
      <c r="G123" s="113" t="s">
        <v>117</v>
      </c>
      <c r="H123" s="113" t="s">
        <v>118</v>
      </c>
      <c r="I123" s="113" t="s">
        <v>119</v>
      </c>
      <c r="J123" s="114" t="s">
        <v>110</v>
      </c>
      <c r="K123" s="115" t="s">
        <v>120</v>
      </c>
      <c r="L123" s="111"/>
      <c r="M123" s="58" t="s">
        <v>1</v>
      </c>
      <c r="N123" s="59" t="s">
        <v>40</v>
      </c>
      <c r="O123" s="59" t="s">
        <v>121</v>
      </c>
      <c r="P123" s="59" t="s">
        <v>122</v>
      </c>
      <c r="Q123" s="59" t="s">
        <v>123</v>
      </c>
      <c r="R123" s="59" t="s">
        <v>124</v>
      </c>
      <c r="S123" s="59" t="s">
        <v>125</v>
      </c>
      <c r="T123" s="60" t="s">
        <v>126</v>
      </c>
    </row>
    <row r="124" spans="2:65" s="1" customFormat="1" ht="22.9" customHeight="1">
      <c r="B124" s="31"/>
      <c r="C124" s="63" t="s">
        <v>127</v>
      </c>
      <c r="J124" s="116">
        <f>BK124</f>
        <v>0</v>
      </c>
      <c r="L124" s="31"/>
      <c r="M124" s="61"/>
      <c r="N124" s="52"/>
      <c r="O124" s="52"/>
      <c r="P124" s="117">
        <f>P125</f>
        <v>0</v>
      </c>
      <c r="Q124" s="52"/>
      <c r="R124" s="117">
        <f>R125</f>
        <v>8.3327428799999996</v>
      </c>
      <c r="S124" s="52"/>
      <c r="T124" s="118">
        <f>T125</f>
        <v>7.0914000000000001</v>
      </c>
      <c r="AT124" s="16" t="s">
        <v>75</v>
      </c>
      <c r="AU124" s="16" t="s">
        <v>112</v>
      </c>
      <c r="BK124" s="119">
        <f>BK125</f>
        <v>0</v>
      </c>
    </row>
    <row r="125" spans="2:65" s="11" customFormat="1" ht="25.9" customHeight="1">
      <c r="B125" s="120"/>
      <c r="D125" s="121" t="s">
        <v>75</v>
      </c>
      <c r="E125" s="122" t="s">
        <v>128</v>
      </c>
      <c r="F125" s="122" t="s">
        <v>129</v>
      </c>
      <c r="I125" s="123"/>
      <c r="J125" s="124">
        <f>BK125</f>
        <v>0</v>
      </c>
      <c r="L125" s="120"/>
      <c r="M125" s="125"/>
      <c r="P125" s="126">
        <f>P126+P133+P141+P148+P157+P168</f>
        <v>0</v>
      </c>
      <c r="R125" s="126">
        <f>R126+R133+R141+R148+R157+R168</f>
        <v>8.3327428799999996</v>
      </c>
      <c r="T125" s="127">
        <f>T126+T133+T141+T148+T157+T168</f>
        <v>7.0914000000000001</v>
      </c>
      <c r="AR125" s="121" t="s">
        <v>84</v>
      </c>
      <c r="AT125" s="128" t="s">
        <v>75</v>
      </c>
      <c r="AU125" s="128" t="s">
        <v>76</v>
      </c>
      <c r="AY125" s="121" t="s">
        <v>130</v>
      </c>
      <c r="BK125" s="129">
        <f>BK126+BK133+BK141+BK148+BK157+BK168</f>
        <v>0</v>
      </c>
    </row>
    <row r="126" spans="2:65" s="11" customFormat="1" ht="22.9" customHeight="1">
      <c r="B126" s="120"/>
      <c r="D126" s="121" t="s">
        <v>75</v>
      </c>
      <c r="E126" s="130" t="s">
        <v>84</v>
      </c>
      <c r="F126" s="130" t="s">
        <v>131</v>
      </c>
      <c r="I126" s="123"/>
      <c r="J126" s="131">
        <f>BK126</f>
        <v>0</v>
      </c>
      <c r="L126" s="120"/>
      <c r="M126" s="125"/>
      <c r="P126" s="126">
        <f>SUM(P127:P132)</f>
        <v>0</v>
      </c>
      <c r="R126" s="126">
        <f>SUM(R127:R132)</f>
        <v>0</v>
      </c>
      <c r="T126" s="127">
        <f>SUM(T127:T132)</f>
        <v>0</v>
      </c>
      <c r="AR126" s="121" t="s">
        <v>84</v>
      </c>
      <c r="AT126" s="128" t="s">
        <v>75</v>
      </c>
      <c r="AU126" s="128" t="s">
        <v>84</v>
      </c>
      <c r="AY126" s="121" t="s">
        <v>130</v>
      </c>
      <c r="BK126" s="129">
        <f>SUM(BK127:BK132)</f>
        <v>0</v>
      </c>
    </row>
    <row r="127" spans="2:65" s="1" customFormat="1" ht="24.2" customHeight="1">
      <c r="B127" s="31"/>
      <c r="C127" s="132" t="s">
        <v>84</v>
      </c>
      <c r="D127" s="132" t="s">
        <v>132</v>
      </c>
      <c r="E127" s="133" t="s">
        <v>553</v>
      </c>
      <c r="F127" s="134" t="s">
        <v>554</v>
      </c>
      <c r="G127" s="135" t="s">
        <v>135</v>
      </c>
      <c r="H127" s="136">
        <v>2.6760000000000002</v>
      </c>
      <c r="I127" s="137"/>
      <c r="J127" s="138">
        <f>ROUND(I127*H127,2)</f>
        <v>0</v>
      </c>
      <c r="K127" s="139"/>
      <c r="L127" s="31"/>
      <c r="M127" s="140" t="s">
        <v>1</v>
      </c>
      <c r="N127" s="141" t="s">
        <v>41</v>
      </c>
      <c r="P127" s="142">
        <f>O127*H127</f>
        <v>0</v>
      </c>
      <c r="Q127" s="142">
        <v>0</v>
      </c>
      <c r="R127" s="142">
        <f>Q127*H127</f>
        <v>0</v>
      </c>
      <c r="S127" s="142">
        <v>0</v>
      </c>
      <c r="T127" s="143">
        <f>S127*H127</f>
        <v>0</v>
      </c>
      <c r="AR127" s="144" t="s">
        <v>136</v>
      </c>
      <c r="AT127" s="144" t="s">
        <v>132</v>
      </c>
      <c r="AU127" s="144" t="s">
        <v>86</v>
      </c>
      <c r="AY127" s="16" t="s">
        <v>130</v>
      </c>
      <c r="BE127" s="145">
        <f>IF(N127="základní",J127,0)</f>
        <v>0</v>
      </c>
      <c r="BF127" s="145">
        <f>IF(N127="snížená",J127,0)</f>
        <v>0</v>
      </c>
      <c r="BG127" s="145">
        <f>IF(N127="zákl. přenesená",J127,0)</f>
        <v>0</v>
      </c>
      <c r="BH127" s="145">
        <f>IF(N127="sníž. přenesená",J127,0)</f>
        <v>0</v>
      </c>
      <c r="BI127" s="145">
        <f>IF(N127="nulová",J127,0)</f>
        <v>0</v>
      </c>
      <c r="BJ127" s="16" t="s">
        <v>84</v>
      </c>
      <c r="BK127" s="145">
        <f>ROUND(I127*H127,2)</f>
        <v>0</v>
      </c>
      <c r="BL127" s="16" t="s">
        <v>136</v>
      </c>
      <c r="BM127" s="144" t="s">
        <v>555</v>
      </c>
    </row>
    <row r="128" spans="2:65" s="1" customFormat="1" ht="29.25">
      <c r="B128" s="31"/>
      <c r="D128" s="146" t="s">
        <v>138</v>
      </c>
      <c r="F128" s="147" t="s">
        <v>556</v>
      </c>
      <c r="I128" s="148"/>
      <c r="L128" s="31"/>
      <c r="M128" s="149"/>
      <c r="T128" s="55"/>
      <c r="AT128" s="16" t="s">
        <v>138</v>
      </c>
      <c r="AU128" s="16" t="s">
        <v>86</v>
      </c>
    </row>
    <row r="129" spans="2:65" s="12" customFormat="1" ht="11.25">
      <c r="B129" s="150"/>
      <c r="D129" s="146" t="s">
        <v>144</v>
      </c>
      <c r="E129" s="151" t="s">
        <v>1</v>
      </c>
      <c r="F129" s="152" t="s">
        <v>557</v>
      </c>
      <c r="H129" s="151" t="s">
        <v>1</v>
      </c>
      <c r="I129" s="153"/>
      <c r="L129" s="150"/>
      <c r="M129" s="154"/>
      <c r="T129" s="155"/>
      <c r="AT129" s="151" t="s">
        <v>144</v>
      </c>
      <c r="AU129" s="151" t="s">
        <v>86</v>
      </c>
      <c r="AV129" s="12" t="s">
        <v>84</v>
      </c>
      <c r="AW129" s="12" t="s">
        <v>32</v>
      </c>
      <c r="AX129" s="12" t="s">
        <v>76</v>
      </c>
      <c r="AY129" s="151" t="s">
        <v>130</v>
      </c>
    </row>
    <row r="130" spans="2:65" s="13" customFormat="1" ht="11.25">
      <c r="B130" s="156"/>
      <c r="D130" s="146" t="s">
        <v>144</v>
      </c>
      <c r="E130" s="157" t="s">
        <v>1</v>
      </c>
      <c r="F130" s="158" t="s">
        <v>558</v>
      </c>
      <c r="H130" s="159">
        <v>2.6760000000000002</v>
      </c>
      <c r="I130" s="160"/>
      <c r="L130" s="156"/>
      <c r="M130" s="161"/>
      <c r="T130" s="162"/>
      <c r="AT130" s="157" t="s">
        <v>144</v>
      </c>
      <c r="AU130" s="157" t="s">
        <v>86</v>
      </c>
      <c r="AV130" s="13" t="s">
        <v>86</v>
      </c>
      <c r="AW130" s="13" t="s">
        <v>32</v>
      </c>
      <c r="AX130" s="13" t="s">
        <v>84</v>
      </c>
      <c r="AY130" s="157" t="s">
        <v>130</v>
      </c>
    </row>
    <row r="131" spans="2:65" s="1" customFormat="1" ht="33" customHeight="1">
      <c r="B131" s="31"/>
      <c r="C131" s="132" t="s">
        <v>86</v>
      </c>
      <c r="D131" s="132" t="s">
        <v>132</v>
      </c>
      <c r="E131" s="133" t="s">
        <v>413</v>
      </c>
      <c r="F131" s="134" t="s">
        <v>414</v>
      </c>
      <c r="G131" s="135" t="s">
        <v>135</v>
      </c>
      <c r="H131" s="136">
        <v>2.6760000000000002</v>
      </c>
      <c r="I131" s="137"/>
      <c r="J131" s="138">
        <f>ROUND(I131*H131,2)</f>
        <v>0</v>
      </c>
      <c r="K131" s="139"/>
      <c r="L131" s="31"/>
      <c r="M131" s="140" t="s">
        <v>1</v>
      </c>
      <c r="N131" s="141" t="s">
        <v>41</v>
      </c>
      <c r="P131" s="142">
        <f>O131*H131</f>
        <v>0</v>
      </c>
      <c r="Q131" s="142">
        <v>0</v>
      </c>
      <c r="R131" s="142">
        <f>Q131*H131</f>
        <v>0</v>
      </c>
      <c r="S131" s="142">
        <v>0</v>
      </c>
      <c r="T131" s="143">
        <f>S131*H131</f>
        <v>0</v>
      </c>
      <c r="AR131" s="144" t="s">
        <v>136</v>
      </c>
      <c r="AT131" s="144" t="s">
        <v>132</v>
      </c>
      <c r="AU131" s="144" t="s">
        <v>86</v>
      </c>
      <c r="AY131" s="16" t="s">
        <v>130</v>
      </c>
      <c r="BE131" s="145">
        <f>IF(N131="základní",J131,0)</f>
        <v>0</v>
      </c>
      <c r="BF131" s="145">
        <f>IF(N131="snížená",J131,0)</f>
        <v>0</v>
      </c>
      <c r="BG131" s="145">
        <f>IF(N131="zákl. přenesená",J131,0)</f>
        <v>0</v>
      </c>
      <c r="BH131" s="145">
        <f>IF(N131="sníž. přenesená",J131,0)</f>
        <v>0</v>
      </c>
      <c r="BI131" s="145">
        <f>IF(N131="nulová",J131,0)</f>
        <v>0</v>
      </c>
      <c r="BJ131" s="16" t="s">
        <v>84</v>
      </c>
      <c r="BK131" s="145">
        <f>ROUND(I131*H131,2)</f>
        <v>0</v>
      </c>
      <c r="BL131" s="16" t="s">
        <v>136</v>
      </c>
      <c r="BM131" s="144" t="s">
        <v>559</v>
      </c>
    </row>
    <row r="132" spans="2:65" s="1" customFormat="1" ht="29.25">
      <c r="B132" s="31"/>
      <c r="D132" s="146" t="s">
        <v>138</v>
      </c>
      <c r="F132" s="147" t="s">
        <v>416</v>
      </c>
      <c r="I132" s="148"/>
      <c r="L132" s="31"/>
      <c r="M132" s="149"/>
      <c r="T132" s="55"/>
      <c r="AT132" s="16" t="s">
        <v>138</v>
      </c>
      <c r="AU132" s="16" t="s">
        <v>86</v>
      </c>
    </row>
    <row r="133" spans="2:65" s="11" customFormat="1" ht="22.9" customHeight="1">
      <c r="B133" s="120"/>
      <c r="D133" s="121" t="s">
        <v>75</v>
      </c>
      <c r="E133" s="130" t="s">
        <v>148</v>
      </c>
      <c r="F133" s="130" t="s">
        <v>285</v>
      </c>
      <c r="I133" s="123"/>
      <c r="J133" s="131">
        <f>BK133</f>
        <v>0</v>
      </c>
      <c r="L133" s="120"/>
      <c r="M133" s="125"/>
      <c r="P133" s="126">
        <f>SUM(P134:P140)</f>
        <v>0</v>
      </c>
      <c r="R133" s="126">
        <f>SUM(R134:R140)</f>
        <v>8.3327428799999996</v>
      </c>
      <c r="T133" s="127">
        <f>SUM(T134:T140)</f>
        <v>0</v>
      </c>
      <c r="AR133" s="121" t="s">
        <v>84</v>
      </c>
      <c r="AT133" s="128" t="s">
        <v>75</v>
      </c>
      <c r="AU133" s="128" t="s">
        <v>84</v>
      </c>
      <c r="AY133" s="121" t="s">
        <v>130</v>
      </c>
      <c r="BK133" s="129">
        <f>SUM(BK134:BK140)</f>
        <v>0</v>
      </c>
    </row>
    <row r="134" spans="2:65" s="1" customFormat="1" ht="24.2" customHeight="1">
      <c r="B134" s="31"/>
      <c r="C134" s="132" t="s">
        <v>148</v>
      </c>
      <c r="D134" s="132" t="s">
        <v>132</v>
      </c>
      <c r="E134" s="133" t="s">
        <v>560</v>
      </c>
      <c r="F134" s="134" t="s">
        <v>561</v>
      </c>
      <c r="G134" s="135" t="s">
        <v>135</v>
      </c>
      <c r="H134" s="136">
        <v>2.6760000000000002</v>
      </c>
      <c r="I134" s="137"/>
      <c r="J134" s="138">
        <f>ROUND(I134*H134,2)</f>
        <v>0</v>
      </c>
      <c r="K134" s="139"/>
      <c r="L134" s="31"/>
      <c r="M134" s="140" t="s">
        <v>1</v>
      </c>
      <c r="N134" s="141" t="s">
        <v>41</v>
      </c>
      <c r="P134" s="142">
        <f>O134*H134</f>
        <v>0</v>
      </c>
      <c r="Q134" s="142">
        <v>3.11388</v>
      </c>
      <c r="R134" s="142">
        <f>Q134*H134</f>
        <v>8.3327428799999996</v>
      </c>
      <c r="S134" s="142">
        <v>0</v>
      </c>
      <c r="T134" s="143">
        <f>S134*H134</f>
        <v>0</v>
      </c>
      <c r="AR134" s="144" t="s">
        <v>136</v>
      </c>
      <c r="AT134" s="144" t="s">
        <v>132</v>
      </c>
      <c r="AU134" s="144" t="s">
        <v>86</v>
      </c>
      <c r="AY134" s="16" t="s">
        <v>130</v>
      </c>
      <c r="BE134" s="145">
        <f>IF(N134="základní",J134,0)</f>
        <v>0</v>
      </c>
      <c r="BF134" s="145">
        <f>IF(N134="snížená",J134,0)</f>
        <v>0</v>
      </c>
      <c r="BG134" s="145">
        <f>IF(N134="zákl. přenesená",J134,0)</f>
        <v>0</v>
      </c>
      <c r="BH134" s="145">
        <f>IF(N134="sníž. přenesená",J134,0)</f>
        <v>0</v>
      </c>
      <c r="BI134" s="145">
        <f>IF(N134="nulová",J134,0)</f>
        <v>0</v>
      </c>
      <c r="BJ134" s="16" t="s">
        <v>84</v>
      </c>
      <c r="BK134" s="145">
        <f>ROUND(I134*H134,2)</f>
        <v>0</v>
      </c>
      <c r="BL134" s="16" t="s">
        <v>136</v>
      </c>
      <c r="BM134" s="144" t="s">
        <v>562</v>
      </c>
    </row>
    <row r="135" spans="2:65" s="1" customFormat="1" ht="48.75">
      <c r="B135" s="31"/>
      <c r="D135" s="146" t="s">
        <v>138</v>
      </c>
      <c r="F135" s="147" t="s">
        <v>563</v>
      </c>
      <c r="I135" s="148"/>
      <c r="L135" s="31"/>
      <c r="M135" s="149"/>
      <c r="T135" s="55"/>
      <c r="AT135" s="16" t="s">
        <v>138</v>
      </c>
      <c r="AU135" s="16" t="s">
        <v>86</v>
      </c>
    </row>
    <row r="136" spans="2:65" s="12" customFormat="1" ht="11.25">
      <c r="B136" s="150"/>
      <c r="D136" s="146" t="s">
        <v>144</v>
      </c>
      <c r="E136" s="151" t="s">
        <v>1</v>
      </c>
      <c r="F136" s="152" t="s">
        <v>564</v>
      </c>
      <c r="H136" s="151" t="s">
        <v>1</v>
      </c>
      <c r="I136" s="153"/>
      <c r="L136" s="150"/>
      <c r="M136" s="154"/>
      <c r="T136" s="155"/>
      <c r="AT136" s="151" t="s">
        <v>144</v>
      </c>
      <c r="AU136" s="151" t="s">
        <v>86</v>
      </c>
      <c r="AV136" s="12" t="s">
        <v>84</v>
      </c>
      <c r="AW136" s="12" t="s">
        <v>32</v>
      </c>
      <c r="AX136" s="12" t="s">
        <v>76</v>
      </c>
      <c r="AY136" s="151" t="s">
        <v>130</v>
      </c>
    </row>
    <row r="137" spans="2:65" s="13" customFormat="1" ht="11.25">
      <c r="B137" s="156"/>
      <c r="D137" s="146" t="s">
        <v>144</v>
      </c>
      <c r="E137" s="157" t="s">
        <v>1</v>
      </c>
      <c r="F137" s="158" t="s">
        <v>565</v>
      </c>
      <c r="H137" s="159">
        <v>1.4159999999999999</v>
      </c>
      <c r="I137" s="160"/>
      <c r="L137" s="156"/>
      <c r="M137" s="161"/>
      <c r="T137" s="162"/>
      <c r="AT137" s="157" t="s">
        <v>144</v>
      </c>
      <c r="AU137" s="157" t="s">
        <v>86</v>
      </c>
      <c r="AV137" s="13" t="s">
        <v>86</v>
      </c>
      <c r="AW137" s="13" t="s">
        <v>32</v>
      </c>
      <c r="AX137" s="13" t="s">
        <v>76</v>
      </c>
      <c r="AY137" s="157" t="s">
        <v>130</v>
      </c>
    </row>
    <row r="138" spans="2:65" s="12" customFormat="1" ht="11.25">
      <c r="B138" s="150"/>
      <c r="D138" s="146" t="s">
        <v>144</v>
      </c>
      <c r="E138" s="151" t="s">
        <v>1</v>
      </c>
      <c r="F138" s="152" t="s">
        <v>566</v>
      </c>
      <c r="H138" s="151" t="s">
        <v>1</v>
      </c>
      <c r="I138" s="153"/>
      <c r="L138" s="150"/>
      <c r="M138" s="154"/>
      <c r="T138" s="155"/>
      <c r="AT138" s="151" t="s">
        <v>144</v>
      </c>
      <c r="AU138" s="151" t="s">
        <v>86</v>
      </c>
      <c r="AV138" s="12" t="s">
        <v>84</v>
      </c>
      <c r="AW138" s="12" t="s">
        <v>32</v>
      </c>
      <c r="AX138" s="12" t="s">
        <v>76</v>
      </c>
      <c r="AY138" s="151" t="s">
        <v>130</v>
      </c>
    </row>
    <row r="139" spans="2:65" s="13" customFormat="1" ht="11.25">
      <c r="B139" s="156"/>
      <c r="D139" s="146" t="s">
        <v>144</v>
      </c>
      <c r="E139" s="157" t="s">
        <v>1</v>
      </c>
      <c r="F139" s="158" t="s">
        <v>567</v>
      </c>
      <c r="H139" s="159">
        <v>1.26</v>
      </c>
      <c r="I139" s="160"/>
      <c r="L139" s="156"/>
      <c r="M139" s="161"/>
      <c r="T139" s="162"/>
      <c r="AT139" s="157" t="s">
        <v>144</v>
      </c>
      <c r="AU139" s="157" t="s">
        <v>86</v>
      </c>
      <c r="AV139" s="13" t="s">
        <v>86</v>
      </c>
      <c r="AW139" s="13" t="s">
        <v>32</v>
      </c>
      <c r="AX139" s="13" t="s">
        <v>76</v>
      </c>
      <c r="AY139" s="157" t="s">
        <v>130</v>
      </c>
    </row>
    <row r="140" spans="2:65" s="14" customFormat="1" ht="11.25">
      <c r="B140" s="163"/>
      <c r="D140" s="146" t="s">
        <v>144</v>
      </c>
      <c r="E140" s="164" t="s">
        <v>1</v>
      </c>
      <c r="F140" s="165" t="s">
        <v>147</v>
      </c>
      <c r="H140" s="166">
        <v>2.6760000000000002</v>
      </c>
      <c r="I140" s="167"/>
      <c r="L140" s="163"/>
      <c r="M140" s="168"/>
      <c r="T140" s="169"/>
      <c r="AT140" s="164" t="s">
        <v>144</v>
      </c>
      <c r="AU140" s="164" t="s">
        <v>86</v>
      </c>
      <c r="AV140" s="14" t="s">
        <v>136</v>
      </c>
      <c r="AW140" s="14" t="s">
        <v>32</v>
      </c>
      <c r="AX140" s="14" t="s">
        <v>84</v>
      </c>
      <c r="AY140" s="164" t="s">
        <v>130</v>
      </c>
    </row>
    <row r="141" spans="2:65" s="11" customFormat="1" ht="22.9" customHeight="1">
      <c r="B141" s="120"/>
      <c r="D141" s="121" t="s">
        <v>75</v>
      </c>
      <c r="E141" s="130" t="s">
        <v>164</v>
      </c>
      <c r="F141" s="130" t="s">
        <v>512</v>
      </c>
      <c r="I141" s="123"/>
      <c r="J141" s="131">
        <f>BK141</f>
        <v>0</v>
      </c>
      <c r="L141" s="120"/>
      <c r="M141" s="125"/>
      <c r="P141" s="126">
        <f>SUM(P142:P147)</f>
        <v>0</v>
      </c>
      <c r="R141" s="126">
        <f>SUM(R142:R147)</f>
        <v>0</v>
      </c>
      <c r="T141" s="127">
        <f>SUM(T142:T147)</f>
        <v>0</v>
      </c>
      <c r="AR141" s="121" t="s">
        <v>84</v>
      </c>
      <c r="AT141" s="128" t="s">
        <v>75</v>
      </c>
      <c r="AU141" s="128" t="s">
        <v>84</v>
      </c>
      <c r="AY141" s="121" t="s">
        <v>130</v>
      </c>
      <c r="BK141" s="129">
        <f>SUM(BK142:BK147)</f>
        <v>0</v>
      </c>
    </row>
    <row r="142" spans="2:65" s="1" customFormat="1" ht="16.5" customHeight="1">
      <c r="B142" s="31"/>
      <c r="C142" s="132" t="s">
        <v>136</v>
      </c>
      <c r="D142" s="132" t="s">
        <v>132</v>
      </c>
      <c r="E142" s="133" t="s">
        <v>568</v>
      </c>
      <c r="F142" s="134" t="s">
        <v>569</v>
      </c>
      <c r="G142" s="135" t="s">
        <v>167</v>
      </c>
      <c r="H142" s="136">
        <v>28.78</v>
      </c>
      <c r="I142" s="137"/>
      <c r="J142" s="138">
        <f>ROUND(I142*H142,2)</f>
        <v>0</v>
      </c>
      <c r="K142" s="139"/>
      <c r="L142" s="31"/>
      <c r="M142" s="140" t="s">
        <v>1</v>
      </c>
      <c r="N142" s="141" t="s">
        <v>41</v>
      </c>
      <c r="P142" s="142">
        <f>O142*H142</f>
        <v>0</v>
      </c>
      <c r="Q142" s="142">
        <v>0</v>
      </c>
      <c r="R142" s="142">
        <f>Q142*H142</f>
        <v>0</v>
      </c>
      <c r="S142" s="142">
        <v>0</v>
      </c>
      <c r="T142" s="143">
        <f>S142*H142</f>
        <v>0</v>
      </c>
      <c r="AR142" s="144" t="s">
        <v>136</v>
      </c>
      <c r="AT142" s="144" t="s">
        <v>132</v>
      </c>
      <c r="AU142" s="144" t="s">
        <v>86</v>
      </c>
      <c r="AY142" s="16" t="s">
        <v>130</v>
      </c>
      <c r="BE142" s="145">
        <f>IF(N142="základní",J142,0)</f>
        <v>0</v>
      </c>
      <c r="BF142" s="145">
        <f>IF(N142="snížená",J142,0)</f>
        <v>0</v>
      </c>
      <c r="BG142" s="145">
        <f>IF(N142="zákl. přenesená",J142,0)</f>
        <v>0</v>
      </c>
      <c r="BH142" s="145">
        <f>IF(N142="sníž. přenesená",J142,0)</f>
        <v>0</v>
      </c>
      <c r="BI142" s="145">
        <f>IF(N142="nulová",J142,0)</f>
        <v>0</v>
      </c>
      <c r="BJ142" s="16" t="s">
        <v>84</v>
      </c>
      <c r="BK142" s="145">
        <f>ROUND(I142*H142,2)</f>
        <v>0</v>
      </c>
      <c r="BL142" s="16" t="s">
        <v>136</v>
      </c>
      <c r="BM142" s="144" t="s">
        <v>570</v>
      </c>
    </row>
    <row r="143" spans="2:65" s="1" customFormat="1" ht="11.25">
      <c r="B143" s="31"/>
      <c r="D143" s="146" t="s">
        <v>138</v>
      </c>
      <c r="F143" s="147" t="s">
        <v>571</v>
      </c>
      <c r="I143" s="148"/>
      <c r="L143" s="31"/>
      <c r="M143" s="149"/>
      <c r="T143" s="55"/>
      <c r="AT143" s="16" t="s">
        <v>138</v>
      </c>
      <c r="AU143" s="16" t="s">
        <v>86</v>
      </c>
    </row>
    <row r="144" spans="2:65" s="12" customFormat="1" ht="11.25">
      <c r="B144" s="150"/>
      <c r="D144" s="146" t="s">
        <v>144</v>
      </c>
      <c r="E144" s="151" t="s">
        <v>1</v>
      </c>
      <c r="F144" s="152" t="s">
        <v>572</v>
      </c>
      <c r="H144" s="151" t="s">
        <v>1</v>
      </c>
      <c r="I144" s="153"/>
      <c r="L144" s="150"/>
      <c r="M144" s="154"/>
      <c r="T144" s="155"/>
      <c r="AT144" s="151" t="s">
        <v>144</v>
      </c>
      <c r="AU144" s="151" t="s">
        <v>86</v>
      </c>
      <c r="AV144" s="12" t="s">
        <v>84</v>
      </c>
      <c r="AW144" s="12" t="s">
        <v>32</v>
      </c>
      <c r="AX144" s="12" t="s">
        <v>76</v>
      </c>
      <c r="AY144" s="151" t="s">
        <v>130</v>
      </c>
    </row>
    <row r="145" spans="2:65" s="13" customFormat="1" ht="11.25">
      <c r="B145" s="156"/>
      <c r="D145" s="146" t="s">
        <v>144</v>
      </c>
      <c r="E145" s="157" t="s">
        <v>1</v>
      </c>
      <c r="F145" s="158" t="s">
        <v>573</v>
      </c>
      <c r="H145" s="159">
        <v>22.8</v>
      </c>
      <c r="I145" s="160"/>
      <c r="L145" s="156"/>
      <c r="M145" s="161"/>
      <c r="T145" s="162"/>
      <c r="AT145" s="157" t="s">
        <v>144</v>
      </c>
      <c r="AU145" s="157" t="s">
        <v>86</v>
      </c>
      <c r="AV145" s="13" t="s">
        <v>86</v>
      </c>
      <c r="AW145" s="13" t="s">
        <v>32</v>
      </c>
      <c r="AX145" s="13" t="s">
        <v>76</v>
      </c>
      <c r="AY145" s="157" t="s">
        <v>130</v>
      </c>
    </row>
    <row r="146" spans="2:65" s="13" customFormat="1" ht="11.25">
      <c r="B146" s="156"/>
      <c r="D146" s="146" t="s">
        <v>144</v>
      </c>
      <c r="E146" s="157" t="s">
        <v>1</v>
      </c>
      <c r="F146" s="158" t="s">
        <v>574</v>
      </c>
      <c r="H146" s="159">
        <v>5.98</v>
      </c>
      <c r="I146" s="160"/>
      <c r="L146" s="156"/>
      <c r="M146" s="161"/>
      <c r="T146" s="162"/>
      <c r="AT146" s="157" t="s">
        <v>144</v>
      </c>
      <c r="AU146" s="157" t="s">
        <v>86</v>
      </c>
      <c r="AV146" s="13" t="s">
        <v>86</v>
      </c>
      <c r="AW146" s="13" t="s">
        <v>32</v>
      </c>
      <c r="AX146" s="13" t="s">
        <v>76</v>
      </c>
      <c r="AY146" s="157" t="s">
        <v>130</v>
      </c>
    </row>
    <row r="147" spans="2:65" s="14" customFormat="1" ht="11.25">
      <c r="B147" s="163"/>
      <c r="D147" s="146" t="s">
        <v>144</v>
      </c>
      <c r="E147" s="164" t="s">
        <v>1</v>
      </c>
      <c r="F147" s="165" t="s">
        <v>147</v>
      </c>
      <c r="H147" s="166">
        <v>28.78</v>
      </c>
      <c r="I147" s="167"/>
      <c r="L147" s="163"/>
      <c r="M147" s="168"/>
      <c r="T147" s="169"/>
      <c r="AT147" s="164" t="s">
        <v>144</v>
      </c>
      <c r="AU147" s="164" t="s">
        <v>86</v>
      </c>
      <c r="AV147" s="14" t="s">
        <v>136</v>
      </c>
      <c r="AW147" s="14" t="s">
        <v>32</v>
      </c>
      <c r="AX147" s="14" t="s">
        <v>84</v>
      </c>
      <c r="AY147" s="164" t="s">
        <v>130</v>
      </c>
    </row>
    <row r="148" spans="2:65" s="11" customFormat="1" ht="22.9" customHeight="1">
      <c r="B148" s="120"/>
      <c r="D148" s="121" t="s">
        <v>75</v>
      </c>
      <c r="E148" s="130" t="s">
        <v>219</v>
      </c>
      <c r="F148" s="130" t="s">
        <v>340</v>
      </c>
      <c r="I148" s="123"/>
      <c r="J148" s="131">
        <f>BK148</f>
        <v>0</v>
      </c>
      <c r="L148" s="120"/>
      <c r="M148" s="125"/>
      <c r="P148" s="126">
        <f>P149</f>
        <v>0</v>
      </c>
      <c r="R148" s="126">
        <f>R149</f>
        <v>0</v>
      </c>
      <c r="T148" s="127">
        <f>T149</f>
        <v>7.0914000000000001</v>
      </c>
      <c r="AR148" s="121" t="s">
        <v>84</v>
      </c>
      <c r="AT148" s="128" t="s">
        <v>75</v>
      </c>
      <c r="AU148" s="128" t="s">
        <v>84</v>
      </c>
      <c r="AY148" s="121" t="s">
        <v>130</v>
      </c>
      <c r="BK148" s="129">
        <f>BK149</f>
        <v>0</v>
      </c>
    </row>
    <row r="149" spans="2:65" s="11" customFormat="1" ht="20.85" customHeight="1">
      <c r="B149" s="120"/>
      <c r="D149" s="121" t="s">
        <v>75</v>
      </c>
      <c r="E149" s="130" t="s">
        <v>348</v>
      </c>
      <c r="F149" s="130" t="s">
        <v>349</v>
      </c>
      <c r="I149" s="123"/>
      <c r="J149" s="131">
        <f>BK149</f>
        <v>0</v>
      </c>
      <c r="L149" s="120"/>
      <c r="M149" s="125"/>
      <c r="P149" s="126">
        <f>SUM(P150:P156)</f>
        <v>0</v>
      </c>
      <c r="R149" s="126">
        <f>SUM(R150:R156)</f>
        <v>0</v>
      </c>
      <c r="T149" s="127">
        <f>SUM(T150:T156)</f>
        <v>7.0914000000000001</v>
      </c>
      <c r="AR149" s="121" t="s">
        <v>84</v>
      </c>
      <c r="AT149" s="128" t="s">
        <v>75</v>
      </c>
      <c r="AU149" s="128" t="s">
        <v>86</v>
      </c>
      <c r="AY149" s="121" t="s">
        <v>130</v>
      </c>
      <c r="BK149" s="129">
        <f>SUM(BK150:BK156)</f>
        <v>0</v>
      </c>
    </row>
    <row r="150" spans="2:65" s="1" customFormat="1" ht="24.2" customHeight="1">
      <c r="B150" s="31"/>
      <c r="C150" s="132" t="s">
        <v>158</v>
      </c>
      <c r="D150" s="132" t="s">
        <v>132</v>
      </c>
      <c r="E150" s="133" t="s">
        <v>575</v>
      </c>
      <c r="F150" s="134" t="s">
        <v>576</v>
      </c>
      <c r="G150" s="135" t="s">
        <v>135</v>
      </c>
      <c r="H150" s="136">
        <v>2.6760000000000002</v>
      </c>
      <c r="I150" s="137"/>
      <c r="J150" s="138">
        <f>ROUND(I150*H150,2)</f>
        <v>0</v>
      </c>
      <c r="K150" s="139"/>
      <c r="L150" s="31"/>
      <c r="M150" s="140" t="s">
        <v>1</v>
      </c>
      <c r="N150" s="141" t="s">
        <v>41</v>
      </c>
      <c r="P150" s="142">
        <f>O150*H150</f>
        <v>0</v>
      </c>
      <c r="Q150" s="142">
        <v>0</v>
      </c>
      <c r="R150" s="142">
        <f>Q150*H150</f>
        <v>0</v>
      </c>
      <c r="S150" s="142">
        <v>2.65</v>
      </c>
      <c r="T150" s="143">
        <f>S150*H150</f>
        <v>7.0914000000000001</v>
      </c>
      <c r="AR150" s="144" t="s">
        <v>136</v>
      </c>
      <c r="AT150" s="144" t="s">
        <v>132</v>
      </c>
      <c r="AU150" s="144" t="s">
        <v>148</v>
      </c>
      <c r="AY150" s="16" t="s">
        <v>130</v>
      </c>
      <c r="BE150" s="145">
        <f>IF(N150="základní",J150,0)</f>
        <v>0</v>
      </c>
      <c r="BF150" s="145">
        <f>IF(N150="snížená",J150,0)</f>
        <v>0</v>
      </c>
      <c r="BG150" s="145">
        <f>IF(N150="zákl. přenesená",J150,0)</f>
        <v>0</v>
      </c>
      <c r="BH150" s="145">
        <f>IF(N150="sníž. přenesená",J150,0)</f>
        <v>0</v>
      </c>
      <c r="BI150" s="145">
        <f>IF(N150="nulová",J150,0)</f>
        <v>0</v>
      </c>
      <c r="BJ150" s="16" t="s">
        <v>84</v>
      </c>
      <c r="BK150" s="145">
        <f>ROUND(I150*H150,2)</f>
        <v>0</v>
      </c>
      <c r="BL150" s="16" t="s">
        <v>136</v>
      </c>
      <c r="BM150" s="144" t="s">
        <v>577</v>
      </c>
    </row>
    <row r="151" spans="2:65" s="1" customFormat="1" ht="29.25">
      <c r="B151" s="31"/>
      <c r="D151" s="146" t="s">
        <v>138</v>
      </c>
      <c r="F151" s="147" t="s">
        <v>578</v>
      </c>
      <c r="I151" s="148"/>
      <c r="L151" s="31"/>
      <c r="M151" s="149"/>
      <c r="T151" s="55"/>
      <c r="AT151" s="16" t="s">
        <v>138</v>
      </c>
      <c r="AU151" s="16" t="s">
        <v>148</v>
      </c>
    </row>
    <row r="152" spans="2:65" s="12" customFormat="1" ht="11.25">
      <c r="B152" s="150"/>
      <c r="D152" s="146" t="s">
        <v>144</v>
      </c>
      <c r="E152" s="151" t="s">
        <v>1</v>
      </c>
      <c r="F152" s="152" t="s">
        <v>579</v>
      </c>
      <c r="H152" s="151" t="s">
        <v>1</v>
      </c>
      <c r="I152" s="153"/>
      <c r="L152" s="150"/>
      <c r="M152" s="154"/>
      <c r="T152" s="155"/>
      <c r="AT152" s="151" t="s">
        <v>144</v>
      </c>
      <c r="AU152" s="151" t="s">
        <v>148</v>
      </c>
      <c r="AV152" s="12" t="s">
        <v>84</v>
      </c>
      <c r="AW152" s="12" t="s">
        <v>32</v>
      </c>
      <c r="AX152" s="12" t="s">
        <v>76</v>
      </c>
      <c r="AY152" s="151" t="s">
        <v>130</v>
      </c>
    </row>
    <row r="153" spans="2:65" s="13" customFormat="1" ht="11.25">
      <c r="B153" s="156"/>
      <c r="D153" s="146" t="s">
        <v>144</v>
      </c>
      <c r="E153" s="157" t="s">
        <v>1</v>
      </c>
      <c r="F153" s="158" t="s">
        <v>580</v>
      </c>
      <c r="H153" s="159">
        <v>1.4159999999999999</v>
      </c>
      <c r="I153" s="160"/>
      <c r="L153" s="156"/>
      <c r="M153" s="161"/>
      <c r="T153" s="162"/>
      <c r="AT153" s="157" t="s">
        <v>144</v>
      </c>
      <c r="AU153" s="157" t="s">
        <v>148</v>
      </c>
      <c r="AV153" s="13" t="s">
        <v>86</v>
      </c>
      <c r="AW153" s="13" t="s">
        <v>32</v>
      </c>
      <c r="AX153" s="13" t="s">
        <v>76</v>
      </c>
      <c r="AY153" s="157" t="s">
        <v>130</v>
      </c>
    </row>
    <row r="154" spans="2:65" s="12" customFormat="1" ht="11.25">
      <c r="B154" s="150"/>
      <c r="D154" s="146" t="s">
        <v>144</v>
      </c>
      <c r="E154" s="151" t="s">
        <v>1</v>
      </c>
      <c r="F154" s="152" t="s">
        <v>581</v>
      </c>
      <c r="H154" s="151" t="s">
        <v>1</v>
      </c>
      <c r="I154" s="153"/>
      <c r="L154" s="150"/>
      <c r="M154" s="154"/>
      <c r="T154" s="155"/>
      <c r="AT154" s="151" t="s">
        <v>144</v>
      </c>
      <c r="AU154" s="151" t="s">
        <v>148</v>
      </c>
      <c r="AV154" s="12" t="s">
        <v>84</v>
      </c>
      <c r="AW154" s="12" t="s">
        <v>32</v>
      </c>
      <c r="AX154" s="12" t="s">
        <v>76</v>
      </c>
      <c r="AY154" s="151" t="s">
        <v>130</v>
      </c>
    </row>
    <row r="155" spans="2:65" s="13" customFormat="1" ht="11.25">
      <c r="B155" s="156"/>
      <c r="D155" s="146" t="s">
        <v>144</v>
      </c>
      <c r="E155" s="157" t="s">
        <v>1</v>
      </c>
      <c r="F155" s="158" t="s">
        <v>567</v>
      </c>
      <c r="H155" s="159">
        <v>1.26</v>
      </c>
      <c r="I155" s="160"/>
      <c r="L155" s="156"/>
      <c r="M155" s="161"/>
      <c r="T155" s="162"/>
      <c r="AT155" s="157" t="s">
        <v>144</v>
      </c>
      <c r="AU155" s="157" t="s">
        <v>148</v>
      </c>
      <c r="AV155" s="13" t="s">
        <v>86</v>
      </c>
      <c r="AW155" s="13" t="s">
        <v>32</v>
      </c>
      <c r="AX155" s="13" t="s">
        <v>76</v>
      </c>
      <c r="AY155" s="157" t="s">
        <v>130</v>
      </c>
    </row>
    <row r="156" spans="2:65" s="14" customFormat="1" ht="11.25">
      <c r="B156" s="163"/>
      <c r="D156" s="146" t="s">
        <v>144</v>
      </c>
      <c r="E156" s="164" t="s">
        <v>1</v>
      </c>
      <c r="F156" s="165" t="s">
        <v>147</v>
      </c>
      <c r="H156" s="166">
        <v>2.6760000000000002</v>
      </c>
      <c r="I156" s="167"/>
      <c r="L156" s="163"/>
      <c r="M156" s="168"/>
      <c r="T156" s="169"/>
      <c r="AT156" s="164" t="s">
        <v>144</v>
      </c>
      <c r="AU156" s="164" t="s">
        <v>148</v>
      </c>
      <c r="AV156" s="14" t="s">
        <v>136</v>
      </c>
      <c r="AW156" s="14" t="s">
        <v>32</v>
      </c>
      <c r="AX156" s="14" t="s">
        <v>84</v>
      </c>
      <c r="AY156" s="164" t="s">
        <v>130</v>
      </c>
    </row>
    <row r="157" spans="2:65" s="11" customFormat="1" ht="22.9" customHeight="1">
      <c r="B157" s="120"/>
      <c r="D157" s="121" t="s">
        <v>75</v>
      </c>
      <c r="E157" s="130" t="s">
        <v>357</v>
      </c>
      <c r="F157" s="130" t="s">
        <v>358</v>
      </c>
      <c r="I157" s="123"/>
      <c r="J157" s="131">
        <f>BK157</f>
        <v>0</v>
      </c>
      <c r="L157" s="120"/>
      <c r="M157" s="125"/>
      <c r="P157" s="126">
        <f>SUM(P158:P167)</f>
        <v>0</v>
      </c>
      <c r="R157" s="126">
        <f>SUM(R158:R167)</f>
        <v>0</v>
      </c>
      <c r="T157" s="127">
        <f>SUM(T158:T167)</f>
        <v>0</v>
      </c>
      <c r="AR157" s="121" t="s">
        <v>84</v>
      </c>
      <c r="AT157" s="128" t="s">
        <v>75</v>
      </c>
      <c r="AU157" s="128" t="s">
        <v>84</v>
      </c>
      <c r="AY157" s="121" t="s">
        <v>130</v>
      </c>
      <c r="BK157" s="129">
        <f>SUM(BK158:BK167)</f>
        <v>0</v>
      </c>
    </row>
    <row r="158" spans="2:65" s="1" customFormat="1" ht="21.75" customHeight="1">
      <c r="B158" s="31"/>
      <c r="C158" s="132" t="s">
        <v>172</v>
      </c>
      <c r="D158" s="132" t="s">
        <v>132</v>
      </c>
      <c r="E158" s="133" t="s">
        <v>360</v>
      </c>
      <c r="F158" s="134" t="s">
        <v>361</v>
      </c>
      <c r="G158" s="135" t="s">
        <v>222</v>
      </c>
      <c r="H158" s="136">
        <v>2.4449999999999998</v>
      </c>
      <c r="I158" s="137"/>
      <c r="J158" s="138">
        <f>ROUND(I158*H158,2)</f>
        <v>0</v>
      </c>
      <c r="K158" s="139"/>
      <c r="L158" s="31"/>
      <c r="M158" s="140" t="s">
        <v>1</v>
      </c>
      <c r="N158" s="141" t="s">
        <v>41</v>
      </c>
      <c r="P158" s="142">
        <f>O158*H158</f>
        <v>0</v>
      </c>
      <c r="Q158" s="142">
        <v>0</v>
      </c>
      <c r="R158" s="142">
        <f>Q158*H158</f>
        <v>0</v>
      </c>
      <c r="S158" s="142">
        <v>0</v>
      </c>
      <c r="T158" s="143">
        <f>S158*H158</f>
        <v>0</v>
      </c>
      <c r="AR158" s="144" t="s">
        <v>136</v>
      </c>
      <c r="AT158" s="144" t="s">
        <v>132</v>
      </c>
      <c r="AU158" s="144" t="s">
        <v>86</v>
      </c>
      <c r="AY158" s="16" t="s">
        <v>130</v>
      </c>
      <c r="BE158" s="145">
        <f>IF(N158="základní",J158,0)</f>
        <v>0</v>
      </c>
      <c r="BF158" s="145">
        <f>IF(N158="snížená",J158,0)</f>
        <v>0</v>
      </c>
      <c r="BG158" s="145">
        <f>IF(N158="zákl. přenesená",J158,0)</f>
        <v>0</v>
      </c>
      <c r="BH158" s="145">
        <f>IF(N158="sníž. přenesená",J158,0)</f>
        <v>0</v>
      </c>
      <c r="BI158" s="145">
        <f>IF(N158="nulová",J158,0)</f>
        <v>0</v>
      </c>
      <c r="BJ158" s="16" t="s">
        <v>84</v>
      </c>
      <c r="BK158" s="145">
        <f>ROUND(I158*H158,2)</f>
        <v>0</v>
      </c>
      <c r="BL158" s="16" t="s">
        <v>136</v>
      </c>
      <c r="BM158" s="144" t="s">
        <v>582</v>
      </c>
    </row>
    <row r="159" spans="2:65" s="1" customFormat="1" ht="39">
      <c r="B159" s="31"/>
      <c r="D159" s="146" t="s">
        <v>138</v>
      </c>
      <c r="F159" s="147" t="s">
        <v>363</v>
      </c>
      <c r="I159" s="148"/>
      <c r="L159" s="31"/>
      <c r="M159" s="149"/>
      <c r="T159" s="55"/>
      <c r="AT159" s="16" t="s">
        <v>138</v>
      </c>
      <c r="AU159" s="16" t="s">
        <v>86</v>
      </c>
    </row>
    <row r="160" spans="2:65" s="1" customFormat="1" ht="24.2" customHeight="1">
      <c r="B160" s="31"/>
      <c r="C160" s="132" t="s">
        <v>164</v>
      </c>
      <c r="D160" s="132" t="s">
        <v>132</v>
      </c>
      <c r="E160" s="133" t="s">
        <v>365</v>
      </c>
      <c r="F160" s="134" t="s">
        <v>366</v>
      </c>
      <c r="G160" s="135" t="s">
        <v>222</v>
      </c>
      <c r="H160" s="136">
        <v>2.4449999999999998</v>
      </c>
      <c r="I160" s="137"/>
      <c r="J160" s="138">
        <f>ROUND(I160*H160,2)</f>
        <v>0</v>
      </c>
      <c r="K160" s="139"/>
      <c r="L160" s="31"/>
      <c r="M160" s="140" t="s">
        <v>1</v>
      </c>
      <c r="N160" s="141" t="s">
        <v>41</v>
      </c>
      <c r="P160" s="142">
        <f>O160*H160</f>
        <v>0</v>
      </c>
      <c r="Q160" s="142">
        <v>0</v>
      </c>
      <c r="R160" s="142">
        <f>Q160*H160</f>
        <v>0</v>
      </c>
      <c r="S160" s="142">
        <v>0</v>
      </c>
      <c r="T160" s="143">
        <f>S160*H160</f>
        <v>0</v>
      </c>
      <c r="AR160" s="144" t="s">
        <v>136</v>
      </c>
      <c r="AT160" s="144" t="s">
        <v>132</v>
      </c>
      <c r="AU160" s="144" t="s">
        <v>86</v>
      </c>
      <c r="AY160" s="16" t="s">
        <v>130</v>
      </c>
      <c r="BE160" s="145">
        <f>IF(N160="základní",J160,0)</f>
        <v>0</v>
      </c>
      <c r="BF160" s="145">
        <f>IF(N160="snížená",J160,0)</f>
        <v>0</v>
      </c>
      <c r="BG160" s="145">
        <f>IF(N160="zákl. přenesená",J160,0)</f>
        <v>0</v>
      </c>
      <c r="BH160" s="145">
        <f>IF(N160="sníž. přenesená",J160,0)</f>
        <v>0</v>
      </c>
      <c r="BI160" s="145">
        <f>IF(N160="nulová",J160,0)</f>
        <v>0</v>
      </c>
      <c r="BJ160" s="16" t="s">
        <v>84</v>
      </c>
      <c r="BK160" s="145">
        <f>ROUND(I160*H160,2)</f>
        <v>0</v>
      </c>
      <c r="BL160" s="16" t="s">
        <v>136</v>
      </c>
      <c r="BM160" s="144" t="s">
        <v>583</v>
      </c>
    </row>
    <row r="161" spans="2:65" s="1" customFormat="1" ht="19.5">
      <c r="B161" s="31"/>
      <c r="D161" s="146" t="s">
        <v>138</v>
      </c>
      <c r="F161" s="147" t="s">
        <v>368</v>
      </c>
      <c r="I161" s="148"/>
      <c r="L161" s="31"/>
      <c r="M161" s="149"/>
      <c r="T161" s="55"/>
      <c r="AT161" s="16" t="s">
        <v>138</v>
      </c>
      <c r="AU161" s="16" t="s">
        <v>86</v>
      </c>
    </row>
    <row r="162" spans="2:65" s="1" customFormat="1" ht="24.2" customHeight="1">
      <c r="B162" s="31"/>
      <c r="C162" s="132" t="s">
        <v>179</v>
      </c>
      <c r="D162" s="132" t="s">
        <v>132</v>
      </c>
      <c r="E162" s="133" t="s">
        <v>370</v>
      </c>
      <c r="F162" s="134" t="s">
        <v>371</v>
      </c>
      <c r="G162" s="135" t="s">
        <v>222</v>
      </c>
      <c r="H162" s="136">
        <v>46.454999999999998</v>
      </c>
      <c r="I162" s="137"/>
      <c r="J162" s="138">
        <f>ROUND(I162*H162,2)</f>
        <v>0</v>
      </c>
      <c r="K162" s="139"/>
      <c r="L162" s="31"/>
      <c r="M162" s="140" t="s">
        <v>1</v>
      </c>
      <c r="N162" s="141" t="s">
        <v>41</v>
      </c>
      <c r="P162" s="142">
        <f>O162*H162</f>
        <v>0</v>
      </c>
      <c r="Q162" s="142">
        <v>0</v>
      </c>
      <c r="R162" s="142">
        <f>Q162*H162</f>
        <v>0</v>
      </c>
      <c r="S162" s="142">
        <v>0</v>
      </c>
      <c r="T162" s="143">
        <f>S162*H162</f>
        <v>0</v>
      </c>
      <c r="AR162" s="144" t="s">
        <v>136</v>
      </c>
      <c r="AT162" s="144" t="s">
        <v>132</v>
      </c>
      <c r="AU162" s="144" t="s">
        <v>86</v>
      </c>
      <c r="AY162" s="16" t="s">
        <v>130</v>
      </c>
      <c r="BE162" s="145">
        <f>IF(N162="základní",J162,0)</f>
        <v>0</v>
      </c>
      <c r="BF162" s="145">
        <f>IF(N162="snížená",J162,0)</f>
        <v>0</v>
      </c>
      <c r="BG162" s="145">
        <f>IF(N162="zákl. přenesená",J162,0)</f>
        <v>0</v>
      </c>
      <c r="BH162" s="145">
        <f>IF(N162="sníž. přenesená",J162,0)</f>
        <v>0</v>
      </c>
      <c r="BI162" s="145">
        <f>IF(N162="nulová",J162,0)</f>
        <v>0</v>
      </c>
      <c r="BJ162" s="16" t="s">
        <v>84</v>
      </c>
      <c r="BK162" s="145">
        <f>ROUND(I162*H162,2)</f>
        <v>0</v>
      </c>
      <c r="BL162" s="16" t="s">
        <v>136</v>
      </c>
      <c r="BM162" s="144" t="s">
        <v>584</v>
      </c>
    </row>
    <row r="163" spans="2:65" s="1" customFormat="1" ht="29.25">
      <c r="B163" s="31"/>
      <c r="D163" s="146" t="s">
        <v>138</v>
      </c>
      <c r="F163" s="147" t="s">
        <v>373</v>
      </c>
      <c r="I163" s="148"/>
      <c r="L163" s="31"/>
      <c r="M163" s="149"/>
      <c r="T163" s="55"/>
      <c r="AT163" s="16" t="s">
        <v>138</v>
      </c>
      <c r="AU163" s="16" t="s">
        <v>86</v>
      </c>
    </row>
    <row r="164" spans="2:65" s="13" customFormat="1" ht="11.25">
      <c r="B164" s="156"/>
      <c r="D164" s="146" t="s">
        <v>144</v>
      </c>
      <c r="E164" s="157" t="s">
        <v>1</v>
      </c>
      <c r="F164" s="158" t="s">
        <v>585</v>
      </c>
      <c r="H164" s="159">
        <v>46.454999999999998</v>
      </c>
      <c r="I164" s="160"/>
      <c r="L164" s="156"/>
      <c r="M164" s="161"/>
      <c r="T164" s="162"/>
      <c r="AT164" s="157" t="s">
        <v>144</v>
      </c>
      <c r="AU164" s="157" t="s">
        <v>86</v>
      </c>
      <c r="AV164" s="13" t="s">
        <v>86</v>
      </c>
      <c r="AW164" s="13" t="s">
        <v>32</v>
      </c>
      <c r="AX164" s="13" t="s">
        <v>76</v>
      </c>
      <c r="AY164" s="157" t="s">
        <v>130</v>
      </c>
    </row>
    <row r="165" spans="2:65" s="14" customFormat="1" ht="11.25">
      <c r="B165" s="163"/>
      <c r="D165" s="146" t="s">
        <v>144</v>
      </c>
      <c r="E165" s="164" t="s">
        <v>1</v>
      </c>
      <c r="F165" s="165" t="s">
        <v>147</v>
      </c>
      <c r="H165" s="166">
        <v>46.454999999999998</v>
      </c>
      <c r="I165" s="167"/>
      <c r="L165" s="163"/>
      <c r="M165" s="168"/>
      <c r="T165" s="169"/>
      <c r="AT165" s="164" t="s">
        <v>144</v>
      </c>
      <c r="AU165" s="164" t="s">
        <v>86</v>
      </c>
      <c r="AV165" s="14" t="s">
        <v>136</v>
      </c>
      <c r="AW165" s="14" t="s">
        <v>32</v>
      </c>
      <c r="AX165" s="14" t="s">
        <v>84</v>
      </c>
      <c r="AY165" s="164" t="s">
        <v>130</v>
      </c>
    </row>
    <row r="166" spans="2:65" s="1" customFormat="1" ht="37.9" customHeight="1">
      <c r="B166" s="31"/>
      <c r="C166" s="132" t="s">
        <v>219</v>
      </c>
      <c r="D166" s="132" t="s">
        <v>132</v>
      </c>
      <c r="E166" s="133" t="s">
        <v>376</v>
      </c>
      <c r="F166" s="134" t="s">
        <v>377</v>
      </c>
      <c r="G166" s="135" t="s">
        <v>222</v>
      </c>
      <c r="H166" s="136">
        <v>2.4449999999999998</v>
      </c>
      <c r="I166" s="137"/>
      <c r="J166" s="138">
        <f>ROUND(I166*H166,2)</f>
        <v>0</v>
      </c>
      <c r="K166" s="139"/>
      <c r="L166" s="31"/>
      <c r="M166" s="140" t="s">
        <v>1</v>
      </c>
      <c r="N166" s="141" t="s">
        <v>41</v>
      </c>
      <c r="P166" s="142">
        <f>O166*H166</f>
        <v>0</v>
      </c>
      <c r="Q166" s="142">
        <v>0</v>
      </c>
      <c r="R166" s="142">
        <f>Q166*H166</f>
        <v>0</v>
      </c>
      <c r="S166" s="142">
        <v>0</v>
      </c>
      <c r="T166" s="143">
        <f>S166*H166</f>
        <v>0</v>
      </c>
      <c r="AR166" s="144" t="s">
        <v>136</v>
      </c>
      <c r="AT166" s="144" t="s">
        <v>132</v>
      </c>
      <c r="AU166" s="144" t="s">
        <v>86</v>
      </c>
      <c r="AY166" s="16" t="s">
        <v>130</v>
      </c>
      <c r="BE166" s="145">
        <f>IF(N166="základní",J166,0)</f>
        <v>0</v>
      </c>
      <c r="BF166" s="145">
        <f>IF(N166="snížená",J166,0)</f>
        <v>0</v>
      </c>
      <c r="BG166" s="145">
        <f>IF(N166="zákl. přenesená",J166,0)</f>
        <v>0</v>
      </c>
      <c r="BH166" s="145">
        <f>IF(N166="sníž. přenesená",J166,0)</f>
        <v>0</v>
      </c>
      <c r="BI166" s="145">
        <f>IF(N166="nulová",J166,0)</f>
        <v>0</v>
      </c>
      <c r="BJ166" s="16" t="s">
        <v>84</v>
      </c>
      <c r="BK166" s="145">
        <f>ROUND(I166*H166,2)</f>
        <v>0</v>
      </c>
      <c r="BL166" s="16" t="s">
        <v>136</v>
      </c>
      <c r="BM166" s="144" t="s">
        <v>586</v>
      </c>
    </row>
    <row r="167" spans="2:65" s="1" customFormat="1" ht="29.25">
      <c r="B167" s="31"/>
      <c r="D167" s="146" t="s">
        <v>138</v>
      </c>
      <c r="F167" s="147" t="s">
        <v>379</v>
      </c>
      <c r="I167" s="148"/>
      <c r="L167" s="31"/>
      <c r="M167" s="149"/>
      <c r="T167" s="55"/>
      <c r="AT167" s="16" t="s">
        <v>138</v>
      </c>
      <c r="AU167" s="16" t="s">
        <v>86</v>
      </c>
    </row>
    <row r="168" spans="2:65" s="11" customFormat="1" ht="22.9" customHeight="1">
      <c r="B168" s="120"/>
      <c r="D168" s="121" t="s">
        <v>75</v>
      </c>
      <c r="E168" s="130" t="s">
        <v>217</v>
      </c>
      <c r="F168" s="130" t="s">
        <v>218</v>
      </c>
      <c r="I168" s="123"/>
      <c r="J168" s="131">
        <f>BK168</f>
        <v>0</v>
      </c>
      <c r="L168" s="120"/>
      <c r="M168" s="125"/>
      <c r="P168" s="126">
        <f>SUM(P169:P170)</f>
        <v>0</v>
      </c>
      <c r="R168" s="126">
        <f>SUM(R169:R170)</f>
        <v>0</v>
      </c>
      <c r="T168" s="127">
        <f>SUM(T169:T170)</f>
        <v>0</v>
      </c>
      <c r="AR168" s="121" t="s">
        <v>84</v>
      </c>
      <c r="AT168" s="128" t="s">
        <v>75</v>
      </c>
      <c r="AU168" s="128" t="s">
        <v>84</v>
      </c>
      <c r="AY168" s="121" t="s">
        <v>130</v>
      </c>
      <c r="BK168" s="129">
        <f>SUM(BK169:BK170)</f>
        <v>0</v>
      </c>
    </row>
    <row r="169" spans="2:65" s="1" customFormat="1" ht="21.75" customHeight="1">
      <c r="B169" s="31"/>
      <c r="C169" s="132" t="s">
        <v>272</v>
      </c>
      <c r="D169" s="132" t="s">
        <v>132</v>
      </c>
      <c r="E169" s="133" t="s">
        <v>587</v>
      </c>
      <c r="F169" s="134" t="s">
        <v>588</v>
      </c>
      <c r="G169" s="135" t="s">
        <v>222</v>
      </c>
      <c r="H169" s="136">
        <v>8.3330000000000002</v>
      </c>
      <c r="I169" s="137"/>
      <c r="J169" s="138">
        <f>ROUND(I169*H169,2)</f>
        <v>0</v>
      </c>
      <c r="K169" s="139"/>
      <c r="L169" s="31"/>
      <c r="M169" s="140" t="s">
        <v>1</v>
      </c>
      <c r="N169" s="141" t="s">
        <v>41</v>
      </c>
      <c r="P169" s="142">
        <f>O169*H169</f>
        <v>0</v>
      </c>
      <c r="Q169" s="142">
        <v>0</v>
      </c>
      <c r="R169" s="142">
        <f>Q169*H169</f>
        <v>0</v>
      </c>
      <c r="S169" s="142">
        <v>0</v>
      </c>
      <c r="T169" s="143">
        <f>S169*H169</f>
        <v>0</v>
      </c>
      <c r="AR169" s="144" t="s">
        <v>136</v>
      </c>
      <c r="AT169" s="144" t="s">
        <v>132</v>
      </c>
      <c r="AU169" s="144" t="s">
        <v>86</v>
      </c>
      <c r="AY169" s="16" t="s">
        <v>130</v>
      </c>
      <c r="BE169" s="145">
        <f>IF(N169="základní",J169,0)</f>
        <v>0</v>
      </c>
      <c r="BF169" s="145">
        <f>IF(N169="snížená",J169,0)</f>
        <v>0</v>
      </c>
      <c r="BG169" s="145">
        <f>IF(N169="zákl. přenesená",J169,0)</f>
        <v>0</v>
      </c>
      <c r="BH169" s="145">
        <f>IF(N169="sníž. přenesená",J169,0)</f>
        <v>0</v>
      </c>
      <c r="BI169" s="145">
        <f>IF(N169="nulová",J169,0)</f>
        <v>0</v>
      </c>
      <c r="BJ169" s="16" t="s">
        <v>84</v>
      </c>
      <c r="BK169" s="145">
        <f>ROUND(I169*H169,2)</f>
        <v>0</v>
      </c>
      <c r="BL169" s="16" t="s">
        <v>136</v>
      </c>
      <c r="BM169" s="144" t="s">
        <v>589</v>
      </c>
    </row>
    <row r="170" spans="2:65" s="1" customFormat="1" ht="19.5">
      <c r="B170" s="31"/>
      <c r="D170" s="146" t="s">
        <v>138</v>
      </c>
      <c r="F170" s="147" t="s">
        <v>590</v>
      </c>
      <c r="I170" s="148"/>
      <c r="L170" s="31"/>
      <c r="M170" s="173"/>
      <c r="N170" s="174"/>
      <c r="O170" s="174"/>
      <c r="P170" s="174"/>
      <c r="Q170" s="174"/>
      <c r="R170" s="174"/>
      <c r="S170" s="174"/>
      <c r="T170" s="175"/>
      <c r="AT170" s="16" t="s">
        <v>138</v>
      </c>
      <c r="AU170" s="16" t="s">
        <v>86</v>
      </c>
    </row>
    <row r="171" spans="2:65" s="1" customFormat="1" ht="6.95" customHeight="1">
      <c r="B171" s="43"/>
      <c r="C171" s="44"/>
      <c r="D171" s="44"/>
      <c r="E171" s="44"/>
      <c r="F171" s="44"/>
      <c r="G171" s="44"/>
      <c r="H171" s="44"/>
      <c r="I171" s="44"/>
      <c r="J171" s="44"/>
      <c r="K171" s="44"/>
      <c r="L171" s="31"/>
    </row>
  </sheetData>
  <sheetProtection algorithmName="SHA-512" hashValue="Sp1SuaM+sIG+oKx2P5/PKozlEnY0o43Nr5nc3Uvijr5ne4p9xE9zzAMMiy2d3VUKBOuKALO5okI9Xh1JAz4pOQ==" saltValue="nWCUBqE27d1FKLDDNm4mShAxRGG5jaVtuuIcrqaMiaesG6J8fxAW625mzyMOMSiVZuVZwxYLuR74N+61vWNq5A==" spinCount="100000" sheet="1" objects="1" scenarios="1" formatColumns="0" formatRows="0" autoFilter="0"/>
  <autoFilter ref="C123:K170" xr:uid="{00000000-0009-0000-0000-000006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45"/>
  <sheetViews>
    <sheetView showGridLines="0" tabSelected="1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AT2" s="16" t="s">
        <v>104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86</v>
      </c>
    </row>
    <row r="4" spans="2:46" ht="24.95" customHeight="1">
      <c r="B4" s="19"/>
      <c r="D4" s="20" t="s">
        <v>105</v>
      </c>
      <c r="L4" s="19"/>
      <c r="M4" s="87" t="s">
        <v>10</v>
      </c>
      <c r="AT4" s="16" t="s">
        <v>4</v>
      </c>
    </row>
    <row r="5" spans="2:46" ht="6.95" customHeight="1">
      <c r="B5" s="19"/>
      <c r="L5" s="19"/>
    </row>
    <row r="6" spans="2:46" ht="12" customHeight="1">
      <c r="B6" s="19"/>
      <c r="D6" s="26" t="s">
        <v>16</v>
      </c>
      <c r="L6" s="19"/>
    </row>
    <row r="7" spans="2:46" ht="16.5" customHeight="1">
      <c r="B7" s="19"/>
      <c r="E7" s="226" t="str">
        <f>'Rekapitulace stavby'!K6</f>
        <v>Obnova obecního rybníka v k.ú. Žeretice</v>
      </c>
      <c r="F7" s="227"/>
      <c r="G7" s="227"/>
      <c r="H7" s="227"/>
      <c r="L7" s="19"/>
    </row>
    <row r="8" spans="2:46" s="1" customFormat="1" ht="12" customHeight="1">
      <c r="B8" s="31"/>
      <c r="D8" s="26" t="s">
        <v>106</v>
      </c>
      <c r="L8" s="31"/>
    </row>
    <row r="9" spans="2:46" s="1" customFormat="1" ht="16.5" customHeight="1">
      <c r="B9" s="31"/>
      <c r="E9" s="188" t="s">
        <v>591</v>
      </c>
      <c r="F9" s="228"/>
      <c r="G9" s="228"/>
      <c r="H9" s="228"/>
      <c r="L9" s="31"/>
    </row>
    <row r="10" spans="2:46" s="1" customFormat="1" ht="11.25">
      <c r="B10" s="31"/>
      <c r="L10" s="31"/>
    </row>
    <row r="11" spans="2:46" s="1" customFormat="1" ht="12" customHeight="1">
      <c r="B11" s="31"/>
      <c r="D11" s="26" t="s">
        <v>18</v>
      </c>
      <c r="F11" s="24" t="s">
        <v>1</v>
      </c>
      <c r="I11" s="26" t="s">
        <v>19</v>
      </c>
      <c r="J11" s="24" t="s">
        <v>1</v>
      </c>
      <c r="L11" s="31"/>
    </row>
    <row r="12" spans="2:46" s="1" customFormat="1" ht="12" customHeight="1">
      <c r="B12" s="31"/>
      <c r="D12" s="26" t="s">
        <v>20</v>
      </c>
      <c r="F12" s="24" t="s">
        <v>34</v>
      </c>
      <c r="I12" s="26" t="s">
        <v>22</v>
      </c>
      <c r="J12" s="51" t="str">
        <f>'Rekapitulace stavby'!AN8</f>
        <v>13. 4. 2026</v>
      </c>
      <c r="L12" s="31"/>
    </row>
    <row r="13" spans="2:46" s="1" customFormat="1" ht="10.9" customHeight="1">
      <c r="B13" s="31"/>
      <c r="L13" s="31"/>
    </row>
    <row r="14" spans="2:46" s="1" customFormat="1" ht="12" customHeight="1">
      <c r="B14" s="31"/>
      <c r="D14" s="26" t="s">
        <v>24</v>
      </c>
      <c r="I14" s="26" t="s">
        <v>25</v>
      </c>
      <c r="J14" s="24" t="str">
        <f>IF('Rekapitulace stavby'!AN10="","",'Rekapitulace stavby'!AN10)</f>
        <v/>
      </c>
      <c r="L14" s="31"/>
    </row>
    <row r="15" spans="2:46" s="1" customFormat="1" ht="18" customHeight="1">
      <c r="B15" s="31"/>
      <c r="E15" s="24" t="str">
        <f>IF('Rekapitulace stavby'!E11="","",'Rekapitulace stavby'!E11)</f>
        <v>Obec Žeretice</v>
      </c>
      <c r="I15" s="26" t="s">
        <v>27</v>
      </c>
      <c r="J15" s="24" t="str">
        <f>IF('Rekapitulace stavby'!AN11="","",'Rekapitulace stavby'!AN11)</f>
        <v/>
      </c>
      <c r="L15" s="31"/>
    </row>
    <row r="16" spans="2:46" s="1" customFormat="1" ht="6.95" customHeight="1">
      <c r="B16" s="31"/>
      <c r="L16" s="31"/>
    </row>
    <row r="17" spans="2:12" s="1" customFormat="1" ht="12" customHeight="1">
      <c r="B17" s="31"/>
      <c r="D17" s="26" t="s">
        <v>28</v>
      </c>
      <c r="I17" s="26" t="s">
        <v>25</v>
      </c>
      <c r="J17" s="27" t="str">
        <f>'Rekapitulace stavby'!AN13</f>
        <v>Vyplň údaj</v>
      </c>
      <c r="L17" s="31"/>
    </row>
    <row r="18" spans="2:12" s="1" customFormat="1" ht="18" customHeight="1">
      <c r="B18" s="31"/>
      <c r="E18" s="229" t="str">
        <f>'Rekapitulace stavby'!E14</f>
        <v>Vyplň údaj</v>
      </c>
      <c r="F18" s="210"/>
      <c r="G18" s="210"/>
      <c r="H18" s="210"/>
      <c r="I18" s="26" t="s">
        <v>27</v>
      </c>
      <c r="J18" s="27" t="str">
        <f>'Rekapitulace stavby'!AN14</f>
        <v>Vyplň údaj</v>
      </c>
      <c r="L18" s="31"/>
    </row>
    <row r="19" spans="2:12" s="1" customFormat="1" ht="6.95" customHeight="1">
      <c r="B19" s="31"/>
      <c r="L19" s="31"/>
    </row>
    <row r="20" spans="2:12" s="1" customFormat="1" ht="12" customHeight="1">
      <c r="B20" s="31"/>
      <c r="D20" s="26" t="s">
        <v>30</v>
      </c>
      <c r="I20" s="26" t="s">
        <v>25</v>
      </c>
      <c r="J20" s="24" t="str">
        <f>IF('Rekapitulace stavby'!AN16="","",'Rekapitulace stavby'!AN16)</f>
        <v/>
      </c>
      <c r="L20" s="31"/>
    </row>
    <row r="21" spans="2:12" s="1" customFormat="1" ht="18" customHeight="1">
      <c r="B21" s="31"/>
      <c r="E21" s="24" t="str">
        <f>IF('Rekapitulace stavby'!E17="","",'Rekapitulace stavby'!E17)</f>
        <v>Projektový ateliér Dlabáček s.r.o.</v>
      </c>
      <c r="I21" s="26" t="s">
        <v>27</v>
      </c>
      <c r="J21" s="24" t="str">
        <f>IF('Rekapitulace stavby'!AN17="","",'Rekapitulace stavby'!AN17)</f>
        <v/>
      </c>
      <c r="L21" s="31"/>
    </row>
    <row r="22" spans="2:12" s="1" customFormat="1" ht="6.95" customHeight="1">
      <c r="B22" s="31"/>
      <c r="L22" s="31"/>
    </row>
    <row r="23" spans="2:12" s="1" customFormat="1" ht="12" customHeight="1">
      <c r="B23" s="31"/>
      <c r="D23" s="26" t="s">
        <v>33</v>
      </c>
      <c r="I23" s="26" t="s">
        <v>25</v>
      </c>
      <c r="J23" s="24" t="str">
        <f>IF('Rekapitulace stavby'!AN19="","",'Rekapitulace stavby'!AN19)</f>
        <v/>
      </c>
      <c r="L23" s="31"/>
    </row>
    <row r="24" spans="2:12" s="1" customFormat="1" ht="18" customHeight="1">
      <c r="B24" s="31"/>
      <c r="E24" s="24" t="str">
        <f>IF('Rekapitulace stavby'!E20="","",'Rekapitulace stavby'!E20)</f>
        <v xml:space="preserve"> </v>
      </c>
      <c r="I24" s="26" t="s">
        <v>27</v>
      </c>
      <c r="J24" s="24" t="str">
        <f>IF('Rekapitulace stavby'!AN20="","",'Rekapitulace stavby'!AN20)</f>
        <v/>
      </c>
      <c r="L24" s="31"/>
    </row>
    <row r="25" spans="2:12" s="1" customFormat="1" ht="6.95" customHeight="1">
      <c r="B25" s="31"/>
      <c r="L25" s="31"/>
    </row>
    <row r="26" spans="2:12" s="1" customFormat="1" ht="12" customHeight="1">
      <c r="B26" s="31"/>
      <c r="D26" s="26" t="s">
        <v>35</v>
      </c>
      <c r="L26" s="31"/>
    </row>
    <row r="27" spans="2:12" s="7" customFormat="1" ht="16.5" customHeight="1">
      <c r="B27" s="88"/>
      <c r="E27" s="215" t="s">
        <v>1</v>
      </c>
      <c r="F27" s="215"/>
      <c r="G27" s="215"/>
      <c r="H27" s="215"/>
      <c r="L27" s="88"/>
    </row>
    <row r="28" spans="2:12" s="1" customFormat="1" ht="6.95" customHeight="1">
      <c r="B28" s="31"/>
      <c r="L28" s="31"/>
    </row>
    <row r="29" spans="2:12" s="1" customFormat="1" ht="6.95" customHeight="1">
      <c r="B29" s="31"/>
      <c r="D29" s="52"/>
      <c r="E29" s="52"/>
      <c r="F29" s="52"/>
      <c r="G29" s="52"/>
      <c r="H29" s="52"/>
      <c r="I29" s="52"/>
      <c r="J29" s="52"/>
      <c r="K29" s="52"/>
      <c r="L29" s="31"/>
    </row>
    <row r="30" spans="2:12" s="1" customFormat="1" ht="25.35" customHeight="1">
      <c r="B30" s="31"/>
      <c r="D30" s="89" t="s">
        <v>36</v>
      </c>
      <c r="J30" s="65">
        <f>ROUND(J121, 2)</f>
        <v>0</v>
      </c>
      <c r="L30" s="31"/>
    </row>
    <row r="31" spans="2:12" s="1" customFormat="1" ht="6.95" customHeight="1">
      <c r="B31" s="31"/>
      <c r="D31" s="52"/>
      <c r="E31" s="52"/>
      <c r="F31" s="52"/>
      <c r="G31" s="52"/>
      <c r="H31" s="52"/>
      <c r="I31" s="52"/>
      <c r="J31" s="52"/>
      <c r="K31" s="52"/>
      <c r="L31" s="31"/>
    </row>
    <row r="32" spans="2:12" s="1" customFormat="1" ht="14.45" customHeight="1">
      <c r="B32" s="31"/>
      <c r="F32" s="34" t="s">
        <v>38</v>
      </c>
      <c r="I32" s="34" t="s">
        <v>37</v>
      </c>
      <c r="J32" s="34" t="s">
        <v>39</v>
      </c>
      <c r="L32" s="31"/>
    </row>
    <row r="33" spans="2:12" s="1" customFormat="1" ht="14.45" customHeight="1">
      <c r="B33" s="31"/>
      <c r="D33" s="54" t="s">
        <v>40</v>
      </c>
      <c r="E33" s="26" t="s">
        <v>41</v>
      </c>
      <c r="F33" s="90">
        <f>ROUND((SUM(BE121:BE144)),  2)</f>
        <v>0</v>
      </c>
      <c r="I33" s="91">
        <v>0.21</v>
      </c>
      <c r="J33" s="90">
        <f>ROUND(((SUM(BE121:BE144))*I33),  2)</f>
        <v>0</v>
      </c>
      <c r="L33" s="31"/>
    </row>
    <row r="34" spans="2:12" s="1" customFormat="1" ht="14.45" customHeight="1">
      <c r="B34" s="31"/>
      <c r="E34" s="26" t="s">
        <v>42</v>
      </c>
      <c r="F34" s="90">
        <f>ROUND((SUM(BF121:BF144)),  2)</f>
        <v>0</v>
      </c>
      <c r="I34" s="91">
        <v>0.12</v>
      </c>
      <c r="J34" s="90">
        <f>ROUND(((SUM(BF121:BF144))*I34),  2)</f>
        <v>0</v>
      </c>
      <c r="L34" s="31"/>
    </row>
    <row r="35" spans="2:12" s="1" customFormat="1" ht="14.45" hidden="1" customHeight="1">
      <c r="B35" s="31"/>
      <c r="E35" s="26" t="s">
        <v>43</v>
      </c>
      <c r="F35" s="90">
        <f>ROUND((SUM(BG121:BG144)),  2)</f>
        <v>0</v>
      </c>
      <c r="I35" s="91">
        <v>0.21</v>
      </c>
      <c r="J35" s="90">
        <f>0</f>
        <v>0</v>
      </c>
      <c r="L35" s="31"/>
    </row>
    <row r="36" spans="2:12" s="1" customFormat="1" ht="14.45" hidden="1" customHeight="1">
      <c r="B36" s="31"/>
      <c r="E36" s="26" t="s">
        <v>44</v>
      </c>
      <c r="F36" s="90">
        <f>ROUND((SUM(BH121:BH144)),  2)</f>
        <v>0</v>
      </c>
      <c r="I36" s="91">
        <v>0.12</v>
      </c>
      <c r="J36" s="90">
        <f>0</f>
        <v>0</v>
      </c>
      <c r="L36" s="31"/>
    </row>
    <row r="37" spans="2:12" s="1" customFormat="1" ht="14.45" hidden="1" customHeight="1">
      <c r="B37" s="31"/>
      <c r="E37" s="26" t="s">
        <v>45</v>
      </c>
      <c r="F37" s="90">
        <f>ROUND((SUM(BI121:BI144)),  2)</f>
        <v>0</v>
      </c>
      <c r="I37" s="91">
        <v>0</v>
      </c>
      <c r="J37" s="90">
        <f>0</f>
        <v>0</v>
      </c>
      <c r="L37" s="31"/>
    </row>
    <row r="38" spans="2:12" s="1" customFormat="1" ht="6.95" customHeight="1">
      <c r="B38" s="31"/>
      <c r="L38" s="31"/>
    </row>
    <row r="39" spans="2:12" s="1" customFormat="1" ht="25.35" customHeight="1">
      <c r="B39" s="31"/>
      <c r="C39" s="92"/>
      <c r="D39" s="93" t="s">
        <v>46</v>
      </c>
      <c r="E39" s="56"/>
      <c r="F39" s="56"/>
      <c r="G39" s="94" t="s">
        <v>47</v>
      </c>
      <c r="H39" s="95" t="s">
        <v>48</v>
      </c>
      <c r="I39" s="56"/>
      <c r="J39" s="96">
        <f>SUM(J30:J37)</f>
        <v>0</v>
      </c>
      <c r="K39" s="97"/>
      <c r="L39" s="31"/>
    </row>
    <row r="40" spans="2:12" s="1" customFormat="1" ht="14.45" customHeight="1">
      <c r="B40" s="31"/>
      <c r="L40" s="31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1"/>
      <c r="D50" s="40" t="s">
        <v>49</v>
      </c>
      <c r="E50" s="41"/>
      <c r="F50" s="41"/>
      <c r="G50" s="40" t="s">
        <v>50</v>
      </c>
      <c r="H50" s="41"/>
      <c r="I50" s="41"/>
      <c r="J50" s="41"/>
      <c r="K50" s="41"/>
      <c r="L50" s="31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1"/>
      <c r="D61" s="42" t="s">
        <v>51</v>
      </c>
      <c r="E61" s="33"/>
      <c r="F61" s="98" t="s">
        <v>52</v>
      </c>
      <c r="G61" s="42" t="s">
        <v>51</v>
      </c>
      <c r="H61" s="33"/>
      <c r="I61" s="33"/>
      <c r="J61" s="99" t="s">
        <v>52</v>
      </c>
      <c r="K61" s="33"/>
      <c r="L61" s="31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1"/>
      <c r="D65" s="40" t="s">
        <v>53</v>
      </c>
      <c r="E65" s="41"/>
      <c r="F65" s="41"/>
      <c r="G65" s="40" t="s">
        <v>54</v>
      </c>
      <c r="H65" s="41"/>
      <c r="I65" s="41"/>
      <c r="J65" s="41"/>
      <c r="K65" s="41"/>
      <c r="L65" s="31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1"/>
      <c r="D76" s="42" t="s">
        <v>51</v>
      </c>
      <c r="E76" s="33"/>
      <c r="F76" s="98" t="s">
        <v>52</v>
      </c>
      <c r="G76" s="42" t="s">
        <v>51</v>
      </c>
      <c r="H76" s="33"/>
      <c r="I76" s="33"/>
      <c r="J76" s="99" t="s">
        <v>52</v>
      </c>
      <c r="K76" s="33"/>
      <c r="L76" s="31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1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31"/>
    </row>
    <row r="82" spans="2:47" s="1" customFormat="1" ht="24.95" customHeight="1">
      <c r="B82" s="31"/>
      <c r="C82" s="20" t="s">
        <v>108</v>
      </c>
      <c r="L82" s="31"/>
    </row>
    <row r="83" spans="2:47" s="1" customFormat="1" ht="6.95" customHeight="1">
      <c r="B83" s="31"/>
      <c r="L83" s="31"/>
    </row>
    <row r="84" spans="2:47" s="1" customFormat="1" ht="12" customHeight="1">
      <c r="B84" s="31"/>
      <c r="C84" s="26" t="s">
        <v>16</v>
      </c>
      <c r="L84" s="31"/>
    </row>
    <row r="85" spans="2:47" s="1" customFormat="1" ht="16.5" customHeight="1">
      <c r="B85" s="31"/>
      <c r="E85" s="226" t="str">
        <f>E7</f>
        <v>Obnova obecního rybníka v k.ú. Žeretice</v>
      </c>
      <c r="F85" s="227"/>
      <c r="G85" s="227"/>
      <c r="H85" s="227"/>
      <c r="L85" s="31"/>
    </row>
    <row r="86" spans="2:47" s="1" customFormat="1" ht="12" customHeight="1">
      <c r="B86" s="31"/>
      <c r="C86" s="26" t="s">
        <v>106</v>
      </c>
      <c r="L86" s="31"/>
    </row>
    <row r="87" spans="2:47" s="1" customFormat="1" ht="16.5" customHeight="1">
      <c r="B87" s="31"/>
      <c r="E87" s="188" t="str">
        <f>E9</f>
        <v>VRN - Vedlejší rozpočtové náklady</v>
      </c>
      <c r="F87" s="228"/>
      <c r="G87" s="228"/>
      <c r="H87" s="228"/>
      <c r="L87" s="31"/>
    </row>
    <row r="88" spans="2:47" s="1" customFormat="1" ht="6.95" customHeight="1">
      <c r="B88" s="31"/>
      <c r="L88" s="31"/>
    </row>
    <row r="89" spans="2:47" s="1" customFormat="1" ht="12" customHeight="1">
      <c r="B89" s="31"/>
      <c r="C89" s="26" t="s">
        <v>20</v>
      </c>
      <c r="F89" s="24" t="str">
        <f>F12</f>
        <v xml:space="preserve"> </v>
      </c>
      <c r="I89" s="26" t="s">
        <v>22</v>
      </c>
      <c r="J89" s="51" t="str">
        <f>IF(J12="","",J12)</f>
        <v>13. 4. 2026</v>
      </c>
      <c r="L89" s="31"/>
    </row>
    <row r="90" spans="2:47" s="1" customFormat="1" ht="6.95" customHeight="1">
      <c r="B90" s="31"/>
      <c r="L90" s="31"/>
    </row>
    <row r="91" spans="2:47" s="1" customFormat="1" ht="25.7" customHeight="1">
      <c r="B91" s="31"/>
      <c r="C91" s="26" t="s">
        <v>24</v>
      </c>
      <c r="F91" s="24" t="str">
        <f>E15</f>
        <v>Obec Žeretice</v>
      </c>
      <c r="I91" s="26" t="s">
        <v>30</v>
      </c>
      <c r="J91" s="29" t="str">
        <f>E21</f>
        <v>Projektový ateliér Dlabáček s.r.o.</v>
      </c>
      <c r="L91" s="31"/>
    </row>
    <row r="92" spans="2:47" s="1" customFormat="1" ht="15.2" customHeight="1">
      <c r="B92" s="31"/>
      <c r="C92" s="26" t="s">
        <v>28</v>
      </c>
      <c r="F92" s="24" t="str">
        <f>IF(E18="","",E18)</f>
        <v>Vyplň údaj</v>
      </c>
      <c r="I92" s="26" t="s">
        <v>33</v>
      </c>
      <c r="J92" s="29" t="str">
        <f>E24</f>
        <v xml:space="preserve"> </v>
      </c>
      <c r="L92" s="31"/>
    </row>
    <row r="93" spans="2:47" s="1" customFormat="1" ht="10.35" customHeight="1">
      <c r="B93" s="31"/>
      <c r="L93" s="31"/>
    </row>
    <row r="94" spans="2:47" s="1" customFormat="1" ht="29.25" customHeight="1">
      <c r="B94" s="31"/>
      <c r="C94" s="100" t="s">
        <v>109</v>
      </c>
      <c r="D94" s="92"/>
      <c r="E94" s="92"/>
      <c r="F94" s="92"/>
      <c r="G94" s="92"/>
      <c r="H94" s="92"/>
      <c r="I94" s="92"/>
      <c r="J94" s="101" t="s">
        <v>110</v>
      </c>
      <c r="K94" s="92"/>
      <c r="L94" s="31"/>
    </row>
    <row r="95" spans="2:47" s="1" customFormat="1" ht="10.35" customHeight="1">
      <c r="B95" s="31"/>
      <c r="L95" s="31"/>
    </row>
    <row r="96" spans="2:47" s="1" customFormat="1" ht="22.9" customHeight="1">
      <c r="B96" s="31"/>
      <c r="C96" s="102" t="s">
        <v>111</v>
      </c>
      <c r="J96" s="65">
        <f>J121</f>
        <v>0</v>
      </c>
      <c r="L96" s="31"/>
      <c r="AU96" s="16" t="s">
        <v>112</v>
      </c>
    </row>
    <row r="97" spans="2:12" s="8" customFormat="1" ht="24.95" customHeight="1">
      <c r="B97" s="103"/>
      <c r="D97" s="104" t="s">
        <v>591</v>
      </c>
      <c r="E97" s="105"/>
      <c r="F97" s="105"/>
      <c r="G97" s="105"/>
      <c r="H97" s="105"/>
      <c r="I97" s="105"/>
      <c r="J97" s="106">
        <f>J122</f>
        <v>0</v>
      </c>
      <c r="L97" s="103"/>
    </row>
    <row r="98" spans="2:12" s="9" customFormat="1" ht="19.899999999999999" customHeight="1">
      <c r="B98" s="107"/>
      <c r="D98" s="108" t="s">
        <v>592</v>
      </c>
      <c r="E98" s="109"/>
      <c r="F98" s="109"/>
      <c r="G98" s="109"/>
      <c r="H98" s="109"/>
      <c r="I98" s="109"/>
      <c r="J98" s="110">
        <f>J123</f>
        <v>0</v>
      </c>
      <c r="L98" s="107"/>
    </row>
    <row r="99" spans="2:12" s="9" customFormat="1" ht="19.899999999999999" customHeight="1">
      <c r="B99" s="107"/>
      <c r="D99" s="108" t="s">
        <v>593</v>
      </c>
      <c r="E99" s="109"/>
      <c r="F99" s="109"/>
      <c r="G99" s="109"/>
      <c r="H99" s="109"/>
      <c r="I99" s="109"/>
      <c r="J99" s="110">
        <f>J132</f>
        <v>0</v>
      </c>
      <c r="L99" s="107"/>
    </row>
    <row r="100" spans="2:12" s="9" customFormat="1" ht="19.899999999999999" customHeight="1">
      <c r="B100" s="107"/>
      <c r="D100" s="108" t="s">
        <v>594</v>
      </c>
      <c r="E100" s="109"/>
      <c r="F100" s="109"/>
      <c r="G100" s="109"/>
      <c r="H100" s="109"/>
      <c r="I100" s="109"/>
      <c r="J100" s="110">
        <f>J139</f>
        <v>0</v>
      </c>
      <c r="L100" s="107"/>
    </row>
    <row r="101" spans="2:12" s="9" customFormat="1" ht="19.899999999999999" customHeight="1">
      <c r="B101" s="107"/>
      <c r="D101" s="108" t="s">
        <v>595</v>
      </c>
      <c r="E101" s="109"/>
      <c r="F101" s="109"/>
      <c r="G101" s="109"/>
      <c r="H101" s="109"/>
      <c r="I101" s="109"/>
      <c r="J101" s="110">
        <f>J142</f>
        <v>0</v>
      </c>
      <c r="L101" s="107"/>
    </row>
    <row r="102" spans="2:12" s="1" customFormat="1" ht="21.75" customHeight="1">
      <c r="B102" s="31"/>
      <c r="L102" s="31"/>
    </row>
    <row r="103" spans="2:12" s="1" customFormat="1" ht="6.95" customHeight="1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31"/>
    </row>
    <row r="107" spans="2:12" s="1" customFormat="1" ht="6.95" customHeight="1">
      <c r="B107" s="45"/>
      <c r="C107" s="46"/>
      <c r="D107" s="46"/>
      <c r="E107" s="46"/>
      <c r="F107" s="46"/>
      <c r="G107" s="46"/>
      <c r="H107" s="46"/>
      <c r="I107" s="46"/>
      <c r="J107" s="46"/>
      <c r="K107" s="46"/>
      <c r="L107" s="31"/>
    </row>
    <row r="108" spans="2:12" s="1" customFormat="1" ht="24.95" customHeight="1">
      <c r="B108" s="31"/>
      <c r="C108" s="20" t="s">
        <v>115</v>
      </c>
      <c r="L108" s="31"/>
    </row>
    <row r="109" spans="2:12" s="1" customFormat="1" ht="6.95" customHeight="1">
      <c r="B109" s="31"/>
      <c r="L109" s="31"/>
    </row>
    <row r="110" spans="2:12" s="1" customFormat="1" ht="12" customHeight="1">
      <c r="B110" s="31"/>
      <c r="C110" s="26" t="s">
        <v>16</v>
      </c>
      <c r="L110" s="31"/>
    </row>
    <row r="111" spans="2:12" s="1" customFormat="1" ht="16.5" customHeight="1">
      <c r="B111" s="31"/>
      <c r="E111" s="226" t="str">
        <f>E7</f>
        <v>Obnova obecního rybníka v k.ú. Žeretice</v>
      </c>
      <c r="F111" s="227"/>
      <c r="G111" s="227"/>
      <c r="H111" s="227"/>
      <c r="L111" s="31"/>
    </row>
    <row r="112" spans="2:12" s="1" customFormat="1" ht="12" customHeight="1">
      <c r="B112" s="31"/>
      <c r="C112" s="26" t="s">
        <v>106</v>
      </c>
      <c r="L112" s="31"/>
    </row>
    <row r="113" spans="2:65" s="1" customFormat="1" ht="16.5" customHeight="1">
      <c r="B113" s="31"/>
      <c r="E113" s="188" t="str">
        <f>E9</f>
        <v>VRN - Vedlejší rozpočtové náklady</v>
      </c>
      <c r="F113" s="228"/>
      <c r="G113" s="228"/>
      <c r="H113" s="228"/>
      <c r="L113" s="31"/>
    </row>
    <row r="114" spans="2:65" s="1" customFormat="1" ht="6.95" customHeight="1">
      <c r="B114" s="31"/>
      <c r="L114" s="31"/>
    </row>
    <row r="115" spans="2:65" s="1" customFormat="1" ht="12" customHeight="1">
      <c r="B115" s="31"/>
      <c r="C115" s="26" t="s">
        <v>20</v>
      </c>
      <c r="F115" s="24" t="str">
        <f>F12</f>
        <v xml:space="preserve"> </v>
      </c>
      <c r="I115" s="26" t="s">
        <v>22</v>
      </c>
      <c r="J115" s="51" t="str">
        <f>IF(J12="","",J12)</f>
        <v>13. 4. 2026</v>
      </c>
      <c r="L115" s="31"/>
    </row>
    <row r="116" spans="2:65" s="1" customFormat="1" ht="6.95" customHeight="1">
      <c r="B116" s="31"/>
      <c r="L116" s="31"/>
    </row>
    <row r="117" spans="2:65" s="1" customFormat="1" ht="25.7" customHeight="1">
      <c r="B117" s="31"/>
      <c r="C117" s="26" t="s">
        <v>24</v>
      </c>
      <c r="F117" s="24" t="str">
        <f>E15</f>
        <v>Obec Žeretice</v>
      </c>
      <c r="I117" s="26" t="s">
        <v>30</v>
      </c>
      <c r="J117" s="29" t="str">
        <f>E21</f>
        <v>Projektový ateliér Dlabáček s.r.o.</v>
      </c>
      <c r="L117" s="31"/>
    </row>
    <row r="118" spans="2:65" s="1" customFormat="1" ht="15.2" customHeight="1">
      <c r="B118" s="31"/>
      <c r="C118" s="26" t="s">
        <v>28</v>
      </c>
      <c r="F118" s="24" t="str">
        <f>IF(E18="","",E18)</f>
        <v>Vyplň údaj</v>
      </c>
      <c r="I118" s="26" t="s">
        <v>33</v>
      </c>
      <c r="J118" s="29" t="str">
        <f>E24</f>
        <v xml:space="preserve"> </v>
      </c>
      <c r="L118" s="31"/>
    </row>
    <row r="119" spans="2:65" s="1" customFormat="1" ht="10.35" customHeight="1">
      <c r="B119" s="31"/>
      <c r="L119" s="31"/>
    </row>
    <row r="120" spans="2:65" s="10" customFormat="1" ht="29.25" customHeight="1">
      <c r="B120" s="111"/>
      <c r="C120" s="112" t="s">
        <v>116</v>
      </c>
      <c r="D120" s="113" t="s">
        <v>61</v>
      </c>
      <c r="E120" s="113" t="s">
        <v>57</v>
      </c>
      <c r="F120" s="113" t="s">
        <v>58</v>
      </c>
      <c r="G120" s="113" t="s">
        <v>117</v>
      </c>
      <c r="H120" s="113" t="s">
        <v>118</v>
      </c>
      <c r="I120" s="113" t="s">
        <v>119</v>
      </c>
      <c r="J120" s="114" t="s">
        <v>110</v>
      </c>
      <c r="K120" s="115" t="s">
        <v>120</v>
      </c>
      <c r="L120" s="111"/>
      <c r="M120" s="58" t="s">
        <v>1</v>
      </c>
      <c r="N120" s="59" t="s">
        <v>40</v>
      </c>
      <c r="O120" s="59" t="s">
        <v>121</v>
      </c>
      <c r="P120" s="59" t="s">
        <v>122</v>
      </c>
      <c r="Q120" s="59" t="s">
        <v>123</v>
      </c>
      <c r="R120" s="59" t="s">
        <v>124</v>
      </c>
      <c r="S120" s="59" t="s">
        <v>125</v>
      </c>
      <c r="T120" s="60" t="s">
        <v>126</v>
      </c>
    </row>
    <row r="121" spans="2:65" s="1" customFormat="1" ht="22.9" customHeight="1">
      <c r="B121" s="31"/>
      <c r="C121" s="63" t="s">
        <v>127</v>
      </c>
      <c r="J121" s="116">
        <f>BK121</f>
        <v>0</v>
      </c>
      <c r="L121" s="31"/>
      <c r="M121" s="61"/>
      <c r="N121" s="52"/>
      <c r="O121" s="52"/>
      <c r="P121" s="117">
        <f>P122</f>
        <v>0</v>
      </c>
      <c r="Q121" s="52"/>
      <c r="R121" s="117">
        <f>R122</f>
        <v>0</v>
      </c>
      <c r="S121" s="52"/>
      <c r="T121" s="118">
        <f>T122</f>
        <v>0</v>
      </c>
      <c r="AT121" s="16" t="s">
        <v>75</v>
      </c>
      <c r="AU121" s="16" t="s">
        <v>112</v>
      </c>
      <c r="BK121" s="119">
        <f>BK122</f>
        <v>0</v>
      </c>
    </row>
    <row r="122" spans="2:65" s="11" customFormat="1" ht="25.9" customHeight="1">
      <c r="B122" s="120"/>
      <c r="D122" s="121" t="s">
        <v>75</v>
      </c>
      <c r="E122" s="122" t="s">
        <v>102</v>
      </c>
      <c r="F122" s="122" t="s">
        <v>103</v>
      </c>
      <c r="I122" s="123"/>
      <c r="J122" s="124">
        <f>BK122</f>
        <v>0</v>
      </c>
      <c r="L122" s="120"/>
      <c r="M122" s="125"/>
      <c r="P122" s="126">
        <f>P123+P132+P139+P142</f>
        <v>0</v>
      </c>
      <c r="R122" s="126">
        <f>R123+R132+R139+R142</f>
        <v>0</v>
      </c>
      <c r="T122" s="127">
        <f>T123+T132+T139+T142</f>
        <v>0</v>
      </c>
      <c r="AR122" s="121" t="s">
        <v>158</v>
      </c>
      <c r="AT122" s="128" t="s">
        <v>75</v>
      </c>
      <c r="AU122" s="128" t="s">
        <v>76</v>
      </c>
      <c r="AY122" s="121" t="s">
        <v>130</v>
      </c>
      <c r="BK122" s="129">
        <f>BK123+BK132+BK139+BK142</f>
        <v>0</v>
      </c>
    </row>
    <row r="123" spans="2:65" s="11" customFormat="1" ht="22.9" customHeight="1">
      <c r="B123" s="120"/>
      <c r="D123" s="121" t="s">
        <v>75</v>
      </c>
      <c r="E123" s="130" t="s">
        <v>596</v>
      </c>
      <c r="F123" s="130" t="s">
        <v>597</v>
      </c>
      <c r="I123" s="123"/>
      <c r="J123" s="131">
        <f>BK123</f>
        <v>0</v>
      </c>
      <c r="L123" s="120"/>
      <c r="M123" s="125"/>
      <c r="P123" s="126">
        <f>SUM(P124:P131)</f>
        <v>0</v>
      </c>
      <c r="R123" s="126">
        <f>SUM(R124:R131)</f>
        <v>0</v>
      </c>
      <c r="T123" s="127">
        <f>SUM(T124:T131)</f>
        <v>0</v>
      </c>
      <c r="AR123" s="121" t="s">
        <v>158</v>
      </c>
      <c r="AT123" s="128" t="s">
        <v>75</v>
      </c>
      <c r="AU123" s="128" t="s">
        <v>84</v>
      </c>
      <c r="AY123" s="121" t="s">
        <v>130</v>
      </c>
      <c r="BK123" s="129">
        <f>SUM(BK124:BK131)</f>
        <v>0</v>
      </c>
    </row>
    <row r="124" spans="2:65" s="1" customFormat="1" ht="16.5" customHeight="1">
      <c r="B124" s="31"/>
      <c r="C124" s="132" t="s">
        <v>84</v>
      </c>
      <c r="D124" s="132" t="s">
        <v>132</v>
      </c>
      <c r="E124" s="133" t="s">
        <v>598</v>
      </c>
      <c r="F124" s="134" t="s">
        <v>599</v>
      </c>
      <c r="G124" s="135" t="s">
        <v>600</v>
      </c>
      <c r="H124" s="136">
        <v>1</v>
      </c>
      <c r="I124" s="137"/>
      <c r="J124" s="138">
        <f>ROUND(I124*H124,2)</f>
        <v>0</v>
      </c>
      <c r="K124" s="139"/>
      <c r="L124" s="31"/>
      <c r="M124" s="140" t="s">
        <v>1</v>
      </c>
      <c r="N124" s="141" t="s">
        <v>41</v>
      </c>
      <c r="P124" s="142">
        <f>O124*H124</f>
        <v>0</v>
      </c>
      <c r="Q124" s="142">
        <v>0</v>
      </c>
      <c r="R124" s="142">
        <f>Q124*H124</f>
        <v>0</v>
      </c>
      <c r="S124" s="142">
        <v>0</v>
      </c>
      <c r="T124" s="143">
        <f>S124*H124</f>
        <v>0</v>
      </c>
      <c r="AR124" s="144" t="s">
        <v>601</v>
      </c>
      <c r="AT124" s="144" t="s">
        <v>132</v>
      </c>
      <c r="AU124" s="144" t="s">
        <v>86</v>
      </c>
      <c r="AY124" s="16" t="s">
        <v>130</v>
      </c>
      <c r="BE124" s="145">
        <f>IF(N124="základní",J124,0)</f>
        <v>0</v>
      </c>
      <c r="BF124" s="145">
        <f>IF(N124="snížená",J124,0)</f>
        <v>0</v>
      </c>
      <c r="BG124" s="145">
        <f>IF(N124="zákl. přenesená",J124,0)</f>
        <v>0</v>
      </c>
      <c r="BH124" s="145">
        <f>IF(N124="sníž. přenesená",J124,0)</f>
        <v>0</v>
      </c>
      <c r="BI124" s="145">
        <f>IF(N124="nulová",J124,0)</f>
        <v>0</v>
      </c>
      <c r="BJ124" s="16" t="s">
        <v>84</v>
      </c>
      <c r="BK124" s="145">
        <f>ROUND(I124*H124,2)</f>
        <v>0</v>
      </c>
      <c r="BL124" s="16" t="s">
        <v>601</v>
      </c>
      <c r="BM124" s="144" t="s">
        <v>602</v>
      </c>
    </row>
    <row r="125" spans="2:65" s="1" customFormat="1" ht="11.25">
      <c r="B125" s="31"/>
      <c r="D125" s="146" t="s">
        <v>138</v>
      </c>
      <c r="F125" s="147" t="s">
        <v>599</v>
      </c>
      <c r="I125" s="148"/>
      <c r="L125" s="31"/>
      <c r="M125" s="149"/>
      <c r="T125" s="55"/>
      <c r="AT125" s="16" t="s">
        <v>138</v>
      </c>
      <c r="AU125" s="16" t="s">
        <v>86</v>
      </c>
    </row>
    <row r="126" spans="2:65" s="1" customFormat="1" ht="16.5" customHeight="1">
      <c r="B126" s="31"/>
      <c r="C126" s="132" t="s">
        <v>86</v>
      </c>
      <c r="D126" s="132" t="s">
        <v>132</v>
      </c>
      <c r="E126" s="133" t="s">
        <v>603</v>
      </c>
      <c r="F126" s="134" t="s">
        <v>604</v>
      </c>
      <c r="G126" s="135" t="s">
        <v>600</v>
      </c>
      <c r="H126" s="136">
        <v>1</v>
      </c>
      <c r="I126" s="137"/>
      <c r="J126" s="138">
        <f>ROUND(I126*H126,2)</f>
        <v>0</v>
      </c>
      <c r="K126" s="139"/>
      <c r="L126" s="31"/>
      <c r="M126" s="140" t="s">
        <v>1</v>
      </c>
      <c r="N126" s="141" t="s">
        <v>41</v>
      </c>
      <c r="P126" s="142">
        <f>O126*H126</f>
        <v>0</v>
      </c>
      <c r="Q126" s="142">
        <v>0</v>
      </c>
      <c r="R126" s="142">
        <f>Q126*H126</f>
        <v>0</v>
      </c>
      <c r="S126" s="142">
        <v>0</v>
      </c>
      <c r="T126" s="143">
        <f>S126*H126</f>
        <v>0</v>
      </c>
      <c r="AR126" s="144" t="s">
        <v>601</v>
      </c>
      <c r="AT126" s="144" t="s">
        <v>132</v>
      </c>
      <c r="AU126" s="144" t="s">
        <v>86</v>
      </c>
      <c r="AY126" s="16" t="s">
        <v>130</v>
      </c>
      <c r="BE126" s="145">
        <f>IF(N126="základní",J126,0)</f>
        <v>0</v>
      </c>
      <c r="BF126" s="145">
        <f>IF(N126="snížená",J126,0)</f>
        <v>0</v>
      </c>
      <c r="BG126" s="145">
        <f>IF(N126="zákl. přenesená",J126,0)</f>
        <v>0</v>
      </c>
      <c r="BH126" s="145">
        <f>IF(N126="sníž. přenesená",J126,0)</f>
        <v>0</v>
      </c>
      <c r="BI126" s="145">
        <f>IF(N126="nulová",J126,0)</f>
        <v>0</v>
      </c>
      <c r="BJ126" s="16" t="s">
        <v>84</v>
      </c>
      <c r="BK126" s="145">
        <f>ROUND(I126*H126,2)</f>
        <v>0</v>
      </c>
      <c r="BL126" s="16" t="s">
        <v>601</v>
      </c>
      <c r="BM126" s="144" t="s">
        <v>605</v>
      </c>
    </row>
    <row r="127" spans="2:65" s="1" customFormat="1" ht="11.25">
      <c r="B127" s="31"/>
      <c r="D127" s="146" t="s">
        <v>138</v>
      </c>
      <c r="F127" s="147" t="s">
        <v>604</v>
      </c>
      <c r="I127" s="148"/>
      <c r="L127" s="31"/>
      <c r="M127" s="149"/>
      <c r="T127" s="55"/>
      <c r="AT127" s="16" t="s">
        <v>138</v>
      </c>
      <c r="AU127" s="16" t="s">
        <v>86</v>
      </c>
    </row>
    <row r="128" spans="2:65" s="1" customFormat="1" ht="21.75" customHeight="1">
      <c r="B128" s="31"/>
      <c r="C128" s="132" t="s">
        <v>148</v>
      </c>
      <c r="D128" s="132" t="s">
        <v>132</v>
      </c>
      <c r="E128" s="133" t="s">
        <v>606</v>
      </c>
      <c r="F128" s="134" t="s">
        <v>607</v>
      </c>
      <c r="G128" s="135" t="s">
        <v>600</v>
      </c>
      <c r="H128" s="136">
        <v>1</v>
      </c>
      <c r="I128" s="137"/>
      <c r="J128" s="138">
        <f>ROUND(I128*H128,2)</f>
        <v>0</v>
      </c>
      <c r="K128" s="139"/>
      <c r="L128" s="31"/>
      <c r="M128" s="140" t="s">
        <v>1</v>
      </c>
      <c r="N128" s="141" t="s">
        <v>41</v>
      </c>
      <c r="P128" s="142">
        <f>O128*H128</f>
        <v>0</v>
      </c>
      <c r="Q128" s="142">
        <v>0</v>
      </c>
      <c r="R128" s="142">
        <f>Q128*H128</f>
        <v>0</v>
      </c>
      <c r="S128" s="142">
        <v>0</v>
      </c>
      <c r="T128" s="143">
        <f>S128*H128</f>
        <v>0</v>
      </c>
      <c r="AR128" s="144" t="s">
        <v>601</v>
      </c>
      <c r="AT128" s="144" t="s">
        <v>132</v>
      </c>
      <c r="AU128" s="144" t="s">
        <v>86</v>
      </c>
      <c r="AY128" s="16" t="s">
        <v>130</v>
      </c>
      <c r="BE128" s="145">
        <f>IF(N128="základní",J128,0)</f>
        <v>0</v>
      </c>
      <c r="BF128" s="145">
        <f>IF(N128="snížená",J128,0)</f>
        <v>0</v>
      </c>
      <c r="BG128" s="145">
        <f>IF(N128="zákl. přenesená",J128,0)</f>
        <v>0</v>
      </c>
      <c r="BH128" s="145">
        <f>IF(N128="sníž. přenesená",J128,0)</f>
        <v>0</v>
      </c>
      <c r="BI128" s="145">
        <f>IF(N128="nulová",J128,0)</f>
        <v>0</v>
      </c>
      <c r="BJ128" s="16" t="s">
        <v>84</v>
      </c>
      <c r="BK128" s="145">
        <f>ROUND(I128*H128,2)</f>
        <v>0</v>
      </c>
      <c r="BL128" s="16" t="s">
        <v>601</v>
      </c>
      <c r="BM128" s="144" t="s">
        <v>608</v>
      </c>
    </row>
    <row r="129" spans="2:65" s="1" customFormat="1" ht="11.25">
      <c r="B129" s="31"/>
      <c r="D129" s="146" t="s">
        <v>138</v>
      </c>
      <c r="F129" s="147" t="s">
        <v>607</v>
      </c>
      <c r="I129" s="148"/>
      <c r="L129" s="31"/>
      <c r="M129" s="149"/>
      <c r="T129" s="55"/>
      <c r="AT129" s="16" t="s">
        <v>138</v>
      </c>
      <c r="AU129" s="16" t="s">
        <v>86</v>
      </c>
    </row>
    <row r="130" spans="2:65" s="1" customFormat="1" ht="16.5" customHeight="1">
      <c r="B130" s="31"/>
      <c r="C130" s="132" t="s">
        <v>136</v>
      </c>
      <c r="D130" s="132" t="s">
        <v>132</v>
      </c>
      <c r="E130" s="133" t="s">
        <v>609</v>
      </c>
      <c r="F130" s="134" t="s">
        <v>610</v>
      </c>
      <c r="G130" s="135" t="s">
        <v>600</v>
      </c>
      <c r="H130" s="136">
        <v>1</v>
      </c>
      <c r="I130" s="137"/>
      <c r="J130" s="138">
        <f>ROUND(I130*H130,2)</f>
        <v>0</v>
      </c>
      <c r="K130" s="139"/>
      <c r="L130" s="31"/>
      <c r="M130" s="140" t="s">
        <v>1</v>
      </c>
      <c r="N130" s="141" t="s">
        <v>41</v>
      </c>
      <c r="P130" s="142">
        <f>O130*H130</f>
        <v>0</v>
      </c>
      <c r="Q130" s="142">
        <v>0</v>
      </c>
      <c r="R130" s="142">
        <f>Q130*H130</f>
        <v>0</v>
      </c>
      <c r="S130" s="142">
        <v>0</v>
      </c>
      <c r="T130" s="143">
        <f>S130*H130</f>
        <v>0</v>
      </c>
      <c r="AR130" s="144" t="s">
        <v>601</v>
      </c>
      <c r="AT130" s="144" t="s">
        <v>132</v>
      </c>
      <c r="AU130" s="144" t="s">
        <v>86</v>
      </c>
      <c r="AY130" s="16" t="s">
        <v>130</v>
      </c>
      <c r="BE130" s="145">
        <f>IF(N130="základní",J130,0)</f>
        <v>0</v>
      </c>
      <c r="BF130" s="145">
        <f>IF(N130="snížená",J130,0)</f>
        <v>0</v>
      </c>
      <c r="BG130" s="145">
        <f>IF(N130="zákl. přenesená",J130,0)</f>
        <v>0</v>
      </c>
      <c r="BH130" s="145">
        <f>IF(N130="sníž. přenesená",J130,0)</f>
        <v>0</v>
      </c>
      <c r="BI130" s="145">
        <f>IF(N130="nulová",J130,0)</f>
        <v>0</v>
      </c>
      <c r="BJ130" s="16" t="s">
        <v>84</v>
      </c>
      <c r="BK130" s="145">
        <f>ROUND(I130*H130,2)</f>
        <v>0</v>
      </c>
      <c r="BL130" s="16" t="s">
        <v>601</v>
      </c>
      <c r="BM130" s="144" t="s">
        <v>611</v>
      </c>
    </row>
    <row r="131" spans="2:65" s="1" customFormat="1" ht="11.25">
      <c r="B131" s="31"/>
      <c r="D131" s="146" t="s">
        <v>138</v>
      </c>
      <c r="F131" s="147" t="s">
        <v>610</v>
      </c>
      <c r="I131" s="148"/>
      <c r="L131" s="31"/>
      <c r="M131" s="149"/>
      <c r="T131" s="55"/>
      <c r="AT131" s="16" t="s">
        <v>138</v>
      </c>
      <c r="AU131" s="16" t="s">
        <v>86</v>
      </c>
    </row>
    <row r="132" spans="2:65" s="11" customFormat="1" ht="22.9" customHeight="1">
      <c r="B132" s="120"/>
      <c r="D132" s="121" t="s">
        <v>75</v>
      </c>
      <c r="E132" s="130" t="s">
        <v>612</v>
      </c>
      <c r="F132" s="130" t="s">
        <v>613</v>
      </c>
      <c r="I132" s="123"/>
      <c r="J132" s="131">
        <f>BK132</f>
        <v>0</v>
      </c>
      <c r="L132" s="120"/>
      <c r="M132" s="125"/>
      <c r="P132" s="126">
        <f>SUM(P133:P138)</f>
        <v>0</v>
      </c>
      <c r="R132" s="126">
        <f>SUM(R133:R138)</f>
        <v>0</v>
      </c>
      <c r="T132" s="127">
        <f>SUM(T133:T138)</f>
        <v>0</v>
      </c>
      <c r="AR132" s="121" t="s">
        <v>158</v>
      </c>
      <c r="AT132" s="128" t="s">
        <v>75</v>
      </c>
      <c r="AU132" s="128" t="s">
        <v>84</v>
      </c>
      <c r="AY132" s="121" t="s">
        <v>130</v>
      </c>
      <c r="BK132" s="129">
        <f>SUM(BK133:BK138)</f>
        <v>0</v>
      </c>
    </row>
    <row r="133" spans="2:65" s="1" customFormat="1" ht="16.5" customHeight="1">
      <c r="B133" s="31"/>
      <c r="C133" s="132" t="s">
        <v>158</v>
      </c>
      <c r="D133" s="132" t="s">
        <v>132</v>
      </c>
      <c r="E133" s="133" t="s">
        <v>614</v>
      </c>
      <c r="F133" s="134" t="s">
        <v>613</v>
      </c>
      <c r="G133" s="135" t="s">
        <v>600</v>
      </c>
      <c r="H133" s="136">
        <v>1</v>
      </c>
      <c r="I133" s="137"/>
      <c r="J133" s="138">
        <f>ROUND(I133*H133,2)</f>
        <v>0</v>
      </c>
      <c r="K133" s="139"/>
      <c r="L133" s="31"/>
      <c r="M133" s="140" t="s">
        <v>1</v>
      </c>
      <c r="N133" s="141" t="s">
        <v>41</v>
      </c>
      <c r="P133" s="142">
        <f>O133*H133</f>
        <v>0</v>
      </c>
      <c r="Q133" s="142">
        <v>0</v>
      </c>
      <c r="R133" s="142">
        <f>Q133*H133</f>
        <v>0</v>
      </c>
      <c r="S133" s="142">
        <v>0</v>
      </c>
      <c r="T133" s="143">
        <f>S133*H133</f>
        <v>0</v>
      </c>
      <c r="AR133" s="144" t="s">
        <v>601</v>
      </c>
      <c r="AT133" s="144" t="s">
        <v>132</v>
      </c>
      <c r="AU133" s="144" t="s">
        <v>86</v>
      </c>
      <c r="AY133" s="16" t="s">
        <v>130</v>
      </c>
      <c r="BE133" s="145">
        <f>IF(N133="základní",J133,0)</f>
        <v>0</v>
      </c>
      <c r="BF133" s="145">
        <f>IF(N133="snížená",J133,0)</f>
        <v>0</v>
      </c>
      <c r="BG133" s="145">
        <f>IF(N133="zákl. přenesená",J133,0)</f>
        <v>0</v>
      </c>
      <c r="BH133" s="145">
        <f>IF(N133="sníž. přenesená",J133,0)</f>
        <v>0</v>
      </c>
      <c r="BI133" s="145">
        <f>IF(N133="nulová",J133,0)</f>
        <v>0</v>
      </c>
      <c r="BJ133" s="16" t="s">
        <v>84</v>
      </c>
      <c r="BK133" s="145">
        <f>ROUND(I133*H133,2)</f>
        <v>0</v>
      </c>
      <c r="BL133" s="16" t="s">
        <v>601</v>
      </c>
      <c r="BM133" s="144" t="s">
        <v>615</v>
      </c>
    </row>
    <row r="134" spans="2:65" s="1" customFormat="1" ht="11.25">
      <c r="B134" s="31"/>
      <c r="D134" s="146" t="s">
        <v>138</v>
      </c>
      <c r="F134" s="147" t="s">
        <v>613</v>
      </c>
      <c r="I134" s="148"/>
      <c r="L134" s="31"/>
      <c r="M134" s="149"/>
      <c r="T134" s="55"/>
      <c r="AT134" s="16" t="s">
        <v>138</v>
      </c>
      <c r="AU134" s="16" t="s">
        <v>86</v>
      </c>
    </row>
    <row r="135" spans="2:65" s="1" customFormat="1" ht="16.5" customHeight="1">
      <c r="B135" s="31"/>
      <c r="C135" s="132" t="s">
        <v>164</v>
      </c>
      <c r="D135" s="132" t="s">
        <v>132</v>
      </c>
      <c r="E135" s="133" t="s">
        <v>616</v>
      </c>
      <c r="F135" s="134" t="s">
        <v>617</v>
      </c>
      <c r="G135" s="135" t="s">
        <v>600</v>
      </c>
      <c r="H135" s="136">
        <v>1</v>
      </c>
      <c r="I135" s="137"/>
      <c r="J135" s="138">
        <f>ROUND(I135*H135,2)</f>
        <v>0</v>
      </c>
      <c r="K135" s="139"/>
      <c r="L135" s="31"/>
      <c r="M135" s="140" t="s">
        <v>1</v>
      </c>
      <c r="N135" s="141" t="s">
        <v>41</v>
      </c>
      <c r="P135" s="142">
        <f>O135*H135</f>
        <v>0</v>
      </c>
      <c r="Q135" s="142">
        <v>0</v>
      </c>
      <c r="R135" s="142">
        <f>Q135*H135</f>
        <v>0</v>
      </c>
      <c r="S135" s="142">
        <v>0</v>
      </c>
      <c r="T135" s="143">
        <f>S135*H135</f>
        <v>0</v>
      </c>
      <c r="AR135" s="144" t="s">
        <v>601</v>
      </c>
      <c r="AT135" s="144" t="s">
        <v>132</v>
      </c>
      <c r="AU135" s="144" t="s">
        <v>86</v>
      </c>
      <c r="AY135" s="16" t="s">
        <v>130</v>
      </c>
      <c r="BE135" s="145">
        <f>IF(N135="základní",J135,0)</f>
        <v>0</v>
      </c>
      <c r="BF135" s="145">
        <f>IF(N135="snížená",J135,0)</f>
        <v>0</v>
      </c>
      <c r="BG135" s="145">
        <f>IF(N135="zákl. přenesená",J135,0)</f>
        <v>0</v>
      </c>
      <c r="BH135" s="145">
        <f>IF(N135="sníž. přenesená",J135,0)</f>
        <v>0</v>
      </c>
      <c r="BI135" s="145">
        <f>IF(N135="nulová",J135,0)</f>
        <v>0</v>
      </c>
      <c r="BJ135" s="16" t="s">
        <v>84</v>
      </c>
      <c r="BK135" s="145">
        <f>ROUND(I135*H135,2)</f>
        <v>0</v>
      </c>
      <c r="BL135" s="16" t="s">
        <v>601</v>
      </c>
      <c r="BM135" s="144" t="s">
        <v>618</v>
      </c>
    </row>
    <row r="136" spans="2:65" s="1" customFormat="1" ht="11.25">
      <c r="B136" s="31"/>
      <c r="D136" s="146" t="s">
        <v>138</v>
      </c>
      <c r="F136" s="147" t="s">
        <v>617</v>
      </c>
      <c r="I136" s="148"/>
      <c r="L136" s="31"/>
      <c r="M136" s="149"/>
      <c r="T136" s="55"/>
      <c r="AT136" s="16" t="s">
        <v>138</v>
      </c>
      <c r="AU136" s="16" t="s">
        <v>86</v>
      </c>
    </row>
    <row r="137" spans="2:65" s="1" customFormat="1" ht="24.2" customHeight="1">
      <c r="B137" s="31"/>
      <c r="C137" s="132" t="s">
        <v>172</v>
      </c>
      <c r="D137" s="132" t="s">
        <v>132</v>
      </c>
      <c r="E137" s="133" t="s">
        <v>619</v>
      </c>
      <c r="F137" s="134" t="s">
        <v>620</v>
      </c>
      <c r="G137" s="135" t="s">
        <v>600</v>
      </c>
      <c r="H137" s="136">
        <v>1</v>
      </c>
      <c r="I137" s="137"/>
      <c r="J137" s="138">
        <f>ROUND(I137*H137,2)</f>
        <v>0</v>
      </c>
      <c r="K137" s="139"/>
      <c r="L137" s="31"/>
      <c r="M137" s="140" t="s">
        <v>1</v>
      </c>
      <c r="N137" s="141" t="s">
        <v>41</v>
      </c>
      <c r="P137" s="142">
        <f>O137*H137</f>
        <v>0</v>
      </c>
      <c r="Q137" s="142">
        <v>0</v>
      </c>
      <c r="R137" s="142">
        <f>Q137*H137</f>
        <v>0</v>
      </c>
      <c r="S137" s="142">
        <v>0</v>
      </c>
      <c r="T137" s="143">
        <f>S137*H137</f>
        <v>0</v>
      </c>
      <c r="AR137" s="144" t="s">
        <v>601</v>
      </c>
      <c r="AT137" s="144" t="s">
        <v>132</v>
      </c>
      <c r="AU137" s="144" t="s">
        <v>86</v>
      </c>
      <c r="AY137" s="16" t="s">
        <v>130</v>
      </c>
      <c r="BE137" s="145">
        <f>IF(N137="základní",J137,0)</f>
        <v>0</v>
      </c>
      <c r="BF137" s="145">
        <f>IF(N137="snížená",J137,0)</f>
        <v>0</v>
      </c>
      <c r="BG137" s="145">
        <f>IF(N137="zákl. přenesená",J137,0)</f>
        <v>0</v>
      </c>
      <c r="BH137" s="145">
        <f>IF(N137="sníž. přenesená",J137,0)</f>
        <v>0</v>
      </c>
      <c r="BI137" s="145">
        <f>IF(N137="nulová",J137,0)</f>
        <v>0</v>
      </c>
      <c r="BJ137" s="16" t="s">
        <v>84</v>
      </c>
      <c r="BK137" s="145">
        <f>ROUND(I137*H137,2)</f>
        <v>0</v>
      </c>
      <c r="BL137" s="16" t="s">
        <v>601</v>
      </c>
      <c r="BM137" s="144" t="s">
        <v>621</v>
      </c>
    </row>
    <row r="138" spans="2:65" s="1" customFormat="1" ht="11.25">
      <c r="B138" s="31"/>
      <c r="D138" s="146" t="s">
        <v>138</v>
      </c>
      <c r="F138" s="147" t="s">
        <v>620</v>
      </c>
      <c r="I138" s="148"/>
      <c r="L138" s="31"/>
      <c r="M138" s="149"/>
      <c r="T138" s="55"/>
      <c r="AT138" s="16" t="s">
        <v>138</v>
      </c>
      <c r="AU138" s="16" t="s">
        <v>86</v>
      </c>
    </row>
    <row r="139" spans="2:65" s="11" customFormat="1" ht="22.9" customHeight="1">
      <c r="B139" s="120"/>
      <c r="D139" s="121" t="s">
        <v>75</v>
      </c>
      <c r="E139" s="130" t="s">
        <v>622</v>
      </c>
      <c r="F139" s="130" t="s">
        <v>623</v>
      </c>
      <c r="I139" s="123"/>
      <c r="J139" s="131">
        <f>BK139</f>
        <v>0</v>
      </c>
      <c r="L139" s="120"/>
      <c r="M139" s="125"/>
      <c r="P139" s="126">
        <f>SUM(P140:P141)</f>
        <v>0</v>
      </c>
      <c r="R139" s="126">
        <f>SUM(R140:R141)</f>
        <v>0</v>
      </c>
      <c r="T139" s="127">
        <f>SUM(T140:T141)</f>
        <v>0</v>
      </c>
      <c r="AR139" s="121" t="s">
        <v>158</v>
      </c>
      <c r="AT139" s="128" t="s">
        <v>75</v>
      </c>
      <c r="AU139" s="128" t="s">
        <v>84</v>
      </c>
      <c r="AY139" s="121" t="s">
        <v>130</v>
      </c>
      <c r="BK139" s="129">
        <f>SUM(BK140:BK141)</f>
        <v>0</v>
      </c>
    </row>
    <row r="140" spans="2:65" s="1" customFormat="1" ht="16.5" customHeight="1">
      <c r="B140" s="31"/>
      <c r="C140" s="132" t="s">
        <v>179</v>
      </c>
      <c r="D140" s="132" t="s">
        <v>132</v>
      </c>
      <c r="E140" s="133" t="s">
        <v>624</v>
      </c>
      <c r="F140" s="134" t="s">
        <v>623</v>
      </c>
      <c r="G140" s="135" t="s">
        <v>600</v>
      </c>
      <c r="H140" s="136">
        <v>1</v>
      </c>
      <c r="I140" s="137"/>
      <c r="J140" s="138">
        <f>ROUND(I140*H140,2)</f>
        <v>0</v>
      </c>
      <c r="K140" s="139"/>
      <c r="L140" s="31"/>
      <c r="M140" s="140" t="s">
        <v>1</v>
      </c>
      <c r="N140" s="141" t="s">
        <v>41</v>
      </c>
      <c r="P140" s="142">
        <f>O140*H140</f>
        <v>0</v>
      </c>
      <c r="Q140" s="142">
        <v>0</v>
      </c>
      <c r="R140" s="142">
        <f>Q140*H140</f>
        <v>0</v>
      </c>
      <c r="S140" s="142">
        <v>0</v>
      </c>
      <c r="T140" s="143">
        <f>S140*H140</f>
        <v>0</v>
      </c>
      <c r="AR140" s="144" t="s">
        <v>601</v>
      </c>
      <c r="AT140" s="144" t="s">
        <v>132</v>
      </c>
      <c r="AU140" s="144" t="s">
        <v>86</v>
      </c>
      <c r="AY140" s="16" t="s">
        <v>130</v>
      </c>
      <c r="BE140" s="145">
        <f>IF(N140="základní",J140,0)</f>
        <v>0</v>
      </c>
      <c r="BF140" s="145">
        <f>IF(N140="snížená",J140,0)</f>
        <v>0</v>
      </c>
      <c r="BG140" s="145">
        <f>IF(N140="zákl. přenesená",J140,0)</f>
        <v>0</v>
      </c>
      <c r="BH140" s="145">
        <f>IF(N140="sníž. přenesená",J140,0)</f>
        <v>0</v>
      </c>
      <c r="BI140" s="145">
        <f>IF(N140="nulová",J140,0)</f>
        <v>0</v>
      </c>
      <c r="BJ140" s="16" t="s">
        <v>84</v>
      </c>
      <c r="BK140" s="145">
        <f>ROUND(I140*H140,2)</f>
        <v>0</v>
      </c>
      <c r="BL140" s="16" t="s">
        <v>601</v>
      </c>
      <c r="BM140" s="144" t="s">
        <v>625</v>
      </c>
    </row>
    <row r="141" spans="2:65" s="1" customFormat="1" ht="11.25">
      <c r="B141" s="31"/>
      <c r="D141" s="146" t="s">
        <v>138</v>
      </c>
      <c r="F141" s="147" t="s">
        <v>623</v>
      </c>
      <c r="I141" s="148"/>
      <c r="L141" s="31"/>
      <c r="M141" s="149"/>
      <c r="T141" s="55"/>
      <c r="AT141" s="16" t="s">
        <v>138</v>
      </c>
      <c r="AU141" s="16" t="s">
        <v>86</v>
      </c>
    </row>
    <row r="142" spans="2:65" s="11" customFormat="1" ht="22.9" customHeight="1">
      <c r="B142" s="120"/>
      <c r="D142" s="121" t="s">
        <v>75</v>
      </c>
      <c r="E142" s="130" t="s">
        <v>626</v>
      </c>
      <c r="F142" s="130" t="s">
        <v>627</v>
      </c>
      <c r="I142" s="123"/>
      <c r="J142" s="131">
        <f>BK142</f>
        <v>0</v>
      </c>
      <c r="L142" s="120"/>
      <c r="M142" s="125"/>
      <c r="P142" s="126">
        <f>SUM(P143:P144)</f>
        <v>0</v>
      </c>
      <c r="R142" s="126">
        <f>SUM(R143:R144)</f>
        <v>0</v>
      </c>
      <c r="T142" s="127">
        <f>SUM(T143:T144)</f>
        <v>0</v>
      </c>
      <c r="AR142" s="121" t="s">
        <v>158</v>
      </c>
      <c r="AT142" s="128" t="s">
        <v>75</v>
      </c>
      <c r="AU142" s="128" t="s">
        <v>84</v>
      </c>
      <c r="AY142" s="121" t="s">
        <v>130</v>
      </c>
      <c r="BK142" s="129">
        <f>SUM(BK143:BK144)</f>
        <v>0</v>
      </c>
    </row>
    <row r="143" spans="2:65" s="1" customFormat="1" ht="16.5" customHeight="1">
      <c r="B143" s="31"/>
      <c r="C143" s="132" t="s">
        <v>219</v>
      </c>
      <c r="D143" s="132" t="s">
        <v>132</v>
      </c>
      <c r="E143" s="133" t="s">
        <v>628</v>
      </c>
      <c r="F143" s="134" t="s">
        <v>627</v>
      </c>
      <c r="G143" s="135" t="s">
        <v>600</v>
      </c>
      <c r="H143" s="136">
        <v>1</v>
      </c>
      <c r="I143" s="137"/>
      <c r="J143" s="138">
        <f>ROUND(I143*H143,2)</f>
        <v>0</v>
      </c>
      <c r="K143" s="139"/>
      <c r="L143" s="31"/>
      <c r="M143" s="140" t="s">
        <v>1</v>
      </c>
      <c r="N143" s="141" t="s">
        <v>41</v>
      </c>
      <c r="P143" s="142">
        <f>O143*H143</f>
        <v>0</v>
      </c>
      <c r="Q143" s="142">
        <v>0</v>
      </c>
      <c r="R143" s="142">
        <f>Q143*H143</f>
        <v>0</v>
      </c>
      <c r="S143" s="142">
        <v>0</v>
      </c>
      <c r="T143" s="143">
        <f>S143*H143</f>
        <v>0</v>
      </c>
      <c r="AR143" s="144" t="s">
        <v>601</v>
      </c>
      <c r="AT143" s="144" t="s">
        <v>132</v>
      </c>
      <c r="AU143" s="144" t="s">
        <v>86</v>
      </c>
      <c r="AY143" s="16" t="s">
        <v>130</v>
      </c>
      <c r="BE143" s="145">
        <f>IF(N143="základní",J143,0)</f>
        <v>0</v>
      </c>
      <c r="BF143" s="145">
        <f>IF(N143="snížená",J143,0)</f>
        <v>0</v>
      </c>
      <c r="BG143" s="145">
        <f>IF(N143="zákl. přenesená",J143,0)</f>
        <v>0</v>
      </c>
      <c r="BH143" s="145">
        <f>IF(N143="sníž. přenesená",J143,0)</f>
        <v>0</v>
      </c>
      <c r="BI143" s="145">
        <f>IF(N143="nulová",J143,0)</f>
        <v>0</v>
      </c>
      <c r="BJ143" s="16" t="s">
        <v>84</v>
      </c>
      <c r="BK143" s="145">
        <f>ROUND(I143*H143,2)</f>
        <v>0</v>
      </c>
      <c r="BL143" s="16" t="s">
        <v>601</v>
      </c>
      <c r="BM143" s="144" t="s">
        <v>629</v>
      </c>
    </row>
    <row r="144" spans="2:65" s="1" customFormat="1" ht="11.25">
      <c r="B144" s="31"/>
      <c r="D144" s="146" t="s">
        <v>138</v>
      </c>
      <c r="F144" s="147" t="s">
        <v>627</v>
      </c>
      <c r="I144" s="148"/>
      <c r="L144" s="31"/>
      <c r="M144" s="173"/>
      <c r="N144" s="174"/>
      <c r="O144" s="174"/>
      <c r="P144" s="174"/>
      <c r="Q144" s="174"/>
      <c r="R144" s="174"/>
      <c r="S144" s="174"/>
      <c r="T144" s="175"/>
      <c r="AT144" s="16" t="s">
        <v>138</v>
      </c>
      <c r="AU144" s="16" t="s">
        <v>86</v>
      </c>
    </row>
    <row r="145" spans="2:12" s="1" customFormat="1" ht="6.95" customHeight="1">
      <c r="B145" s="43"/>
      <c r="C145" s="44"/>
      <c r="D145" s="44"/>
      <c r="E145" s="44"/>
      <c r="F145" s="44"/>
      <c r="G145" s="44"/>
      <c r="H145" s="44"/>
      <c r="I145" s="44"/>
      <c r="J145" s="44"/>
      <c r="K145" s="44"/>
      <c r="L145" s="31"/>
    </row>
  </sheetData>
  <sheetProtection algorithmName="SHA-512" hashValue="WDmoGxk9YVcXxkwuPTeowi6G2J4Kyyul4GUTOC57tm+S8tUh8bsfLh5Y3tyW3huFdhJGsqvKt9uC+YKIohRNJA==" saltValue="N1iY2ZQd5IFZd9fW0MBgiAyyLIk7RrlrH/EOrFbhviD1v65h/8qu0ojFSfZM727QRQa/95zCOGKxuQtOxKJBkA==" spinCount="100000" sheet="1" objects="1" scenarios="1" formatColumns="0" formatRows="0" autoFilter="0"/>
  <autoFilter ref="C120:K144" xr:uid="{00000000-0009-0000-0000-000007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16</vt:i4>
      </vt:variant>
    </vt:vector>
  </HeadingPairs>
  <TitlesOfParts>
    <vt:vector size="24" baseType="lpstr">
      <vt:lpstr>Rekapitulace stavby</vt:lpstr>
      <vt:lpstr>SO 01 - Odstranění nánosu</vt:lpstr>
      <vt:lpstr>SO 02 - Stabilizace břehu...</vt:lpstr>
      <vt:lpstr>SO 03 - Nápustné zařízení</vt:lpstr>
      <vt:lpstr>SO 04 - Sanace hráze - sc...</vt:lpstr>
      <vt:lpstr>SO 05 - Oprava výpustného...</vt:lpstr>
      <vt:lpstr>SO 06 - Oprava kamenného ...</vt:lpstr>
      <vt:lpstr>VRN - Vedlejší rozpočtové...</vt:lpstr>
      <vt:lpstr>'Rekapitulace stavby'!Názvy_tisku</vt:lpstr>
      <vt:lpstr>'SO 01 - Odstranění nánosu'!Názvy_tisku</vt:lpstr>
      <vt:lpstr>'SO 02 - Stabilizace břehu...'!Názvy_tisku</vt:lpstr>
      <vt:lpstr>'SO 03 - Nápustné zařízení'!Názvy_tisku</vt:lpstr>
      <vt:lpstr>'SO 04 - Sanace hráze - sc...'!Názvy_tisku</vt:lpstr>
      <vt:lpstr>'SO 05 - Oprava výpustného...'!Názvy_tisku</vt:lpstr>
      <vt:lpstr>'SO 06 - Oprava kamenného ...'!Názvy_tisku</vt:lpstr>
      <vt:lpstr>'VRN - Vedlejší rozpočtové...'!Názvy_tisku</vt:lpstr>
      <vt:lpstr>'Rekapitulace stavby'!Oblast_tisku</vt:lpstr>
      <vt:lpstr>'SO 01 - Odstranění nánosu'!Oblast_tisku</vt:lpstr>
      <vt:lpstr>'SO 02 - Stabilizace břehu...'!Oblast_tisku</vt:lpstr>
      <vt:lpstr>'SO 03 - Nápustné zařízení'!Oblast_tisku</vt:lpstr>
      <vt:lpstr>'SO 04 - Sanace hráze - sc...'!Oblast_tisku</vt:lpstr>
      <vt:lpstr>'SO 05 - Oprava výpustného...'!Oblast_tisku</vt:lpstr>
      <vt:lpstr>'SO 06 - Oprava kamenného ...'!Oblast_tisku</vt:lpstr>
      <vt:lpstr>'VRN - Vedlejší rozpočtové...'!Oblast_tisku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Lubomír Vařejka</dc:creator>
  <cp:lastModifiedBy>Obec Žeretice</cp:lastModifiedBy>
  <dcterms:created xsi:type="dcterms:W3CDTF">2026-04-17T13:10:40Z</dcterms:created>
  <dcterms:modified xsi:type="dcterms:W3CDTF">2026-04-17T17:50:54Z</dcterms:modified>
</cp:coreProperties>
</file>