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TAVBY\Březůvky\slepý vv 11.10.2019\"/>
    </mc:Choice>
  </mc:AlternateContent>
  <xr:revisionPtr revIDLastSave="0" documentId="8_{03704D05-C1BC-4060-A0ED-339F6D2D7643}" xr6:coauthVersionLast="45" xr6:coauthVersionMax="45" xr10:uidLastSave="{00000000-0000-0000-0000-000000000000}"/>
  <bookViews>
    <workbookView xWindow="-108" yWindow="-108" windowWidth="23256" windowHeight="12720" activeTab="7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275 275-1 Pol" sheetId="12" r:id="rId4"/>
    <sheet name="275 275-2 Pol" sheetId="13" r:id="rId5"/>
    <sheet name="275 275-3 Pol" sheetId="14" r:id="rId6"/>
    <sheet name="275 275-4 Pol" sheetId="15" r:id="rId7"/>
    <sheet name="275 275-5 Pol" sheetId="16" r:id="rId8"/>
  </sheets>
  <externalReferences>
    <externalReference r:id="rId9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'275 275-1 Pol'!$1:$7</definedName>
    <definedName name="_xlnm.Print_Titles" localSheetId="4">'275 275-2 Pol'!$1:$7</definedName>
    <definedName name="_xlnm.Print_Titles" localSheetId="5">'275 275-3 Pol'!$1:$7</definedName>
    <definedName name="_xlnm.Print_Titles" localSheetId="6">'275 275-4 Pol'!$1:$7</definedName>
    <definedName name="_xlnm.Print_Titles" localSheetId="7">'275 275-5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'275 275-1 Pol'!$A$1:$X$51</definedName>
    <definedName name="_xlnm.Print_Area" localSheetId="4">'275 275-2 Pol'!$A$1:$X$54</definedName>
    <definedName name="_xlnm.Print_Area" localSheetId="5">'275 275-3 Pol'!$A$1:$X$59</definedName>
    <definedName name="_xlnm.Print_Area" localSheetId="6">'275 275-4 Pol'!$A$1:$X$21</definedName>
    <definedName name="_xlnm.Print_Area" localSheetId="7">'275 275-5 Pol'!$A$1:$X$21</definedName>
    <definedName name="_xlnm.Print_Area" localSheetId="1">Stavba!$A$1:$J$72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11" i="16"/>
  <c r="G8" i="16"/>
  <c r="O8" i="16"/>
  <c r="V8" i="16"/>
  <c r="G9" i="16"/>
  <c r="I9" i="16"/>
  <c r="I8" i="16" s="1"/>
  <c r="K9" i="16"/>
  <c r="K8" i="16" s="1"/>
  <c r="M9" i="16"/>
  <c r="M8" i="16" s="1"/>
  <c r="O9" i="16"/>
  <c r="Q9" i="16"/>
  <c r="Q8" i="16" s="1"/>
  <c r="V9" i="16"/>
  <c r="AE11" i="16"/>
  <c r="AF11" i="16"/>
  <c r="G11" i="15"/>
  <c r="G8" i="15"/>
  <c r="O8" i="15"/>
  <c r="G9" i="15"/>
  <c r="M9" i="15" s="1"/>
  <c r="M8" i="15" s="1"/>
  <c r="I9" i="15"/>
  <c r="I8" i="15" s="1"/>
  <c r="K9" i="15"/>
  <c r="K8" i="15" s="1"/>
  <c r="O9" i="15"/>
  <c r="Q9" i="15"/>
  <c r="Q8" i="15" s="1"/>
  <c r="V9" i="15"/>
  <c r="V8" i="15" s="1"/>
  <c r="AE11" i="15"/>
  <c r="AF11" i="15"/>
  <c r="G49" i="14"/>
  <c r="G8" i="14"/>
  <c r="O8" i="14"/>
  <c r="G9" i="14"/>
  <c r="M9" i="14" s="1"/>
  <c r="M8" i="14" s="1"/>
  <c r="I9" i="14"/>
  <c r="I8" i="14" s="1"/>
  <c r="K9" i="14"/>
  <c r="K8" i="14" s="1"/>
  <c r="O9" i="14"/>
  <c r="Q9" i="14"/>
  <c r="Q8" i="14" s="1"/>
  <c r="V9" i="14"/>
  <c r="V8" i="14" s="1"/>
  <c r="G10" i="14"/>
  <c r="K10" i="14"/>
  <c r="O10" i="14"/>
  <c r="V10" i="14"/>
  <c r="G11" i="14"/>
  <c r="I11" i="14"/>
  <c r="I10" i="14" s="1"/>
  <c r="K11" i="14"/>
  <c r="M11" i="14"/>
  <c r="M10" i="14" s="1"/>
  <c r="O11" i="14"/>
  <c r="Q11" i="14"/>
  <c r="Q10" i="14" s="1"/>
  <c r="V11" i="14"/>
  <c r="G12" i="14"/>
  <c r="K12" i="14"/>
  <c r="O12" i="14"/>
  <c r="V12" i="14"/>
  <c r="G13" i="14"/>
  <c r="I13" i="14"/>
  <c r="I12" i="14" s="1"/>
  <c r="K13" i="14"/>
  <c r="M13" i="14"/>
  <c r="M12" i="14" s="1"/>
  <c r="O13" i="14"/>
  <c r="Q13" i="14"/>
  <c r="Q12" i="14" s="1"/>
  <c r="V13" i="14"/>
  <c r="G15" i="14"/>
  <c r="I15" i="14"/>
  <c r="I14" i="14" s="1"/>
  <c r="K15" i="14"/>
  <c r="M15" i="14"/>
  <c r="O15" i="14"/>
  <c r="Q15" i="14"/>
  <c r="Q14" i="14" s="1"/>
  <c r="V15" i="14"/>
  <c r="G16" i="14"/>
  <c r="G14" i="14" s="1"/>
  <c r="I16" i="14"/>
  <c r="K16" i="14"/>
  <c r="K14" i="14" s="1"/>
  <c r="O16" i="14"/>
  <c r="O14" i="14" s="1"/>
  <c r="Q16" i="14"/>
  <c r="V16" i="14"/>
  <c r="V14" i="14" s="1"/>
  <c r="I17" i="14"/>
  <c r="Q17" i="14"/>
  <c r="G18" i="14"/>
  <c r="M18" i="14" s="1"/>
  <c r="M17" i="14" s="1"/>
  <c r="I18" i="14"/>
  <c r="K18" i="14"/>
  <c r="K17" i="14" s="1"/>
  <c r="O18" i="14"/>
  <c r="O17" i="14" s="1"/>
  <c r="Q18" i="14"/>
  <c r="V18" i="14"/>
  <c r="V17" i="14" s="1"/>
  <c r="I19" i="14"/>
  <c r="Q19" i="14"/>
  <c r="G20" i="14"/>
  <c r="G19" i="14" s="1"/>
  <c r="I20" i="14"/>
  <c r="K20" i="14"/>
  <c r="K19" i="14" s="1"/>
  <c r="O20" i="14"/>
  <c r="O19" i="14" s="1"/>
  <c r="Q20" i="14"/>
  <c r="V20" i="14"/>
  <c r="V19" i="14" s="1"/>
  <c r="G22" i="14"/>
  <c r="M22" i="14" s="1"/>
  <c r="M21" i="14" s="1"/>
  <c r="I22" i="14"/>
  <c r="K22" i="14"/>
  <c r="K21" i="14" s="1"/>
  <c r="O22" i="14"/>
  <c r="O21" i="14" s="1"/>
  <c r="Q22" i="14"/>
  <c r="V22" i="14"/>
  <c r="V21" i="14" s="1"/>
  <c r="G23" i="14"/>
  <c r="I23" i="14"/>
  <c r="I21" i="14" s="1"/>
  <c r="K23" i="14"/>
  <c r="M23" i="14"/>
  <c r="O23" i="14"/>
  <c r="Q23" i="14"/>
  <c r="Q21" i="14" s="1"/>
  <c r="V23" i="14"/>
  <c r="G24" i="14"/>
  <c r="K24" i="14"/>
  <c r="O24" i="14"/>
  <c r="V24" i="14"/>
  <c r="G25" i="14"/>
  <c r="I25" i="14"/>
  <c r="I24" i="14" s="1"/>
  <c r="K25" i="14"/>
  <c r="M25" i="14"/>
  <c r="M24" i="14" s="1"/>
  <c r="O25" i="14"/>
  <c r="Q25" i="14"/>
  <c r="Q24" i="14" s="1"/>
  <c r="V25" i="14"/>
  <c r="G26" i="14"/>
  <c r="K26" i="14"/>
  <c r="O26" i="14"/>
  <c r="V26" i="14"/>
  <c r="G27" i="14"/>
  <c r="I27" i="14"/>
  <c r="I26" i="14" s="1"/>
  <c r="K27" i="14"/>
  <c r="M27" i="14"/>
  <c r="M26" i="14" s="1"/>
  <c r="O27" i="14"/>
  <c r="Q27" i="14"/>
  <c r="Q26" i="14" s="1"/>
  <c r="V27" i="14"/>
  <c r="G29" i="14"/>
  <c r="I29" i="14"/>
  <c r="I28" i="14" s="1"/>
  <c r="K29" i="14"/>
  <c r="M29" i="14"/>
  <c r="O29" i="14"/>
  <c r="Q29" i="14"/>
  <c r="Q28" i="14" s="1"/>
  <c r="V29" i="14"/>
  <c r="G30" i="14"/>
  <c r="M30" i="14" s="1"/>
  <c r="I30" i="14"/>
  <c r="K30" i="14"/>
  <c r="K28" i="14" s="1"/>
  <c r="O30" i="14"/>
  <c r="Q30" i="14"/>
  <c r="V30" i="14"/>
  <c r="V28" i="14" s="1"/>
  <c r="G31" i="14"/>
  <c r="I31" i="14"/>
  <c r="K31" i="14"/>
  <c r="M31" i="14"/>
  <c r="O31" i="14"/>
  <c r="Q31" i="14"/>
  <c r="V31" i="14"/>
  <c r="G32" i="14"/>
  <c r="G28" i="14" s="1"/>
  <c r="I32" i="14"/>
  <c r="K32" i="14"/>
  <c r="O32" i="14"/>
  <c r="O28" i="14" s="1"/>
  <c r="Q32" i="14"/>
  <c r="V32" i="14"/>
  <c r="G33" i="14"/>
  <c r="I33" i="14"/>
  <c r="K33" i="14"/>
  <c r="M33" i="14"/>
  <c r="O33" i="14"/>
  <c r="Q33" i="14"/>
  <c r="V33" i="14"/>
  <c r="G34" i="14"/>
  <c r="M34" i="14" s="1"/>
  <c r="I34" i="14"/>
  <c r="K34" i="14"/>
  <c r="O34" i="14"/>
  <c r="Q34" i="14"/>
  <c r="V34" i="14"/>
  <c r="G35" i="14"/>
  <c r="I35" i="14"/>
  <c r="K35" i="14"/>
  <c r="M35" i="14"/>
  <c r="O35" i="14"/>
  <c r="Q35" i="14"/>
  <c r="V35" i="14"/>
  <c r="G36" i="14"/>
  <c r="K36" i="14"/>
  <c r="O36" i="14"/>
  <c r="V36" i="14"/>
  <c r="G37" i="14"/>
  <c r="I37" i="14"/>
  <c r="I36" i="14" s="1"/>
  <c r="K37" i="14"/>
  <c r="M37" i="14"/>
  <c r="M36" i="14" s="1"/>
  <c r="O37" i="14"/>
  <c r="Q37" i="14"/>
  <c r="Q36" i="14" s="1"/>
  <c r="V37" i="14"/>
  <c r="G38" i="14"/>
  <c r="K38" i="14"/>
  <c r="O38" i="14"/>
  <c r="V38" i="14"/>
  <c r="G39" i="14"/>
  <c r="I39" i="14"/>
  <c r="I38" i="14" s="1"/>
  <c r="K39" i="14"/>
  <c r="M39" i="14"/>
  <c r="M38" i="14" s="1"/>
  <c r="O39" i="14"/>
  <c r="Q39" i="14"/>
  <c r="Q38" i="14" s="1"/>
  <c r="V39" i="14"/>
  <c r="G40" i="14"/>
  <c r="O40" i="14"/>
  <c r="G41" i="14"/>
  <c r="I41" i="14"/>
  <c r="I40" i="14" s="1"/>
  <c r="K41" i="14"/>
  <c r="M41" i="14"/>
  <c r="O41" i="14"/>
  <c r="Q41" i="14"/>
  <c r="Q40" i="14" s="1"/>
  <c r="V41" i="14"/>
  <c r="G42" i="14"/>
  <c r="M42" i="14" s="1"/>
  <c r="I42" i="14"/>
  <c r="K42" i="14"/>
  <c r="K40" i="14" s="1"/>
  <c r="O42" i="14"/>
  <c r="Q42" i="14"/>
  <c r="V42" i="14"/>
  <c r="V40" i="14" s="1"/>
  <c r="I43" i="14"/>
  <c r="Q43" i="14"/>
  <c r="G44" i="14"/>
  <c r="G43" i="14" s="1"/>
  <c r="I44" i="14"/>
  <c r="K44" i="14"/>
  <c r="K43" i="14" s="1"/>
  <c r="O44" i="14"/>
  <c r="O43" i="14" s="1"/>
  <c r="Q44" i="14"/>
  <c r="V44" i="14"/>
  <c r="V43" i="14" s="1"/>
  <c r="I45" i="14"/>
  <c r="Q45" i="14"/>
  <c r="G46" i="14"/>
  <c r="M46" i="14" s="1"/>
  <c r="M45" i="14" s="1"/>
  <c r="I46" i="14"/>
  <c r="K46" i="14"/>
  <c r="K45" i="14" s="1"/>
  <c r="O46" i="14"/>
  <c r="O45" i="14" s="1"/>
  <c r="Q46" i="14"/>
  <c r="V46" i="14"/>
  <c r="V45" i="14" s="1"/>
  <c r="G47" i="14"/>
  <c r="I47" i="14"/>
  <c r="K47" i="14"/>
  <c r="M47" i="14"/>
  <c r="O47" i="14"/>
  <c r="Q47" i="14"/>
  <c r="V47" i="14"/>
  <c r="AE49" i="14"/>
  <c r="G44" i="13"/>
  <c r="G9" i="13"/>
  <c r="G8" i="13" s="1"/>
  <c r="I9" i="13"/>
  <c r="I8" i="13" s="1"/>
  <c r="K9" i="13"/>
  <c r="K8" i="13" s="1"/>
  <c r="O9" i="13"/>
  <c r="O8" i="13" s="1"/>
  <c r="Q9" i="13"/>
  <c r="Q8" i="13" s="1"/>
  <c r="V9" i="13"/>
  <c r="V8" i="13" s="1"/>
  <c r="G10" i="13"/>
  <c r="I10" i="13"/>
  <c r="K10" i="13"/>
  <c r="M10" i="13"/>
  <c r="O10" i="13"/>
  <c r="Q10" i="13"/>
  <c r="V10" i="13"/>
  <c r="G11" i="13"/>
  <c r="I11" i="13"/>
  <c r="K11" i="13"/>
  <c r="M11" i="13"/>
  <c r="O11" i="13"/>
  <c r="Q11" i="13"/>
  <c r="V11" i="13"/>
  <c r="G13" i="13"/>
  <c r="G12" i="13" s="1"/>
  <c r="I13" i="13"/>
  <c r="I12" i="13" s="1"/>
  <c r="K13" i="13"/>
  <c r="K12" i="13" s="1"/>
  <c r="O13" i="13"/>
  <c r="O12" i="13" s="1"/>
  <c r="Q13" i="13"/>
  <c r="Q12" i="13" s="1"/>
  <c r="V13" i="13"/>
  <c r="V12" i="13" s="1"/>
  <c r="I14" i="13"/>
  <c r="Q14" i="13"/>
  <c r="G15" i="13"/>
  <c r="G14" i="13" s="1"/>
  <c r="I15" i="13"/>
  <c r="K15" i="13"/>
  <c r="K14" i="13" s="1"/>
  <c r="M15" i="13"/>
  <c r="M14" i="13" s="1"/>
  <c r="O15" i="13"/>
  <c r="O14" i="13" s="1"/>
  <c r="Q15" i="13"/>
  <c r="V15" i="13"/>
  <c r="V14" i="13" s="1"/>
  <c r="G17" i="13"/>
  <c r="G16" i="13" s="1"/>
  <c r="I17" i="13"/>
  <c r="I16" i="13" s="1"/>
  <c r="K17" i="13"/>
  <c r="K16" i="13" s="1"/>
  <c r="O17" i="13"/>
  <c r="O16" i="13" s="1"/>
  <c r="Q17" i="13"/>
  <c r="Q16" i="13" s="1"/>
  <c r="V17" i="13"/>
  <c r="V16" i="13" s="1"/>
  <c r="G18" i="13"/>
  <c r="I18" i="13"/>
  <c r="K18" i="13"/>
  <c r="M18" i="13"/>
  <c r="O18" i="13"/>
  <c r="Q18" i="13"/>
  <c r="V18" i="13"/>
  <c r="G19" i="13"/>
  <c r="I19" i="13"/>
  <c r="K19" i="13"/>
  <c r="M19" i="13"/>
  <c r="O19" i="13"/>
  <c r="Q19" i="13"/>
  <c r="V19" i="13"/>
  <c r="G20" i="13"/>
  <c r="I20" i="13"/>
  <c r="K20" i="13"/>
  <c r="M20" i="13"/>
  <c r="O20" i="13"/>
  <c r="Q20" i="13"/>
  <c r="V20" i="13"/>
  <c r="G21" i="13"/>
  <c r="M21" i="13" s="1"/>
  <c r="I21" i="13"/>
  <c r="K21" i="13"/>
  <c r="O21" i="13"/>
  <c r="Q21" i="13"/>
  <c r="V21" i="13"/>
  <c r="G22" i="13"/>
  <c r="I22" i="13"/>
  <c r="K22" i="13"/>
  <c r="M22" i="13"/>
  <c r="O22" i="13"/>
  <c r="Q22" i="13"/>
  <c r="V22" i="13"/>
  <c r="G24" i="13"/>
  <c r="I24" i="13"/>
  <c r="I23" i="13" s="1"/>
  <c r="K24" i="13"/>
  <c r="M24" i="13"/>
  <c r="O24" i="13"/>
  <c r="Q24" i="13"/>
  <c r="Q23" i="13" s="1"/>
  <c r="V24" i="13"/>
  <c r="G25" i="13"/>
  <c r="G23" i="13" s="1"/>
  <c r="I25" i="13"/>
  <c r="K25" i="13"/>
  <c r="O25" i="13"/>
  <c r="O23" i="13" s="1"/>
  <c r="Q25" i="13"/>
  <c r="V25" i="13"/>
  <c r="G26" i="13"/>
  <c r="I26" i="13"/>
  <c r="K26" i="13"/>
  <c r="M26" i="13"/>
  <c r="O26" i="13"/>
  <c r="Q26" i="13"/>
  <c r="V26" i="13"/>
  <c r="G27" i="13"/>
  <c r="M27" i="13" s="1"/>
  <c r="I27" i="13"/>
  <c r="K27" i="13"/>
  <c r="K23" i="13" s="1"/>
  <c r="O27" i="13"/>
  <c r="Q27" i="13"/>
  <c r="V27" i="13"/>
  <c r="V23" i="13" s="1"/>
  <c r="G28" i="13"/>
  <c r="I28" i="13"/>
  <c r="K28" i="13"/>
  <c r="M28" i="13"/>
  <c r="O28" i="13"/>
  <c r="Q28" i="13"/>
  <c r="V28" i="13"/>
  <c r="G29" i="13"/>
  <c r="G30" i="13"/>
  <c r="I30" i="13"/>
  <c r="I29" i="13" s="1"/>
  <c r="K30" i="13"/>
  <c r="M30" i="13"/>
  <c r="O30" i="13"/>
  <c r="Q30" i="13"/>
  <c r="Q29" i="13" s="1"/>
  <c r="V30" i="13"/>
  <c r="G31" i="13"/>
  <c r="M31" i="13" s="1"/>
  <c r="I31" i="13"/>
  <c r="K31" i="13"/>
  <c r="K29" i="13" s="1"/>
  <c r="O31" i="13"/>
  <c r="Q31" i="13"/>
  <c r="V31" i="13"/>
  <c r="V29" i="13" s="1"/>
  <c r="G32" i="13"/>
  <c r="I32" i="13"/>
  <c r="K32" i="13"/>
  <c r="M32" i="13"/>
  <c r="O32" i="13"/>
  <c r="Q32" i="13"/>
  <c r="V32" i="13"/>
  <c r="G33" i="13"/>
  <c r="M33" i="13" s="1"/>
  <c r="I33" i="13"/>
  <c r="K33" i="13"/>
  <c r="O33" i="13"/>
  <c r="O29" i="13" s="1"/>
  <c r="Q33" i="13"/>
  <c r="V33" i="13"/>
  <c r="G34" i="13"/>
  <c r="I34" i="13"/>
  <c r="K34" i="13"/>
  <c r="M34" i="13"/>
  <c r="O34" i="13"/>
  <c r="Q34" i="13"/>
  <c r="V34" i="13"/>
  <c r="G35" i="13"/>
  <c r="M35" i="13" s="1"/>
  <c r="I35" i="13"/>
  <c r="K35" i="13"/>
  <c r="O35" i="13"/>
  <c r="Q35" i="13"/>
  <c r="V35" i="13"/>
  <c r="G36" i="13"/>
  <c r="I36" i="13"/>
  <c r="K36" i="13"/>
  <c r="M36" i="13"/>
  <c r="O36" i="13"/>
  <c r="Q36" i="13"/>
  <c r="V36" i="13"/>
  <c r="G37" i="13"/>
  <c r="M37" i="13" s="1"/>
  <c r="I37" i="13"/>
  <c r="K37" i="13"/>
  <c r="O37" i="13"/>
  <c r="Q37" i="13"/>
  <c r="V37" i="13"/>
  <c r="G38" i="13"/>
  <c r="I38" i="13"/>
  <c r="K38" i="13"/>
  <c r="M38" i="13"/>
  <c r="O38" i="13"/>
  <c r="Q38" i="13"/>
  <c r="V38" i="13"/>
  <c r="G39" i="13"/>
  <c r="K39" i="13"/>
  <c r="O39" i="13"/>
  <c r="V39" i="13"/>
  <c r="G40" i="13"/>
  <c r="I40" i="13"/>
  <c r="I39" i="13" s="1"/>
  <c r="K40" i="13"/>
  <c r="M40" i="13"/>
  <c r="M39" i="13" s="1"/>
  <c r="O40" i="13"/>
  <c r="Q40" i="13"/>
  <c r="Q39" i="13" s="1"/>
  <c r="V40" i="13"/>
  <c r="G41" i="13"/>
  <c r="K41" i="13"/>
  <c r="O41" i="13"/>
  <c r="V41" i="13"/>
  <c r="G42" i="13"/>
  <c r="I42" i="13"/>
  <c r="I41" i="13" s="1"/>
  <c r="K42" i="13"/>
  <c r="M42" i="13"/>
  <c r="M41" i="13" s="1"/>
  <c r="O42" i="13"/>
  <c r="Q42" i="13"/>
  <c r="Q41" i="13" s="1"/>
  <c r="V42" i="13"/>
  <c r="AE44" i="13"/>
  <c r="G41" i="12"/>
  <c r="G8" i="12"/>
  <c r="O8" i="12"/>
  <c r="G9" i="12"/>
  <c r="M9" i="12" s="1"/>
  <c r="M8" i="12" s="1"/>
  <c r="I9" i="12"/>
  <c r="I8" i="12" s="1"/>
  <c r="K9" i="12"/>
  <c r="K8" i="12" s="1"/>
  <c r="O9" i="12"/>
  <c r="Q9" i="12"/>
  <c r="Q8" i="12" s="1"/>
  <c r="V9" i="12"/>
  <c r="V8" i="12" s="1"/>
  <c r="G10" i="12"/>
  <c r="K10" i="12"/>
  <c r="O10" i="12"/>
  <c r="V10" i="12"/>
  <c r="G11" i="12"/>
  <c r="I11" i="12"/>
  <c r="I10" i="12" s="1"/>
  <c r="K11" i="12"/>
  <c r="M11" i="12"/>
  <c r="M10" i="12" s="1"/>
  <c r="O11" i="12"/>
  <c r="Q11" i="12"/>
  <c r="Q10" i="12" s="1"/>
  <c r="V11" i="12"/>
  <c r="G12" i="12"/>
  <c r="O12" i="12"/>
  <c r="G13" i="12"/>
  <c r="I13" i="12"/>
  <c r="I12" i="12" s="1"/>
  <c r="K13" i="12"/>
  <c r="M13" i="12"/>
  <c r="O13" i="12"/>
  <c r="Q13" i="12"/>
  <c r="Q12" i="12" s="1"/>
  <c r="V13" i="12"/>
  <c r="G14" i="12"/>
  <c r="M14" i="12" s="1"/>
  <c r="I14" i="12"/>
  <c r="K14" i="12"/>
  <c r="K12" i="12" s="1"/>
  <c r="O14" i="12"/>
  <c r="Q14" i="12"/>
  <c r="V14" i="12"/>
  <c r="V12" i="12" s="1"/>
  <c r="G15" i="12"/>
  <c r="I15" i="12"/>
  <c r="K15" i="12"/>
  <c r="M15" i="12"/>
  <c r="O15" i="12"/>
  <c r="Q15" i="12"/>
  <c r="V15" i="12"/>
  <c r="G17" i="12"/>
  <c r="I17" i="12"/>
  <c r="I16" i="12" s="1"/>
  <c r="K17" i="12"/>
  <c r="M17" i="12"/>
  <c r="O17" i="12"/>
  <c r="Q17" i="12"/>
  <c r="Q16" i="12" s="1"/>
  <c r="V17" i="12"/>
  <c r="G18" i="12"/>
  <c r="M18" i="12" s="1"/>
  <c r="I18" i="12"/>
  <c r="K18" i="12"/>
  <c r="K16" i="12" s="1"/>
  <c r="O18" i="12"/>
  <c r="Q18" i="12"/>
  <c r="V18" i="12"/>
  <c r="V16" i="12" s="1"/>
  <c r="G19" i="12"/>
  <c r="I19" i="12"/>
  <c r="K19" i="12"/>
  <c r="M19" i="12"/>
  <c r="O19" i="12"/>
  <c r="Q19" i="12"/>
  <c r="V19" i="12"/>
  <c r="G20" i="12"/>
  <c r="G16" i="12" s="1"/>
  <c r="I20" i="12"/>
  <c r="K20" i="12"/>
  <c r="O20" i="12"/>
  <c r="O16" i="12" s="1"/>
  <c r="Q20" i="12"/>
  <c r="V20" i="12"/>
  <c r="G22" i="12"/>
  <c r="M22" i="12" s="1"/>
  <c r="I22" i="12"/>
  <c r="K22" i="12"/>
  <c r="K21" i="12" s="1"/>
  <c r="O22" i="12"/>
  <c r="O21" i="12" s="1"/>
  <c r="Q22" i="12"/>
  <c r="V22" i="12"/>
  <c r="V21" i="12" s="1"/>
  <c r="G23" i="12"/>
  <c r="I23" i="12"/>
  <c r="K23" i="12"/>
  <c r="M23" i="12"/>
  <c r="O23" i="12"/>
  <c r="Q23" i="12"/>
  <c r="V23" i="12"/>
  <c r="G24" i="12"/>
  <c r="M24" i="12" s="1"/>
  <c r="I24" i="12"/>
  <c r="K24" i="12"/>
  <c r="O24" i="12"/>
  <c r="Q24" i="12"/>
  <c r="V24" i="12"/>
  <c r="G25" i="12"/>
  <c r="M25" i="12" s="1"/>
  <c r="I25" i="12"/>
  <c r="I21" i="12" s="1"/>
  <c r="K25" i="12"/>
  <c r="O25" i="12"/>
  <c r="Q25" i="12"/>
  <c r="Q21" i="12" s="1"/>
  <c r="V25" i="12"/>
  <c r="K26" i="12"/>
  <c r="V26" i="12"/>
  <c r="G27" i="12"/>
  <c r="I27" i="12"/>
  <c r="I26" i="12" s="1"/>
  <c r="K27" i="12"/>
  <c r="M27" i="12"/>
  <c r="O27" i="12"/>
  <c r="Q27" i="12"/>
  <c r="Q26" i="12" s="1"/>
  <c r="V27" i="12"/>
  <c r="G28" i="12"/>
  <c r="G26" i="12" s="1"/>
  <c r="I28" i="12"/>
  <c r="K28" i="12"/>
  <c r="O28" i="12"/>
  <c r="O26" i="12" s="1"/>
  <c r="Q28" i="12"/>
  <c r="V28" i="12"/>
  <c r="I29" i="12"/>
  <c r="Q29" i="12"/>
  <c r="G30" i="12"/>
  <c r="M30" i="12" s="1"/>
  <c r="M29" i="12" s="1"/>
  <c r="I30" i="12"/>
  <c r="K30" i="12"/>
  <c r="K29" i="12" s="1"/>
  <c r="O30" i="12"/>
  <c r="O29" i="12" s="1"/>
  <c r="Q30" i="12"/>
  <c r="V30" i="12"/>
  <c r="V29" i="12" s="1"/>
  <c r="G32" i="12"/>
  <c r="G31" i="12" s="1"/>
  <c r="I32" i="12"/>
  <c r="K32" i="12"/>
  <c r="K31" i="12" s="1"/>
  <c r="O32" i="12"/>
  <c r="O31" i="12" s="1"/>
  <c r="Q32" i="12"/>
  <c r="V32" i="12"/>
  <c r="V31" i="12" s="1"/>
  <c r="G33" i="12"/>
  <c r="I33" i="12"/>
  <c r="I31" i="12" s="1"/>
  <c r="K33" i="12"/>
  <c r="M33" i="12"/>
  <c r="O33" i="12"/>
  <c r="Q33" i="12"/>
  <c r="Q31" i="12" s="1"/>
  <c r="V33" i="12"/>
  <c r="G34" i="12"/>
  <c r="M34" i="12" s="1"/>
  <c r="I34" i="12"/>
  <c r="K34" i="12"/>
  <c r="O34" i="12"/>
  <c r="Q34" i="12"/>
  <c r="V34" i="12"/>
  <c r="G35" i="12"/>
  <c r="I35" i="12"/>
  <c r="K35" i="12"/>
  <c r="M35" i="12"/>
  <c r="O35" i="12"/>
  <c r="Q35" i="12"/>
  <c r="V35" i="12"/>
  <c r="G36" i="12"/>
  <c r="M36" i="12" s="1"/>
  <c r="I36" i="12"/>
  <c r="K36" i="12"/>
  <c r="O36" i="12"/>
  <c r="Q36" i="12"/>
  <c r="V36" i="12"/>
  <c r="G37" i="12"/>
  <c r="I37" i="12"/>
  <c r="K37" i="12"/>
  <c r="M37" i="12"/>
  <c r="O37" i="12"/>
  <c r="Q37" i="12"/>
  <c r="V37" i="12"/>
  <c r="G38" i="12"/>
  <c r="M38" i="12" s="1"/>
  <c r="I38" i="12"/>
  <c r="K38" i="12"/>
  <c r="O38" i="12"/>
  <c r="Q38" i="12"/>
  <c r="V38" i="12"/>
  <c r="G39" i="12"/>
  <c r="I39" i="12"/>
  <c r="K39" i="12"/>
  <c r="M39" i="12"/>
  <c r="O39" i="12"/>
  <c r="Q39" i="12"/>
  <c r="V39" i="12"/>
  <c r="AE41" i="12"/>
  <c r="AF41" i="12"/>
  <c r="I20" i="1"/>
  <c r="I19" i="1"/>
  <c r="I18" i="1"/>
  <c r="I17" i="1"/>
  <c r="I16" i="1"/>
  <c r="I72" i="1"/>
  <c r="J71" i="1" s="1"/>
  <c r="F46" i="1"/>
  <c r="G46" i="1"/>
  <c r="G25" i="1" s="1"/>
  <c r="A25" i="1" s="1"/>
  <c r="A26" i="1" s="1"/>
  <c r="G26" i="1" s="1"/>
  <c r="H45" i="1"/>
  <c r="I45" i="1" s="1"/>
  <c r="H44" i="1"/>
  <c r="I44" i="1" s="1"/>
  <c r="H43" i="1"/>
  <c r="I43" i="1" s="1"/>
  <c r="H42" i="1"/>
  <c r="I42" i="1" s="1"/>
  <c r="H41" i="1"/>
  <c r="I41" i="1" s="1"/>
  <c r="H39" i="1"/>
  <c r="I39" i="1" s="1"/>
  <c r="I46" i="1" s="1"/>
  <c r="J58" i="1" l="1"/>
  <c r="J62" i="1"/>
  <c r="J56" i="1"/>
  <c r="J60" i="1"/>
  <c r="J66" i="1"/>
  <c r="J64" i="1"/>
  <c r="J57" i="1"/>
  <c r="J61" i="1"/>
  <c r="J67" i="1"/>
  <c r="J69" i="1"/>
  <c r="J54" i="1"/>
  <c r="J59" i="1"/>
  <c r="J63" i="1"/>
  <c r="J65" i="1"/>
  <c r="J55" i="1"/>
  <c r="J53" i="1"/>
  <c r="J68" i="1"/>
  <c r="J70" i="1"/>
  <c r="H40" i="1"/>
  <c r="I40" i="1" s="1"/>
  <c r="G28" i="1"/>
  <c r="H46" i="1"/>
  <c r="G23" i="1"/>
  <c r="M40" i="14"/>
  <c r="G45" i="14"/>
  <c r="M44" i="14"/>
  <c r="M43" i="14" s="1"/>
  <c r="M32" i="14"/>
  <c r="M28" i="14" s="1"/>
  <c r="G21" i="14"/>
  <c r="M20" i="14"/>
  <c r="M19" i="14" s="1"/>
  <c r="G17" i="14"/>
  <c r="M16" i="14"/>
  <c r="M14" i="14" s="1"/>
  <c r="AF49" i="14"/>
  <c r="M29" i="13"/>
  <c r="AF44" i="13"/>
  <c r="M25" i="13"/>
  <c r="M23" i="13" s="1"/>
  <c r="M17" i="13"/>
  <c r="M16" i="13" s="1"/>
  <c r="M13" i="13"/>
  <c r="M12" i="13" s="1"/>
  <c r="M9" i="13"/>
  <c r="M8" i="13" s="1"/>
  <c r="M21" i="12"/>
  <c r="M16" i="12"/>
  <c r="M12" i="12"/>
  <c r="M32" i="12"/>
  <c r="M31" i="12" s="1"/>
  <c r="G29" i="12"/>
  <c r="M28" i="12"/>
  <c r="M26" i="12" s="1"/>
  <c r="G21" i="12"/>
  <c r="M20" i="12"/>
  <c r="J45" i="1"/>
  <c r="J41" i="1"/>
  <c r="J42" i="1"/>
  <c r="J43" i="1"/>
  <c r="J39" i="1"/>
  <c r="J46" i="1" s="1"/>
  <c r="J40" i="1"/>
  <c r="J44" i="1"/>
  <c r="I21" i="1"/>
  <c r="J28" i="1"/>
  <c r="J26" i="1"/>
  <c r="G38" i="1"/>
  <c r="F38" i="1"/>
  <c r="J23" i="1"/>
  <c r="J24" i="1"/>
  <c r="J25" i="1"/>
  <c r="J27" i="1"/>
  <c r="E24" i="1"/>
  <c r="E26" i="1"/>
  <c r="J72" i="1" l="1"/>
  <c r="A23" i="1"/>
  <c r="A24" i="1" s="1"/>
  <c r="G24" i="1" s="1"/>
  <c r="A27" i="1" s="1"/>
  <c r="A29" i="1" s="1"/>
  <c r="G29" i="1" s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ZS Mikešová</author>
  </authors>
  <commentList>
    <comment ref="S6" authorId="0" shapeId="0" xr:uid="{DD9EA238-C172-4D01-8EA5-17BEDDEFD55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81FF7EA-A5D2-4AA3-98CF-9A539D9B178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ZS Mikešová</author>
  </authors>
  <commentList>
    <comment ref="S6" authorId="0" shapeId="0" xr:uid="{62D7AB11-DE40-49FA-ADD6-0BC713B9F5E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4FDEAD0-D524-48A9-8059-1F4D08DFC93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ZS Mikešová</author>
  </authors>
  <commentList>
    <comment ref="S6" authorId="0" shapeId="0" xr:uid="{5C26A50D-8B8E-41B1-865A-DEA4F584D49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66C8F9D-9A83-4395-B594-9F93716914D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ZS Mikešová</author>
  </authors>
  <commentList>
    <comment ref="S6" authorId="0" shapeId="0" xr:uid="{25BD0D85-516B-46E0-8D68-5477355CFF8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A033AEB-7A14-4E09-BAE7-00F923874DE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ZS Mikešová</author>
  </authors>
  <commentList>
    <comment ref="S6" authorId="0" shapeId="0" xr:uid="{E2ECA297-6F45-40E8-95EC-483CB2A7463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1A3039F-4F44-444C-A3DC-F4B77066F50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<sst xmlns="http://schemas.openxmlformats.org/spreadsheetml/2006/main" count="1042" uniqueCount="275">
  <si>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</si>
  <si>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</si>
  <si>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</si>
  <si>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</si>
  <si>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</si>
  <si>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</si>
  <si>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</si>
  <si>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</si>
  <si>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</si>
  <si>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</si>
  <si>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</si>
  <si>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</si>
  <si>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</si>
  <si>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</si>
  <si>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</si>
  <si>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</si>
  <si>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</si>
  <si>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</si>
  <si>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</si>
  <si>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</si>
  <si>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</si>
  <si>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</si>
  <si>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</si>
  <si>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</si>
  <si>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</si>
  <si>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</si>
  <si>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</si>
  <si>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</si>
  <si>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</si>
  <si>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</si>
  <si>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</si>
  <si>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</si>
  <si>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</si>
  <si>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</si>
  <si>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</si>
  <si>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</si>
  <si>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</si>
  <si>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</si>
  <si>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</si>
  <si>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</si>
  <si>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</si>
  <si>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</si>
  <si>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</si>
  <si>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4046</t>
  </si>
  <si>
    <t>ENERGETICKÝ POSUDEK ÚSPORY ENERGIÍ V OBJEKTU AREÁL BŘEZŮVKY-ZLÍNSKÉ STAVBY a.s.</t>
  </si>
  <si>
    <t>Stavba</t>
  </si>
  <si>
    <t>275</t>
  </si>
  <si>
    <t>Březůvky č.p. 275</t>
  </si>
  <si>
    <t>275-1</t>
  </si>
  <si>
    <t>Dodatečné zateplení obvodového pláště</t>
  </si>
  <si>
    <t>275-2</t>
  </si>
  <si>
    <t>Dodatečné zateplení střešního pláště</t>
  </si>
  <si>
    <t>275-3</t>
  </si>
  <si>
    <t xml:space="preserve">Výměna původních otvorových výplní </t>
  </si>
  <si>
    <t>275-4</t>
  </si>
  <si>
    <t>Kotelna</t>
  </si>
  <si>
    <t>275-5</t>
  </si>
  <si>
    <t>Osvětlení</t>
  </si>
  <si>
    <t>Celkem za stavbu</t>
  </si>
  <si>
    <t>CZK</t>
  </si>
  <si>
    <t>Rekapitulace dílů</t>
  </si>
  <si>
    <t>Typ dílu</t>
  </si>
  <si>
    <t>3</t>
  </si>
  <si>
    <t>Svislé a kompletní konstrukce</t>
  </si>
  <si>
    <t>6</t>
  </si>
  <si>
    <t>Úpravy povrchu, podlahy</t>
  </si>
  <si>
    <t>61</t>
  </si>
  <si>
    <t>Úpravy povrchů vnitřní</t>
  </si>
  <si>
    <t>62</t>
  </si>
  <si>
    <t>Úpravy povrchů vnější</t>
  </si>
  <si>
    <t>63</t>
  </si>
  <si>
    <t>Podlahy a podlahové konstrukce</t>
  </si>
  <si>
    <t>64</t>
  </si>
  <si>
    <t>Výplně otvorů</t>
  </si>
  <si>
    <t>94</t>
  </si>
  <si>
    <t>Lešení a stavební výtahy</t>
  </si>
  <si>
    <t>96</t>
  </si>
  <si>
    <t>Bourání konstrukcí</t>
  </si>
  <si>
    <t>99</t>
  </si>
  <si>
    <t>Staveništní přesun hmot</t>
  </si>
  <si>
    <t>712</t>
  </si>
  <si>
    <t>Povlakové krytiny</t>
  </si>
  <si>
    <t>713</t>
  </si>
  <si>
    <t>Izolace tepelné</t>
  </si>
  <si>
    <t>731</t>
  </si>
  <si>
    <t>Kotelny</t>
  </si>
  <si>
    <t>764</t>
  </si>
  <si>
    <t>Konstrukce klempířské</t>
  </si>
  <si>
    <t>766</t>
  </si>
  <si>
    <t>Konstrukce truhlářské</t>
  </si>
  <si>
    <t>767</t>
  </si>
  <si>
    <t>Konstrukce zámečnické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</si>
  <si>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</si>
  <si>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</si>
  <si>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</si>
  <si>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</si>
  <si>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</si>
  <si>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</si>
  <si>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</si>
  <si>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</si>
  <si>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</si>
  <si>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</si>
  <si>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</si>
  <si>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</si>
  <si>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</si>
  <si>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</si>
  <si>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</si>
  <si>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</si>
  <si>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</si>
  <si>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</si>
  <si>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</si>
  <si>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</si>
  <si>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</si>
  <si>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</si>
  <si>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</si>
  <si>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</si>
  <si>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</si>
  <si>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</si>
  <si>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</si>
  <si>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</si>
  <si>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</si>
  <si>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</si>
  <si>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</si>
  <si>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</si>
  <si>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</si>
  <si>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</si>
  <si>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310239211</t>
  </si>
  <si>
    <t>Zazdívka otvorů cihlami na MVC s použitím suché maltové směsi</t>
  </si>
  <si>
    <t>m3</t>
  </si>
  <si>
    <t>RTS 19/ II</t>
  </si>
  <si>
    <t>Práce</t>
  </si>
  <si>
    <t>POL1_</t>
  </si>
  <si>
    <t>612473182</t>
  </si>
  <si>
    <t>Omítka vnitř.zdiva ze such.směsi, štuková, strojně</t>
  </si>
  <si>
    <t>m2</t>
  </si>
  <si>
    <t>941941052</t>
  </si>
  <si>
    <t>Montáž lešení leh.řad.s podlahami,š.1,5 m, H 24 m</t>
  </si>
  <si>
    <t>941941192</t>
  </si>
  <si>
    <t>Příplatek za každý měsíc použití lešení k pol.1032</t>
  </si>
  <si>
    <t>941941852</t>
  </si>
  <si>
    <t>Demontáž lešení leh.řad.s podlahami,š.1,5 m,H 24 m</t>
  </si>
  <si>
    <t>319201311</t>
  </si>
  <si>
    <t>Vyrovnání povrchu zdiva maltou tl.do 3 cm</t>
  </si>
  <si>
    <t>620991121</t>
  </si>
  <si>
    <t>Zakrývání výplní vnějších otvorů z lešení</t>
  </si>
  <si>
    <t>622311526</t>
  </si>
  <si>
    <t>Zateplovací systém, sokl, XPS tl. 180 mm, s omítkou GranoporTop K2, lepidlo StarContact</t>
  </si>
  <si>
    <t>622312136</t>
  </si>
  <si>
    <t>Zateplovací syst. fasáda, EPS F tl.180 mm, s omítkou SI silikátovou, zrno 2 mm</t>
  </si>
  <si>
    <t>944941103</t>
  </si>
  <si>
    <t>Ochranné zábradlí na leš.konstrukcích, dvoutyčové</t>
  </si>
  <si>
    <t>m</t>
  </si>
  <si>
    <t>944944011</t>
  </si>
  <si>
    <t>Montáž ochranné sítě z umělých vláken</t>
  </si>
  <si>
    <t>944944031</t>
  </si>
  <si>
    <t>Příplatek za každý měsíc použití sítí k pol. 4011</t>
  </si>
  <si>
    <t>944944081</t>
  </si>
  <si>
    <t>Demontáž ochranné sítě z umělých vláken</t>
  </si>
  <si>
    <t>962090321</t>
  </si>
  <si>
    <t>Demontáž dílců obvod. stěn ŽB, do 3 t, H 24 m vč. jeřábu</t>
  </si>
  <si>
    <t>kus</t>
  </si>
  <si>
    <t>962052211</t>
  </si>
  <si>
    <t>Bourání zdiva železobetonového nadzákladového stěnové panely</t>
  </si>
  <si>
    <t>999281211</t>
  </si>
  <si>
    <t>Přesun hmot, opravy vněj. plášťů výšky do 25 m</t>
  </si>
  <si>
    <t>t</t>
  </si>
  <si>
    <t>Přesun hmot</t>
  </si>
  <si>
    <t>POL7_</t>
  </si>
  <si>
    <t>979011111</t>
  </si>
  <si>
    <t>Svislá doprava suti a vybour. hmot za 2.NP a 1.PP</t>
  </si>
  <si>
    <t>Přesun suti</t>
  </si>
  <si>
    <t>POL8_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</si>
  <si>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</si>
  <si>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</si>
  <si>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</si>
  <si>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</si>
  <si>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</si>
  <si>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</si>
  <si>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979082121</t>
  </si>
  <si>
    <t>Příplatek k vnitrost. dopravě suti za dalších 5 m</t>
  </si>
  <si>
    <t>979093111</t>
  </si>
  <si>
    <t>Uložení suti na skládku bez zhutnění</t>
  </si>
  <si>
    <t>979990001</t>
  </si>
  <si>
    <t>Poplatek za skládku stavební suti</t>
  </si>
  <si>
    <t>Indiv</t>
  </si>
  <si>
    <t>979086112</t>
  </si>
  <si>
    <t>Nakládání nebo překládání suti a vybouraných hmot</t>
  </si>
  <si>
    <t>SUM</t>
  </si>
  <si>
    <t>Poznámky uchazeče k zadání</t>
  </si>
  <si>
    <t>POPUZIV</t>
  </si>
  <si>
    <t>END</t>
  </si>
  <si>
    <t>622322732</t>
  </si>
  <si>
    <t>Zatepl. systém miner.desky KV 100 mm strop 1.PP</t>
  </si>
  <si>
    <t>622391003</t>
  </si>
  <si>
    <t>Příplatek-mtž KZS podhledu,izolant,tenk.om.,nátěr</t>
  </si>
  <si>
    <t>941955001</t>
  </si>
  <si>
    <t>Lešení lehké pomocné, výška podlahy do 1,2 m</t>
  </si>
  <si>
    <t>965082941</t>
  </si>
  <si>
    <t>Odstranění násypu tl. nad 20 cm jakékoliv plochy střecha</t>
  </si>
  <si>
    <t>712340010</t>
  </si>
  <si>
    <t>Povlaková krytina střech do 10°, přitavením, 1x ALP, 1x NAIP 4 mm+1xNAIP 3 mm</t>
  </si>
  <si>
    <t>Agregovaná položka</t>
  </si>
  <si>
    <t>POL2_</t>
  </si>
  <si>
    <t>712300833</t>
  </si>
  <si>
    <t>Odstranění povlakové krytiny střech do 10° 3vrstvé</t>
  </si>
  <si>
    <t>764012</t>
  </si>
  <si>
    <t>Demontáž+montáž oplechování atiky vč. doplňujicích konstrukcí, spoj. materiálu</t>
  </si>
  <si>
    <t>Vlastní</t>
  </si>
  <si>
    <t>283480012</t>
  </si>
  <si>
    <t>D+M Vpust střešní svislá s bit. manžetou TW 110 BIT S</t>
  </si>
  <si>
    <t>7120995</t>
  </si>
  <si>
    <t>Opracování detailů</t>
  </si>
  <si>
    <t>kpl</t>
  </si>
  <si>
    <t>998712203</t>
  </si>
  <si>
    <t>Přesun hmot pro povlakové krytiny, výšky do 24 m</t>
  </si>
  <si>
    <t>713104311</t>
  </si>
  <si>
    <t>Odstr.tep.izol.střech pl.,lepené,EPS tl.do 100 mm</t>
  </si>
  <si>
    <t>713141125</t>
  </si>
  <si>
    <t>Izolace tepelná střech, desky, na lepidlo PUK</t>
  </si>
  <si>
    <t>28375766.A</t>
  </si>
  <si>
    <t>Deska izolační polystyrén samozhášivý EPS 100</t>
  </si>
  <si>
    <t>SPCM</t>
  </si>
  <si>
    <t>Specifikace</t>
  </si>
  <si>
    <t>POL3_</t>
  </si>
  <si>
    <t>28375971</t>
  </si>
  <si>
    <t>Deska spádová EPS 100 S, tl. 40-220 mm</t>
  </si>
  <si>
    <t>998713203</t>
  </si>
  <si>
    <t>Přesun hmot pro izolace tepelné, výšky do 24 m</t>
  </si>
  <si>
    <t>979011121</t>
  </si>
  <si>
    <t>Příplatek za každé další podlaží</t>
  </si>
  <si>
    <t>979990107</t>
  </si>
  <si>
    <t>Poplatek za skládku suti</t>
  </si>
  <si>
    <t>979990099</t>
  </si>
  <si>
    <t>Poplatek za skládku stavební suti-  asf.pásy</t>
  </si>
  <si>
    <t>005121 R</t>
  </si>
  <si>
    <t>Zařízení staveniště</t>
  </si>
  <si>
    <t>Soubor</t>
  </si>
  <si>
    <t>VRN</t>
  </si>
  <si>
    <t>POL99_2</t>
  </si>
  <si>
    <t>00528 R</t>
  </si>
  <si>
    <t>Investiční dozor</t>
  </si>
  <si>
    <t>629451112</t>
  </si>
  <si>
    <t>Vyrovnávací vrstva MC šířky do 30 cm pod klemp.prvky</t>
  </si>
  <si>
    <t>632451022</t>
  </si>
  <si>
    <t>Vyrovnávací potěr MC 15, v pásu, tl. 30 mm, š. 150 mm pod vnitř.parapety</t>
  </si>
  <si>
    <t>968072249</t>
  </si>
  <si>
    <t>Vybourání kovových rámů oken, vyvěšení křídel</t>
  </si>
  <si>
    <t>612425931</t>
  </si>
  <si>
    <t>Omítka vápenná vnitřního ostění a nadpraží- štuková s použitím suché maltové směsi</t>
  </si>
  <si>
    <t>612481211</t>
  </si>
  <si>
    <t xml:space="preserve">Montáž výztužné sítě(perlinky)do stěrky-vnit.stěny včetně výztužné sítě a stěrkového tmelu </t>
  </si>
  <si>
    <t>941955002</t>
  </si>
  <si>
    <t>Lešení lehké pomocné, výška podlahy do 1,9 m</t>
  </si>
  <si>
    <t>968092001</t>
  </si>
  <si>
    <t>Bourání parapetů kamenných š. do 30 cm tl.3 cm</t>
  </si>
  <si>
    <t>648922441</t>
  </si>
  <si>
    <t>Osazení parapetních desek kamen.</t>
  </si>
  <si>
    <t>58387166</t>
  </si>
  <si>
    <t>Obklad parapetů leštěný mramor tl. 3 cm</t>
  </si>
  <si>
    <t>764410850</t>
  </si>
  <si>
    <t>Demontáž oplechování parapetů,rš od 100 do 330 mm</t>
  </si>
  <si>
    <t>764510460</t>
  </si>
  <si>
    <t>Oplechování parapetů včetně rohů Ti Zn, rš 400 mm nalepení Enkolitem</t>
  </si>
  <si>
    <t>998764203</t>
  </si>
  <si>
    <t>Přesun hmot pro klempířské konstr., výšky do 24 m</t>
  </si>
  <si>
    <t>76662</t>
  </si>
  <si>
    <t>D+M Výplně otvorů, plast,trojsklo U max. 1,1 W/m2K, barva vně antracit, vni bílá vč. žaluzií, síťky proti hmyzu do kř. s ventilací, těs.pásek</t>
  </si>
  <si>
    <t>767021</t>
  </si>
  <si>
    <t>D+M Hliníkové dveře a výkladce - dle výpisu, trojsklo,antracitové šedá, elektronický zámek dveří</t>
  </si>
  <si>
    <t>767022</t>
  </si>
  <si>
    <t>D+M Garážových vrat 4200/2100mm, barva bílá  vč. el.motor, 2ks dálk.ovladače</t>
  </si>
  <si>
    <t>ks</t>
  </si>
  <si>
    <t>Kotelna dle přílohy</t>
  </si>
  <si>
    <t>210001</t>
  </si>
  <si>
    <t>Elektroinstalace - osvětlení dle přílohy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</si>
</sst>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 wrapText="1"/>
    </xf>
    <xf numFmtId="3" fontId="8" fillId="0" borderId="35" xfId="0" applyNumberFormat="1" applyFont="1" applyBorder="1" applyAlignment="1">
      <alignment vertical="center" wrapText="1" shrinkToFit="1"/>
    </xf>
    <xf numFmtId="3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164" fontId="16" fillId="4" borderId="0" xfId="0" applyNumberFormat="1" applyFont="1" applyFill="1" applyBorder="1" applyAlignment="1" applyProtection="1">
      <alignment vertical="top" shrinkToFit="1"/>
      <protection locked="0"/>
    </xf>
    <xf numFmtId="49" fontId="16" fillId="0" borderId="0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5"/>
  <sheetViews>
    <sheetView showGridLines="0" topLeftCell="B1" zoomScaleNormal="100" zoomScaleSheetLayoutView="75" workbookViewId="0">
      <selection activeCell="D34" sqref="D34:E34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1" t="s">
        <v>24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5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5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5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7"/>
      <c r="E11" s="127"/>
      <c r="F11" s="127"/>
      <c r="G11" s="127"/>
      <c r="H11" s="18" t="s">
        <v>42</v>
      </c>
      <c r="I11" s="132"/>
      <c r="J11" s="8"/>
    </row>
    <row r="12" spans="1:15" ht="15.75" customHeight="1" x14ac:dyDescent="0.25">
      <c r="A12" s="2"/>
      <c r="B12" s="28"/>
      <c r="C12" s="55"/>
      <c r="D12" s="128"/>
      <c r="E12" s="128"/>
      <c r="F12" s="128"/>
      <c r="G12" s="128"/>
      <c r="H12" s="18" t="s">
        <v>36</v>
      </c>
      <c r="I12" s="132"/>
      <c r="J12" s="8"/>
    </row>
    <row r="13" spans="1:15" ht="15.75" customHeight="1" x14ac:dyDescent="0.25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5">
      <c r="A16" s="194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SUMIF(F53:F71,A16,I53:I71)+SUMIF(F53:F71,"PSU",I53:I71)</f>
        <v>0</v>
      </c>
      <c r="J16" s="85"/>
    </row>
    <row r="17" spans="1:10" ht="23.25" customHeight="1" x14ac:dyDescent="0.25">
      <c r="A17" s="194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SUMIF(F53:F71,A17,I53:I71)</f>
        <v>0</v>
      </c>
      <c r="J17" s="85"/>
    </row>
    <row r="18" spans="1:10" ht="23.25" customHeight="1" x14ac:dyDescent="0.25">
      <c r="A18" s="194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SUMIF(F53:F71,A18,I53:I71)</f>
        <v>0</v>
      </c>
      <c r="J18" s="85"/>
    </row>
    <row r="19" spans="1:10" ht="23.25" customHeight="1" x14ac:dyDescent="0.25">
      <c r="A19" s="194" t="s">
        <v>97</v>
      </c>
      <c r="B19" s="38" t="s">
        <v>29</v>
      </c>
      <c r="C19" s="62"/>
      <c r="D19" s="63"/>
      <c r="E19" s="83"/>
      <c r="F19" s="84"/>
      <c r="G19" s="83"/>
      <c r="H19" s="84"/>
      <c r="I19" s="83">
        <f>SUMIF(F53:F71,A19,I53:I71)</f>
        <v>0</v>
      </c>
      <c r="J19" s="85"/>
    </row>
    <row r="20" spans="1:10" ht="23.25" customHeight="1" x14ac:dyDescent="0.25">
      <c r="A20" s="194" t="s">
        <v>98</v>
      </c>
      <c r="B20" s="38" t="s">
        <v>30</v>
      </c>
      <c r="C20" s="62"/>
      <c r="D20" s="63"/>
      <c r="E20" s="83"/>
      <c r="F20" s="84"/>
      <c r="G20" s="83"/>
      <c r="H20" s="84"/>
      <c r="I20" s="83">
        <f>SUMIF(F53:F71,A20,I53:I71)</f>
        <v>0</v>
      </c>
      <c r="J20" s="85"/>
    </row>
    <row r="21" spans="1:10" ht="23.25" customHeight="1" x14ac:dyDescent="0.25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98">
        <f>IF(A24&gt;50, ROUNDUP(A23, 0), ROUNDDOWN(A23, 0))</f>
        <v>0</v>
      </c>
      <c r="H24" s="99"/>
      <c r="I24" s="99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IF(A26&gt;50, ROUNDUP(A25, 0), ROUNDDOWN(A25, 0))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3">
      <c r="A28" s="2"/>
      <c r="B28" s="164" t="s">
        <v>25</v>
      </c>
      <c r="C28" s="165"/>
      <c r="D28" s="165"/>
      <c r="E28" s="166"/>
      <c r="F28" s="167"/>
      <c r="G28" s="168">
        <f>ZakladDPHSniVypocet+ZakladDPHZaklVypocet</f>
        <v>0</v>
      </c>
      <c r="H28" s="168"/>
      <c r="I28" s="168"/>
      <c r="J28" s="169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4" t="s">
        <v>37</v>
      </c>
      <c r="C29" s="170"/>
      <c r="D29" s="170"/>
      <c r="E29" s="170"/>
      <c r="F29" s="171"/>
      <c r="G29" s="172">
        <f>IF(A29&gt;50, ROUNDUP(A27, 0), ROUNDDOWN(A27, 0))</f>
        <v>0</v>
      </c>
      <c r="H29" s="172"/>
      <c r="I29" s="172"/>
      <c r="J29" s="173" t="s">
        <v>59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5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136" t="s">
        <v>17</v>
      </c>
      <c r="C37" s="137"/>
      <c r="D37" s="137"/>
      <c r="E37" s="137"/>
      <c r="F37" s="138"/>
      <c r="G37" s="138"/>
      <c r="H37" s="138"/>
      <c r="I37" s="138"/>
      <c r="J37" s="139"/>
    </row>
    <row r="38" spans="1:10" ht="25.5" customHeight="1" x14ac:dyDescent="0.25">
      <c r="A38" s="135" t="s">
        <v>39</v>
      </c>
      <c r="B38" s="140" t="s">
        <v>18</v>
      </c>
      <c r="C38" s="141" t="s">
        <v>6</v>
      </c>
      <c r="D38" s="141"/>
      <c r="E38" s="141"/>
      <c r="F38" s="142" t="str">
        <f>B23</f>
        <v>Základ pro sníženou DPH</v>
      </c>
      <c r="G38" s="142" t="str">
        <f>B25</f>
        <v>Základ pro základní DPH</v>
      </c>
      <c r="H38" s="143" t="s">
        <v>19</v>
      </c>
      <c r="I38" s="143" t="s">
        <v>1</v>
      </c>
      <c r="J38" s="144" t="s">
        <v>0</v>
      </c>
    </row>
    <row r="39" spans="1:10" ht="25.5" hidden="1" customHeight="1" x14ac:dyDescent="0.25">
      <c r="A39" s="135">
        <v>1</v>
      </c>
      <c r="B39" s="145" t="s">
        <v>45</v>
      </c>
      <c r="C39" s="146"/>
      <c r="D39" s="146"/>
      <c r="E39" s="146"/>
      <c r="F39" s="147">
        <f>'275 275-1 Pol'!AE41+'275 275-2 Pol'!AE44+'275 275-3 Pol'!AE49+'275 275-4 Pol'!AE11+'275 275-5 Pol'!AE11</f>
        <v>0</v>
      </c>
      <c r="G39" s="148">
        <f>'275 275-1 Pol'!AF41+'275 275-2 Pol'!AF44+'275 275-3 Pol'!AF49+'275 275-4 Pol'!AF11+'275 275-5 Pol'!AF11</f>
        <v>0</v>
      </c>
      <c r="H39" s="149">
        <f>(F39*SazbaDPH1/100)+(G39*SazbaDPH2/100)</f>
        <v>0</v>
      </c>
      <c r="I39" s="149">
        <f>F39+G39+H39</f>
        <v>0</v>
      </c>
      <c r="J39" s="150" t="str">
        <f>IF(CenaCelkemVypocet=0,"",I39/CenaCelkemVypocet*100)</f>
        <v/>
      </c>
    </row>
    <row r="40" spans="1:10" ht="25.5" customHeight="1" x14ac:dyDescent="0.25">
      <c r="A40" s="135">
        <v>2</v>
      </c>
      <c r="B40" s="151" t="s">
        <v>46</v>
      </c>
      <c r="C40" s="152" t="s">
        <v>47</v>
      </c>
      <c r="D40" s="152"/>
      <c r="E40" s="152"/>
      <c r="F40" s="153">
        <f>'275 275-1 Pol'!AE41+'275 275-2 Pol'!AE44+'275 275-3 Pol'!AE49+'275 275-4 Pol'!AE11+'275 275-5 Pol'!AE11</f>
        <v>0</v>
      </c>
      <c r="G40" s="154">
        <f>'275 275-1 Pol'!AF41+'275 275-2 Pol'!AF44+'275 275-3 Pol'!AF49+'275 275-4 Pol'!AF11+'275 275-5 Pol'!AF11</f>
        <v>0</v>
      </c>
      <c r="H40" s="154">
        <f>(F40*SazbaDPH1/100)+(G40*SazbaDPH2/100)</f>
        <v>0</v>
      </c>
      <c r="I40" s="154">
        <f>F40+G40+H40</f>
        <v>0</v>
      </c>
      <c r="J40" s="155" t="str">
        <f>IF(CenaCelkemVypocet=0,"",I40/CenaCelkemVypocet*100)</f>
        <v/>
      </c>
    </row>
    <row r="41" spans="1:10" ht="25.5" customHeight="1" x14ac:dyDescent="0.25">
      <c r="A41" s="135">
        <v>3</v>
      </c>
      <c r="B41" s="156" t="s">
        <v>48</v>
      </c>
      <c r="C41" s="146" t="s">
        <v>49</v>
      </c>
      <c r="D41" s="146"/>
      <c r="E41" s="146"/>
      <c r="F41" s="157">
        <f>'275 275-1 Pol'!AE41</f>
        <v>0</v>
      </c>
      <c r="G41" s="149">
        <f>'275 275-1 Pol'!AF41</f>
        <v>0</v>
      </c>
      <c r="H41" s="149">
        <f>(F41*SazbaDPH1/100)+(G41*SazbaDPH2/100)</f>
        <v>0</v>
      </c>
      <c r="I41" s="149">
        <f>F41+G41+H41</f>
        <v>0</v>
      </c>
      <c r="J41" s="150" t="str">
        <f>IF(CenaCelkemVypocet=0,"",I41/CenaCelkemVypocet*100)</f>
        <v/>
      </c>
    </row>
    <row r="42" spans="1:10" ht="25.5" customHeight="1" x14ac:dyDescent="0.25">
      <c r="A42" s="135">
        <v>3</v>
      </c>
      <c r="B42" s="156" t="s">
        <v>50</v>
      </c>
      <c r="C42" s="146" t="s">
        <v>51</v>
      </c>
      <c r="D42" s="146"/>
      <c r="E42" s="146"/>
      <c r="F42" s="157">
        <f>'275 275-2 Pol'!AE44</f>
        <v>0</v>
      </c>
      <c r="G42" s="149">
        <f>'275 275-2 Pol'!AF44</f>
        <v>0</v>
      </c>
      <c r="H42" s="149">
        <f>(F42*SazbaDPH1/100)+(G42*SazbaDPH2/100)</f>
        <v>0</v>
      </c>
      <c r="I42" s="149">
        <f>F42+G42+H42</f>
        <v>0</v>
      </c>
      <c r="J42" s="150" t="str">
        <f>IF(CenaCelkemVypocet=0,"",I42/CenaCelkemVypocet*100)</f>
        <v/>
      </c>
    </row>
    <row r="43" spans="1:10" ht="25.5" customHeight="1" x14ac:dyDescent="0.25">
      <c r="A43" s="135">
        <v>3</v>
      </c>
      <c r="B43" s="156" t="s">
        <v>52</v>
      </c>
      <c r="C43" s="146" t="s">
        <v>53</v>
      </c>
      <c r="D43" s="146"/>
      <c r="E43" s="146"/>
      <c r="F43" s="157">
        <f>'275 275-3 Pol'!AE49</f>
        <v>0</v>
      </c>
      <c r="G43" s="149">
        <f>'275 275-3 Pol'!AF49</f>
        <v>0</v>
      </c>
      <c r="H43" s="149">
        <f>(F43*SazbaDPH1/100)+(G43*SazbaDPH2/100)</f>
        <v>0</v>
      </c>
      <c r="I43" s="149">
        <f>F43+G43+H43</f>
        <v>0</v>
      </c>
      <c r="J43" s="150" t="str">
        <f>IF(CenaCelkemVypocet=0,"",I43/CenaCelkemVypocet*100)</f>
        <v/>
      </c>
    </row>
    <row r="44" spans="1:10" ht="25.5" customHeight="1" x14ac:dyDescent="0.25">
      <c r="A44" s="135">
        <v>3</v>
      </c>
      <c r="B44" s="156" t="s">
        <v>54</v>
      </c>
      <c r="C44" s="146" t="s">
        <v>55</v>
      </c>
      <c r="D44" s="146"/>
      <c r="E44" s="146"/>
      <c r="F44" s="157">
        <f>'275 275-4 Pol'!AE11</f>
        <v>0</v>
      </c>
      <c r="G44" s="149">
        <f>'275 275-4 Pol'!AF11</f>
        <v>0</v>
      </c>
      <c r="H44" s="149">
        <f>(F44*SazbaDPH1/100)+(G44*SazbaDPH2/100)</f>
        <v>0</v>
      </c>
      <c r="I44" s="149">
        <f>F44+G44+H44</f>
        <v>0</v>
      </c>
      <c r="J44" s="150" t="str">
        <f>IF(CenaCelkemVypocet=0,"",I44/CenaCelkemVypocet*100)</f>
        <v/>
      </c>
    </row>
    <row r="45" spans="1:10" ht="25.5" customHeight="1" x14ac:dyDescent="0.25">
      <c r="A45" s="135">
        <v>3</v>
      </c>
      <c r="B45" s="156" t="s">
        <v>56</v>
      </c>
      <c r="C45" s="146" t="s">
        <v>57</v>
      </c>
      <c r="D45" s="146"/>
      <c r="E45" s="146"/>
      <c r="F45" s="157">
        <f>'275 275-5 Pol'!AE11</f>
        <v>0</v>
      </c>
      <c r="G45" s="149">
        <f>'275 275-5 Pol'!AF11</f>
        <v>0</v>
      </c>
      <c r="H45" s="149">
        <f>(F45*SazbaDPH1/100)+(G45*SazbaDPH2/100)</f>
        <v>0</v>
      </c>
      <c r="I45" s="149">
        <f>F45+G45+H45</f>
        <v>0</v>
      </c>
      <c r="J45" s="150" t="str">
        <f>IF(CenaCelkemVypocet=0,"",I45/CenaCelkemVypocet*100)</f>
        <v/>
      </c>
    </row>
    <row r="46" spans="1:10" ht="25.5" customHeight="1" x14ac:dyDescent="0.25">
      <c r="A46" s="135"/>
      <c r="B46" s="158" t="s">
        <v>58</v>
      </c>
      <c r="C46" s="159"/>
      <c r="D46" s="159"/>
      <c r="E46" s="160"/>
      <c r="F46" s="161">
        <f>SUMIF(A39:A45,"=1",F39:F45)</f>
        <v>0</v>
      </c>
      <c r="G46" s="162">
        <f>SUMIF(A39:A45,"=1",G39:G45)</f>
        <v>0</v>
      </c>
      <c r="H46" s="162">
        <f>SUMIF(A39:A45,"=1",H39:H45)</f>
        <v>0</v>
      </c>
      <c r="I46" s="162">
        <f>SUMIF(A39:A45,"=1",I39:I45)</f>
        <v>0</v>
      </c>
      <c r="J46" s="163">
        <f>SUMIF(A39:A45,"=1",J39:J45)</f>
        <v>0</v>
      </c>
    </row>
    <row r="50" spans="1:10" ht="15.6" x14ac:dyDescent="0.3">
      <c r="B50" s="174" t="s">
        <v>60</v>
      </c>
    </row>
    <row r="52" spans="1:10" ht="25.5" customHeight="1" x14ac:dyDescent="0.25">
      <c r="A52" s="176"/>
      <c r="B52" s="179" t="s">
        <v>18</v>
      </c>
      <c r="C52" s="179" t="s">
        <v>6</v>
      </c>
      <c r="D52" s="180"/>
      <c r="E52" s="180"/>
      <c r="F52" s="181" t="s">
        <v>61</v>
      </c>
      <c r="G52" s="181"/>
      <c r="H52" s="181"/>
      <c r="I52" s="181" t="s">
        <v>31</v>
      </c>
      <c r="J52" s="181" t="s">
        <v>0</v>
      </c>
    </row>
    <row r="53" spans="1:10" ht="36.75" customHeight="1" x14ac:dyDescent="0.25">
      <c r="A53" s="177"/>
      <c r="B53" s="182" t="s">
        <v>62</v>
      </c>
      <c r="C53" s="183" t="s">
        <v>63</v>
      </c>
      <c r="D53" s="184"/>
      <c r="E53" s="184"/>
      <c r="F53" s="190" t="s">
        <v>26</v>
      </c>
      <c r="G53" s="191"/>
      <c r="H53" s="191"/>
      <c r="I53" s="191">
        <f>'275 275-1 Pol'!G8</f>
        <v>0</v>
      </c>
      <c r="J53" s="188" t="str">
        <f>IF(I72=0,"",I53/I72*100)</f>
        <v/>
      </c>
    </row>
    <row r="54" spans="1:10" ht="36.75" customHeight="1" x14ac:dyDescent="0.25">
      <c r="A54" s="177"/>
      <c r="B54" s="182" t="s">
        <v>64</v>
      </c>
      <c r="C54" s="183" t="s">
        <v>65</v>
      </c>
      <c r="D54" s="184"/>
      <c r="E54" s="184"/>
      <c r="F54" s="190" t="s">
        <v>26</v>
      </c>
      <c r="G54" s="191"/>
      <c r="H54" s="191"/>
      <c r="I54" s="191">
        <f>'275 275-2 Pol'!G8</f>
        <v>0</v>
      </c>
      <c r="J54" s="188" t="str">
        <f>IF(I72=0,"",I54/I72*100)</f>
        <v/>
      </c>
    </row>
    <row r="55" spans="1:10" ht="36.75" customHeight="1" x14ac:dyDescent="0.25">
      <c r="A55" s="177"/>
      <c r="B55" s="182" t="s">
        <v>66</v>
      </c>
      <c r="C55" s="183" t="s">
        <v>67</v>
      </c>
      <c r="D55" s="184"/>
      <c r="E55" s="184"/>
      <c r="F55" s="190" t="s">
        <v>26</v>
      </c>
      <c r="G55" s="191"/>
      <c r="H55" s="191"/>
      <c r="I55" s="191">
        <f>'275 275-1 Pol'!G10+'275 275-3 Pol'!G14</f>
        <v>0</v>
      </c>
      <c r="J55" s="188" t="str">
        <f>IF(I72=0,"",I55/I72*100)</f>
        <v/>
      </c>
    </row>
    <row r="56" spans="1:10" ht="36.75" customHeight="1" x14ac:dyDescent="0.25">
      <c r="A56" s="177"/>
      <c r="B56" s="182" t="s">
        <v>68</v>
      </c>
      <c r="C56" s="183" t="s">
        <v>69</v>
      </c>
      <c r="D56" s="184"/>
      <c r="E56" s="184"/>
      <c r="F56" s="190" t="s">
        <v>26</v>
      </c>
      <c r="G56" s="191"/>
      <c r="H56" s="191"/>
      <c r="I56" s="191">
        <f>'275 275-1 Pol'!G16+'275 275-3 Pol'!G8</f>
        <v>0</v>
      </c>
      <c r="J56" s="188" t="str">
        <f>IF(I72=0,"",I56/I72*100)</f>
        <v/>
      </c>
    </row>
    <row r="57" spans="1:10" ht="36.75" customHeight="1" x14ac:dyDescent="0.25">
      <c r="A57" s="177"/>
      <c r="B57" s="182" t="s">
        <v>70</v>
      </c>
      <c r="C57" s="183" t="s">
        <v>71</v>
      </c>
      <c r="D57" s="184"/>
      <c r="E57" s="184"/>
      <c r="F57" s="190" t="s">
        <v>26</v>
      </c>
      <c r="G57" s="191"/>
      <c r="H57" s="191"/>
      <c r="I57" s="191">
        <f>'275 275-3 Pol'!G10</f>
        <v>0</v>
      </c>
      <c r="J57" s="188" t="str">
        <f>IF(I72=0,"",I57/I72*100)</f>
        <v/>
      </c>
    </row>
    <row r="58" spans="1:10" ht="36.75" customHeight="1" x14ac:dyDescent="0.25">
      <c r="A58" s="177"/>
      <c r="B58" s="182" t="s">
        <v>72</v>
      </c>
      <c r="C58" s="183" t="s">
        <v>73</v>
      </c>
      <c r="D58" s="184"/>
      <c r="E58" s="184"/>
      <c r="F58" s="190" t="s">
        <v>26</v>
      </c>
      <c r="G58" s="191"/>
      <c r="H58" s="191"/>
      <c r="I58" s="191">
        <f>'275 275-3 Pol'!G21</f>
        <v>0</v>
      </c>
      <c r="J58" s="188" t="str">
        <f>IF(I72=0,"",I58/I72*100)</f>
        <v/>
      </c>
    </row>
    <row r="59" spans="1:10" ht="36.75" customHeight="1" x14ac:dyDescent="0.25">
      <c r="A59" s="177"/>
      <c r="B59" s="182" t="s">
        <v>74</v>
      </c>
      <c r="C59" s="183" t="s">
        <v>75</v>
      </c>
      <c r="D59" s="184"/>
      <c r="E59" s="184"/>
      <c r="F59" s="190" t="s">
        <v>26</v>
      </c>
      <c r="G59" s="191"/>
      <c r="H59" s="191"/>
      <c r="I59" s="191">
        <f>'275 275-1 Pol'!G12+'275 275-1 Pol'!G21+'275 275-3 Pol'!G17</f>
        <v>0</v>
      </c>
      <c r="J59" s="188" t="str">
        <f>IF(I72=0,"",I59/I72*100)</f>
        <v/>
      </c>
    </row>
    <row r="60" spans="1:10" ht="36.75" customHeight="1" x14ac:dyDescent="0.25">
      <c r="A60" s="177"/>
      <c r="B60" s="182" t="s">
        <v>76</v>
      </c>
      <c r="C60" s="183" t="s">
        <v>77</v>
      </c>
      <c r="D60" s="184"/>
      <c r="E60" s="184"/>
      <c r="F60" s="190" t="s">
        <v>26</v>
      </c>
      <c r="G60" s="191"/>
      <c r="H60" s="191"/>
      <c r="I60" s="191">
        <f>'275 275-1 Pol'!G26+'275 275-2 Pol'!G12+'275 275-3 Pol'!G12+'275 275-3 Pol'!G19</f>
        <v>0</v>
      </c>
      <c r="J60" s="188" t="str">
        <f>IF(I72=0,"",I60/I72*100)</f>
        <v/>
      </c>
    </row>
    <row r="61" spans="1:10" ht="36.75" customHeight="1" x14ac:dyDescent="0.25">
      <c r="A61" s="177"/>
      <c r="B61" s="182" t="s">
        <v>78</v>
      </c>
      <c r="C61" s="183" t="s">
        <v>79</v>
      </c>
      <c r="D61" s="184"/>
      <c r="E61" s="184"/>
      <c r="F61" s="190" t="s">
        <v>26</v>
      </c>
      <c r="G61" s="191"/>
      <c r="H61" s="191"/>
      <c r="I61" s="191">
        <f>'275 275-1 Pol'!G29+'275 275-2 Pol'!G14+'275 275-3 Pol'!G26</f>
        <v>0</v>
      </c>
      <c r="J61" s="188" t="str">
        <f>IF(I72=0,"",I61/I72*100)</f>
        <v/>
      </c>
    </row>
    <row r="62" spans="1:10" ht="36.75" customHeight="1" x14ac:dyDescent="0.25">
      <c r="A62" s="177"/>
      <c r="B62" s="182" t="s">
        <v>80</v>
      </c>
      <c r="C62" s="183" t="s">
        <v>81</v>
      </c>
      <c r="D62" s="184"/>
      <c r="E62" s="184"/>
      <c r="F62" s="190" t="s">
        <v>27</v>
      </c>
      <c r="G62" s="191"/>
      <c r="H62" s="191"/>
      <c r="I62" s="191">
        <f>'275 275-2 Pol'!G16</f>
        <v>0</v>
      </c>
      <c r="J62" s="188" t="str">
        <f>IF(I72=0,"",I62/I72*100)</f>
        <v/>
      </c>
    </row>
    <row r="63" spans="1:10" ht="36.75" customHeight="1" x14ac:dyDescent="0.25">
      <c r="A63" s="177"/>
      <c r="B63" s="182" t="s">
        <v>82</v>
      </c>
      <c r="C63" s="183" t="s">
        <v>83</v>
      </c>
      <c r="D63" s="184"/>
      <c r="E63" s="184"/>
      <c r="F63" s="190" t="s">
        <v>27</v>
      </c>
      <c r="G63" s="191"/>
      <c r="H63" s="191"/>
      <c r="I63" s="191">
        <f>'275 275-2 Pol'!G23</f>
        <v>0</v>
      </c>
      <c r="J63" s="188" t="str">
        <f>IF(I72=0,"",I63/I72*100)</f>
        <v/>
      </c>
    </row>
    <row r="64" spans="1:10" ht="36.75" customHeight="1" x14ac:dyDescent="0.25">
      <c r="A64" s="177"/>
      <c r="B64" s="182" t="s">
        <v>84</v>
      </c>
      <c r="C64" s="183" t="s">
        <v>85</v>
      </c>
      <c r="D64" s="184"/>
      <c r="E64" s="184"/>
      <c r="F64" s="190" t="s">
        <v>27</v>
      </c>
      <c r="G64" s="191"/>
      <c r="H64" s="191"/>
      <c r="I64" s="191">
        <f>'275 275-4 Pol'!G8</f>
        <v>0</v>
      </c>
      <c r="J64" s="188" t="str">
        <f>IF(I72=0,"",I64/I72*100)</f>
        <v/>
      </c>
    </row>
    <row r="65" spans="1:10" ht="36.75" customHeight="1" x14ac:dyDescent="0.25">
      <c r="A65" s="177"/>
      <c r="B65" s="182" t="s">
        <v>86</v>
      </c>
      <c r="C65" s="183" t="s">
        <v>87</v>
      </c>
      <c r="D65" s="184"/>
      <c r="E65" s="184"/>
      <c r="F65" s="190" t="s">
        <v>27</v>
      </c>
      <c r="G65" s="191"/>
      <c r="H65" s="191"/>
      <c r="I65" s="191">
        <f>'275 275-3 Pol'!G24+'275 275-3 Pol'!G40</f>
        <v>0</v>
      </c>
      <c r="J65" s="188" t="str">
        <f>IF(I72=0,"",I65/I72*100)</f>
        <v/>
      </c>
    </row>
    <row r="66" spans="1:10" ht="36.75" customHeight="1" x14ac:dyDescent="0.25">
      <c r="A66" s="177"/>
      <c r="B66" s="182" t="s">
        <v>88</v>
      </c>
      <c r="C66" s="183" t="s">
        <v>89</v>
      </c>
      <c r="D66" s="184"/>
      <c r="E66" s="184"/>
      <c r="F66" s="190" t="s">
        <v>27</v>
      </c>
      <c r="G66" s="191"/>
      <c r="H66" s="191"/>
      <c r="I66" s="191">
        <f>'275 275-3 Pol'!G43</f>
        <v>0</v>
      </c>
      <c r="J66" s="188" t="str">
        <f>IF(I72=0,"",I66/I72*100)</f>
        <v/>
      </c>
    </row>
    <row r="67" spans="1:10" ht="36.75" customHeight="1" x14ac:dyDescent="0.25">
      <c r="A67" s="177"/>
      <c r="B67" s="182" t="s">
        <v>90</v>
      </c>
      <c r="C67" s="183" t="s">
        <v>91</v>
      </c>
      <c r="D67" s="184"/>
      <c r="E67" s="184"/>
      <c r="F67" s="190" t="s">
        <v>27</v>
      </c>
      <c r="G67" s="191"/>
      <c r="H67" s="191"/>
      <c r="I67" s="191">
        <f>'275 275-3 Pol'!G45</f>
        <v>0</v>
      </c>
      <c r="J67" s="188" t="str">
        <f>IF(I72=0,"",I67/I72*100)</f>
        <v/>
      </c>
    </row>
    <row r="68" spans="1:10" ht="36.75" customHeight="1" x14ac:dyDescent="0.25">
      <c r="A68" s="177"/>
      <c r="B68" s="182" t="s">
        <v>92</v>
      </c>
      <c r="C68" s="183" t="s">
        <v>93</v>
      </c>
      <c r="D68" s="184"/>
      <c r="E68" s="184"/>
      <c r="F68" s="190" t="s">
        <v>28</v>
      </c>
      <c r="G68" s="191"/>
      <c r="H68" s="191"/>
      <c r="I68" s="191">
        <f>'275 275-5 Pol'!G8</f>
        <v>0</v>
      </c>
      <c r="J68" s="188" t="str">
        <f>IF(I72=0,"",I68/I72*100)</f>
        <v/>
      </c>
    </row>
    <row r="69" spans="1:10" ht="36.75" customHeight="1" x14ac:dyDescent="0.25">
      <c r="A69" s="177"/>
      <c r="B69" s="182" t="s">
        <v>94</v>
      </c>
      <c r="C69" s="183" t="s">
        <v>95</v>
      </c>
      <c r="D69" s="184"/>
      <c r="E69" s="184"/>
      <c r="F69" s="190" t="s">
        <v>96</v>
      </c>
      <c r="G69" s="191"/>
      <c r="H69" s="191"/>
      <c r="I69" s="191">
        <f>'275 275-1 Pol'!G31+'275 275-2 Pol'!G29+'275 275-3 Pol'!G28</f>
        <v>0</v>
      </c>
      <c r="J69" s="188" t="str">
        <f>IF(I72=0,"",I69/I72*100)</f>
        <v/>
      </c>
    </row>
    <row r="70" spans="1:10" ht="36.75" customHeight="1" x14ac:dyDescent="0.25">
      <c r="A70" s="177"/>
      <c r="B70" s="182" t="s">
        <v>97</v>
      </c>
      <c r="C70" s="183" t="s">
        <v>29</v>
      </c>
      <c r="D70" s="184"/>
      <c r="E70" s="184"/>
      <c r="F70" s="190" t="s">
        <v>97</v>
      </c>
      <c r="G70" s="191"/>
      <c r="H70" s="191"/>
      <c r="I70" s="191">
        <f>'275 275-2 Pol'!G39+'275 275-3 Pol'!G36</f>
        <v>0</v>
      </c>
      <c r="J70" s="188" t="str">
        <f>IF(I72=0,"",I70/I72*100)</f>
        <v/>
      </c>
    </row>
    <row r="71" spans="1:10" ht="36.75" customHeight="1" x14ac:dyDescent="0.25">
      <c r="A71" s="177"/>
      <c r="B71" s="182" t="s">
        <v>98</v>
      </c>
      <c r="C71" s="183" t="s">
        <v>30</v>
      </c>
      <c r="D71" s="184"/>
      <c r="E71" s="184"/>
      <c r="F71" s="190" t="s">
        <v>98</v>
      </c>
      <c r="G71" s="191"/>
      <c r="H71" s="191"/>
      <c r="I71" s="191">
        <f>'275 275-2 Pol'!G41+'275 275-3 Pol'!G38</f>
        <v>0</v>
      </c>
      <c r="J71" s="188" t="str">
        <f>IF(I72=0,"",I71/I72*100)</f>
        <v/>
      </c>
    </row>
    <row r="72" spans="1:10" ht="25.5" customHeight="1" x14ac:dyDescent="0.25">
      <c r="A72" s="178"/>
      <c r="B72" s="185" t="s">
        <v>1</v>
      </c>
      <c r="C72" s="186"/>
      <c r="D72" s="187"/>
      <c r="E72" s="187"/>
      <c r="F72" s="192"/>
      <c r="G72" s="193"/>
      <c r="H72" s="193"/>
      <c r="I72" s="193">
        <f>SUM(I53:I71)</f>
        <v>0</v>
      </c>
      <c r="J72" s="189">
        <f>SUM(J53:J71)</f>
        <v>0</v>
      </c>
    </row>
    <row r="73" spans="1:10" x14ac:dyDescent="0.25">
      <c r="F73" s="133"/>
      <c r="G73" s="133"/>
      <c r="H73" s="133"/>
      <c r="I73" s="133"/>
      <c r="J73" s="134"/>
    </row>
    <row r="74" spans="1:10" x14ac:dyDescent="0.25">
      <c r="F74" s="133"/>
      <c r="G74" s="133"/>
      <c r="H74" s="133"/>
      <c r="I74" s="133"/>
      <c r="J74" s="134"/>
    </row>
    <row r="75" spans="1:10" x14ac:dyDescent="0.25">
      <c r="F75" s="133"/>
      <c r="G75" s="133"/>
      <c r="H75" s="133"/>
      <c r="I75" s="133"/>
      <c r="J75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8">
    <mergeCell ref="C70:E70"/>
    <mergeCell ref="C71:E71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44:E44"/>
    <mergeCell ref="C45:E45"/>
    <mergeCell ref="B46:E46"/>
    <mergeCell ref="C53:E53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7" t="s">
        <v>7</v>
      </c>
      <c r="B1" s="107"/>
      <c r="C1" s="108"/>
      <c r="D1" s="107"/>
      <c r="E1" s="107"/>
      <c r="F1" s="107"/>
      <c r="G1" s="107"/>
    </row>
    <row r="2" spans="1:7" ht="24.9" customHeight="1" x14ac:dyDescent="0.25">
      <c r="A2" s="50" t="s">
        <v>8</v>
      </c>
      <c r="B2" s="49"/>
      <c r="C2" s="109"/>
      <c r="D2" s="109"/>
      <c r="E2" s="109"/>
      <c r="F2" s="109"/>
      <c r="G2" s="110"/>
    </row>
    <row r="3" spans="1:7" ht="24.9" customHeight="1" x14ac:dyDescent="0.25">
      <c r="A3" s="50" t="s">
        <v>9</v>
      </c>
      <c r="B3" s="49"/>
      <c r="C3" s="109"/>
      <c r="D3" s="109"/>
      <c r="E3" s="109"/>
      <c r="F3" s="109"/>
      <c r="G3" s="110"/>
    </row>
    <row r="4" spans="1:7" ht="24.9" customHeight="1" x14ac:dyDescent="0.25">
      <c r="A4" s="50" t="s">
        <v>10</v>
      </c>
      <c r="B4" s="49"/>
      <c r="C4" s="109"/>
      <c r="D4" s="109"/>
      <c r="E4" s="109"/>
      <c r="F4" s="109"/>
      <c r="G4" s="110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93926-EAD2-4463-8188-1D5AC8909544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1" x14ac:dyDescent="0.25"/>
  <cols>
    <col min="1" max="1" width="3.44140625" customWidth="1"/>
    <col min="2" max="2" width="12.6640625" style="175" customWidth="1"/>
    <col min="3" max="3" width="38.33203125" style="175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5" t="s">
        <v>7</v>
      </c>
      <c r="B1" s="195"/>
      <c r="C1" s="195"/>
      <c r="D1" s="195"/>
      <c r="E1" s="195"/>
      <c r="F1" s="195"/>
      <c r="G1" s="195"/>
      <c r="AG1" t="s">
        <v>99</v>
      </c>
    </row>
    <row r="2" spans="1:60" ht="25.05" customHeight="1" x14ac:dyDescent="0.25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100</v>
      </c>
    </row>
    <row r="3" spans="1:60" ht="25.05" customHeight="1" x14ac:dyDescent="0.25">
      <c r="A3" s="196" t="s">
        <v>9</v>
      </c>
      <c r="B3" s="49" t="s">
        <v>46</v>
      </c>
      <c r="C3" s="199" t="s">
        <v>47</v>
      </c>
      <c r="D3" s="197"/>
      <c r="E3" s="197"/>
      <c r="F3" s="197"/>
      <c r="G3" s="198"/>
      <c r="AC3" s="175" t="s">
        <v>100</v>
      </c>
      <c r="AG3" t="s">
        <v>101</v>
      </c>
    </row>
    <row r="4" spans="1:60" ht="25.05" customHeight="1" x14ac:dyDescent="0.25">
      <c r="A4" s="200" t="s">
        <v>10</v>
      </c>
      <c r="B4" s="201" t="s">
        <v>48</v>
      </c>
      <c r="C4" s="202" t="s">
        <v>49</v>
      </c>
      <c r="D4" s="203"/>
      <c r="E4" s="203"/>
      <c r="F4" s="203"/>
      <c r="G4" s="204"/>
      <c r="AG4" t="s">
        <v>102</v>
      </c>
    </row>
    <row r="5" spans="1:60" x14ac:dyDescent="0.25">
      <c r="D5" s="10"/>
    </row>
    <row r="6" spans="1:60" ht="39.6" x14ac:dyDescent="0.25">
      <c r="A6" s="206" t="s">
        <v>103</v>
      </c>
      <c r="B6" s="208" t="s">
        <v>104</v>
      </c>
      <c r="C6" s="208" t="s">
        <v>105</v>
      </c>
      <c r="D6" s="207" t="s">
        <v>106</v>
      </c>
      <c r="E6" s="206" t="s">
        <v>107</v>
      </c>
      <c r="F6" s="205" t="s">
        <v>108</v>
      </c>
      <c r="G6" s="206" t="s">
        <v>31</v>
      </c>
      <c r="H6" s="209" t="s">
        <v>32</v>
      </c>
      <c r="I6" s="209" t="s">
        <v>109</v>
      </c>
      <c r="J6" s="209" t="s">
        <v>33</v>
      </c>
      <c r="K6" s="209" t="s">
        <v>110</v>
      </c>
      <c r="L6" s="209" t="s">
        <v>111</v>
      </c>
      <c r="M6" s="209" t="s">
        <v>112</v>
      </c>
      <c r="N6" s="209" t="s">
        <v>113</v>
      </c>
      <c r="O6" s="209" t="s">
        <v>114</v>
      </c>
      <c r="P6" s="209" t="s">
        <v>115</v>
      </c>
      <c r="Q6" s="209" t="s">
        <v>116</v>
      </c>
      <c r="R6" s="209" t="s">
        <v>117</v>
      </c>
      <c r="S6" s="209" t="s">
        <v>118</v>
      </c>
      <c r="T6" s="209" t="s">
        <v>119</v>
      </c>
      <c r="U6" s="209" t="s">
        <v>120</v>
      </c>
      <c r="V6" s="209" t="s">
        <v>121</v>
      </c>
      <c r="W6" s="209" t="s">
        <v>122</v>
      </c>
      <c r="X6" s="209" t="s">
        <v>123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</row>
    <row r="8" spans="1:60" x14ac:dyDescent="0.25">
      <c r="A8" s="233" t="s">
        <v>124</v>
      </c>
      <c r="B8" s="234" t="s">
        <v>62</v>
      </c>
      <c r="C8" s="252" t="s">
        <v>63</v>
      </c>
      <c r="D8" s="235"/>
      <c r="E8" s="236"/>
      <c r="F8" s="237"/>
      <c r="G8" s="238">
        <f>SUMIF(AG9:AG9,"&lt;&gt;NOR",G9:G9)</f>
        <v>0</v>
      </c>
      <c r="H8" s="232"/>
      <c r="I8" s="232">
        <f>SUM(I9:I9)</f>
        <v>0</v>
      </c>
      <c r="J8" s="232"/>
      <c r="K8" s="232">
        <f>SUM(K9:K9)</f>
        <v>0</v>
      </c>
      <c r="L8" s="232"/>
      <c r="M8" s="232">
        <f>SUM(M9:M9)</f>
        <v>0</v>
      </c>
      <c r="N8" s="232"/>
      <c r="O8" s="232">
        <f>SUM(O9:O9)</f>
        <v>4.0999999999999996</v>
      </c>
      <c r="P8" s="232"/>
      <c r="Q8" s="232">
        <f>SUM(Q9:Q9)</f>
        <v>0</v>
      </c>
      <c r="R8" s="232"/>
      <c r="S8" s="232"/>
      <c r="T8" s="232"/>
      <c r="U8" s="232"/>
      <c r="V8" s="232">
        <f>SUM(V9:V9)</f>
        <v>9.92</v>
      </c>
      <c r="W8" s="232"/>
      <c r="X8" s="232"/>
      <c r="AG8" t="s">
        <v>125</v>
      </c>
    </row>
    <row r="9" spans="1:60" ht="20.399999999999999" outlineLevel="1" x14ac:dyDescent="0.25">
      <c r="A9" s="245">
        <v>1</v>
      </c>
      <c r="B9" s="246" t="s">
        <v>126</v>
      </c>
      <c r="C9" s="253" t="s">
        <v>127</v>
      </c>
      <c r="D9" s="247" t="s">
        <v>128</v>
      </c>
      <c r="E9" s="248">
        <v>2.5185</v>
      </c>
      <c r="F9" s="249"/>
      <c r="G9" s="250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30">
        <v>1.62836</v>
      </c>
      <c r="O9" s="230">
        <f>ROUND(E9*N9,2)</f>
        <v>4.0999999999999996</v>
      </c>
      <c r="P9" s="230">
        <v>0</v>
      </c>
      <c r="Q9" s="230">
        <f>ROUND(E9*P9,2)</f>
        <v>0</v>
      </c>
      <c r="R9" s="230"/>
      <c r="S9" s="230" t="s">
        <v>129</v>
      </c>
      <c r="T9" s="230" t="s">
        <v>129</v>
      </c>
      <c r="U9" s="230">
        <v>3.9380000000000002</v>
      </c>
      <c r="V9" s="230">
        <f>ROUND(E9*U9,2)</f>
        <v>9.92</v>
      </c>
      <c r="W9" s="230"/>
      <c r="X9" s="230" t="s">
        <v>130</v>
      </c>
      <c r="Y9" s="210"/>
      <c r="Z9" s="210"/>
      <c r="AA9" s="210"/>
      <c r="AB9" s="210"/>
      <c r="AC9" s="210"/>
      <c r="AD9" s="210"/>
      <c r="AE9" s="210"/>
      <c r="AF9" s="210"/>
      <c r="AG9" s="210" t="s">
        <v>131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x14ac:dyDescent="0.25">
      <c r="A10" s="233" t="s">
        <v>124</v>
      </c>
      <c r="B10" s="234" t="s">
        <v>66</v>
      </c>
      <c r="C10" s="252" t="s">
        <v>67</v>
      </c>
      <c r="D10" s="235"/>
      <c r="E10" s="236"/>
      <c r="F10" s="237"/>
      <c r="G10" s="238">
        <f>SUMIF(AG11:AG11,"&lt;&gt;NOR",G11:G11)</f>
        <v>0</v>
      </c>
      <c r="H10" s="232"/>
      <c r="I10" s="232">
        <f>SUM(I11:I11)</f>
        <v>0</v>
      </c>
      <c r="J10" s="232"/>
      <c r="K10" s="232">
        <f>SUM(K11:K11)</f>
        <v>0</v>
      </c>
      <c r="L10" s="232"/>
      <c r="M10" s="232">
        <f>SUM(M11:M11)</f>
        <v>0</v>
      </c>
      <c r="N10" s="232"/>
      <c r="O10" s="232">
        <f>SUM(O11:O11)</f>
        <v>0.23</v>
      </c>
      <c r="P10" s="232"/>
      <c r="Q10" s="232">
        <f>SUM(Q11:Q11)</f>
        <v>0</v>
      </c>
      <c r="R10" s="232"/>
      <c r="S10" s="232"/>
      <c r="T10" s="232"/>
      <c r="U10" s="232"/>
      <c r="V10" s="232">
        <f>SUM(V11:V11)</f>
        <v>5.26</v>
      </c>
      <c r="W10" s="232"/>
      <c r="X10" s="232"/>
      <c r="AG10" t="s">
        <v>125</v>
      </c>
    </row>
    <row r="11" spans="1:60" outlineLevel="1" x14ac:dyDescent="0.25">
      <c r="A11" s="245">
        <v>2</v>
      </c>
      <c r="B11" s="246" t="s">
        <v>132</v>
      </c>
      <c r="C11" s="253" t="s">
        <v>133</v>
      </c>
      <c r="D11" s="247" t="s">
        <v>134</v>
      </c>
      <c r="E11" s="248">
        <v>8.3949999999999996</v>
      </c>
      <c r="F11" s="249"/>
      <c r="G11" s="250">
        <f>ROUND(E11*F11,2)</f>
        <v>0</v>
      </c>
      <c r="H11" s="231"/>
      <c r="I11" s="230">
        <f>ROUND(E11*H11,2)</f>
        <v>0</v>
      </c>
      <c r="J11" s="231"/>
      <c r="K11" s="230">
        <f>ROUND(E11*J11,2)</f>
        <v>0</v>
      </c>
      <c r="L11" s="230">
        <v>21</v>
      </c>
      <c r="M11" s="230">
        <f>G11*(1+L11/100)</f>
        <v>0</v>
      </c>
      <c r="N11" s="230">
        <v>2.7980000000000001E-2</v>
      </c>
      <c r="O11" s="230">
        <f>ROUND(E11*N11,2)</f>
        <v>0.23</v>
      </c>
      <c r="P11" s="230">
        <v>0</v>
      </c>
      <c r="Q11" s="230">
        <f>ROUND(E11*P11,2)</f>
        <v>0</v>
      </c>
      <c r="R11" s="230"/>
      <c r="S11" s="230" t="s">
        <v>129</v>
      </c>
      <c r="T11" s="230" t="s">
        <v>129</v>
      </c>
      <c r="U11" s="230">
        <v>0.626</v>
      </c>
      <c r="V11" s="230">
        <f>ROUND(E11*U11,2)</f>
        <v>5.26</v>
      </c>
      <c r="W11" s="230"/>
      <c r="X11" s="230" t="s">
        <v>130</v>
      </c>
      <c r="Y11" s="210"/>
      <c r="Z11" s="210"/>
      <c r="AA11" s="210"/>
      <c r="AB11" s="210"/>
      <c r="AC11" s="210"/>
      <c r="AD11" s="210"/>
      <c r="AE11" s="210"/>
      <c r="AF11" s="210"/>
      <c r="AG11" s="210" t="s">
        <v>131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x14ac:dyDescent="0.25">
      <c r="A12" s="233" t="s">
        <v>124</v>
      </c>
      <c r="B12" s="234" t="s">
        <v>74</v>
      </c>
      <c r="C12" s="252" t="s">
        <v>75</v>
      </c>
      <c r="D12" s="235"/>
      <c r="E12" s="236"/>
      <c r="F12" s="237"/>
      <c r="G12" s="238">
        <f>SUMIF(AG13:AG15,"&lt;&gt;NOR",G13:G15)</f>
        <v>0</v>
      </c>
      <c r="H12" s="232"/>
      <c r="I12" s="232">
        <f>SUM(I13:I15)</f>
        <v>0</v>
      </c>
      <c r="J12" s="232"/>
      <c r="K12" s="232">
        <f>SUM(K13:K15)</f>
        <v>0</v>
      </c>
      <c r="L12" s="232"/>
      <c r="M12" s="232">
        <f>SUM(M13:M15)</f>
        <v>0</v>
      </c>
      <c r="N12" s="232"/>
      <c r="O12" s="232">
        <f>SUM(O13:O15)</f>
        <v>34.21</v>
      </c>
      <c r="P12" s="232"/>
      <c r="Q12" s="232">
        <f>SUM(Q13:Q15)</f>
        <v>0</v>
      </c>
      <c r="R12" s="232"/>
      <c r="S12" s="232"/>
      <c r="T12" s="232"/>
      <c r="U12" s="232"/>
      <c r="V12" s="232">
        <f>SUM(V13:V15)</f>
        <v>358.44</v>
      </c>
      <c r="W12" s="232"/>
      <c r="X12" s="232"/>
      <c r="AG12" t="s">
        <v>125</v>
      </c>
    </row>
    <row r="13" spans="1:60" outlineLevel="1" x14ac:dyDescent="0.25">
      <c r="A13" s="245">
        <v>3</v>
      </c>
      <c r="B13" s="246" t="s">
        <v>135</v>
      </c>
      <c r="C13" s="253" t="s">
        <v>136</v>
      </c>
      <c r="D13" s="247" t="s">
        <v>134</v>
      </c>
      <c r="E13" s="248">
        <v>1280.1500000000001</v>
      </c>
      <c r="F13" s="249"/>
      <c r="G13" s="250">
        <f>ROUND(E13*F13,2)</f>
        <v>0</v>
      </c>
      <c r="H13" s="231"/>
      <c r="I13" s="230">
        <f>ROUND(E13*H13,2)</f>
        <v>0</v>
      </c>
      <c r="J13" s="231"/>
      <c r="K13" s="230">
        <f>ROUND(E13*J13,2)</f>
        <v>0</v>
      </c>
      <c r="L13" s="230">
        <v>21</v>
      </c>
      <c r="M13" s="230">
        <f>G13*(1+L13/100)</f>
        <v>0</v>
      </c>
      <c r="N13" s="230">
        <v>2.426E-2</v>
      </c>
      <c r="O13" s="230">
        <f>ROUND(E13*N13,2)</f>
        <v>31.06</v>
      </c>
      <c r="P13" s="230">
        <v>0</v>
      </c>
      <c r="Q13" s="230">
        <f>ROUND(E13*P13,2)</f>
        <v>0</v>
      </c>
      <c r="R13" s="230"/>
      <c r="S13" s="230" t="s">
        <v>129</v>
      </c>
      <c r="T13" s="230" t="s">
        <v>129</v>
      </c>
      <c r="U13" s="230">
        <v>0.14199999999999999</v>
      </c>
      <c r="V13" s="230">
        <f>ROUND(E13*U13,2)</f>
        <v>181.78</v>
      </c>
      <c r="W13" s="230"/>
      <c r="X13" s="230" t="s">
        <v>130</v>
      </c>
      <c r="Y13" s="210"/>
      <c r="Z13" s="210"/>
      <c r="AA13" s="210"/>
      <c r="AB13" s="210"/>
      <c r="AC13" s="210"/>
      <c r="AD13" s="210"/>
      <c r="AE13" s="210"/>
      <c r="AF13" s="210"/>
      <c r="AG13" s="210" t="s">
        <v>131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 x14ac:dyDescent="0.25">
      <c r="A14" s="245">
        <v>4</v>
      </c>
      <c r="B14" s="246" t="s">
        <v>137</v>
      </c>
      <c r="C14" s="253" t="s">
        <v>138</v>
      </c>
      <c r="D14" s="247" t="s">
        <v>134</v>
      </c>
      <c r="E14" s="248">
        <v>3840.45</v>
      </c>
      <c r="F14" s="249"/>
      <c r="G14" s="250">
        <f>ROUND(E14*F14,2)</f>
        <v>0</v>
      </c>
      <c r="H14" s="231"/>
      <c r="I14" s="230">
        <f>ROUND(E14*H14,2)</f>
        <v>0</v>
      </c>
      <c r="J14" s="231"/>
      <c r="K14" s="230">
        <f>ROUND(E14*J14,2)</f>
        <v>0</v>
      </c>
      <c r="L14" s="230">
        <v>21</v>
      </c>
      <c r="M14" s="230">
        <f>G14*(1+L14/100)</f>
        <v>0</v>
      </c>
      <c r="N14" s="230">
        <v>8.1999999999999998E-4</v>
      </c>
      <c r="O14" s="230">
        <f>ROUND(E14*N14,2)</f>
        <v>3.15</v>
      </c>
      <c r="P14" s="230">
        <v>0</v>
      </c>
      <c r="Q14" s="230">
        <f>ROUND(E14*P14,2)</f>
        <v>0</v>
      </c>
      <c r="R14" s="230"/>
      <c r="S14" s="230" t="s">
        <v>129</v>
      </c>
      <c r="T14" s="230" t="s">
        <v>129</v>
      </c>
      <c r="U14" s="230">
        <v>6.0000000000000001E-3</v>
      </c>
      <c r="V14" s="230">
        <f>ROUND(E14*U14,2)</f>
        <v>23.04</v>
      </c>
      <c r="W14" s="230"/>
      <c r="X14" s="230" t="s">
        <v>130</v>
      </c>
      <c r="Y14" s="210"/>
      <c r="Z14" s="210"/>
      <c r="AA14" s="210"/>
      <c r="AB14" s="210"/>
      <c r="AC14" s="210"/>
      <c r="AD14" s="210"/>
      <c r="AE14" s="210"/>
      <c r="AF14" s="210"/>
      <c r="AG14" s="210" t="s">
        <v>131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5">
      <c r="A15" s="245">
        <v>5</v>
      </c>
      <c r="B15" s="246" t="s">
        <v>139</v>
      </c>
      <c r="C15" s="253" t="s">
        <v>140</v>
      </c>
      <c r="D15" s="247" t="s">
        <v>134</v>
      </c>
      <c r="E15" s="248">
        <v>1280.1500000000001</v>
      </c>
      <c r="F15" s="249"/>
      <c r="G15" s="250">
        <f>ROUND(E15*F15,2)</f>
        <v>0</v>
      </c>
      <c r="H15" s="231"/>
      <c r="I15" s="230">
        <f>ROUND(E15*H15,2)</f>
        <v>0</v>
      </c>
      <c r="J15" s="231"/>
      <c r="K15" s="230">
        <f>ROUND(E15*J15,2)</f>
        <v>0</v>
      </c>
      <c r="L15" s="230">
        <v>21</v>
      </c>
      <c r="M15" s="230">
        <f>G15*(1+L15/100)</f>
        <v>0</v>
      </c>
      <c r="N15" s="230">
        <v>0</v>
      </c>
      <c r="O15" s="230">
        <f>ROUND(E15*N15,2)</f>
        <v>0</v>
      </c>
      <c r="P15" s="230">
        <v>0</v>
      </c>
      <c r="Q15" s="230">
        <f>ROUND(E15*P15,2)</f>
        <v>0</v>
      </c>
      <c r="R15" s="230"/>
      <c r="S15" s="230" t="s">
        <v>129</v>
      </c>
      <c r="T15" s="230" t="s">
        <v>129</v>
      </c>
      <c r="U15" s="230">
        <v>0.12</v>
      </c>
      <c r="V15" s="230">
        <f>ROUND(E15*U15,2)</f>
        <v>153.62</v>
      </c>
      <c r="W15" s="230"/>
      <c r="X15" s="230" t="s">
        <v>130</v>
      </c>
      <c r="Y15" s="210"/>
      <c r="Z15" s="210"/>
      <c r="AA15" s="210"/>
      <c r="AB15" s="210"/>
      <c r="AC15" s="210"/>
      <c r="AD15" s="210"/>
      <c r="AE15" s="210"/>
      <c r="AF15" s="210"/>
      <c r="AG15" s="210" t="s">
        <v>131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x14ac:dyDescent="0.25">
      <c r="A16" s="233" t="s">
        <v>124</v>
      </c>
      <c r="B16" s="234" t="s">
        <v>68</v>
      </c>
      <c r="C16" s="252" t="s">
        <v>69</v>
      </c>
      <c r="D16" s="235"/>
      <c r="E16" s="236"/>
      <c r="F16" s="237"/>
      <c r="G16" s="238">
        <f>SUMIF(AG17:AG20,"&lt;&gt;NOR",G17:G20)</f>
        <v>0</v>
      </c>
      <c r="H16" s="232"/>
      <c r="I16" s="232">
        <f>SUM(I17:I20)</f>
        <v>0</v>
      </c>
      <c r="J16" s="232"/>
      <c r="K16" s="232">
        <f>SUM(K17:K20)</f>
        <v>0</v>
      </c>
      <c r="L16" s="232"/>
      <c r="M16" s="232">
        <f>SUM(M17:M20)</f>
        <v>0</v>
      </c>
      <c r="N16" s="232"/>
      <c r="O16" s="232">
        <f>SUM(O17:O20)</f>
        <v>57.870000000000005</v>
      </c>
      <c r="P16" s="232"/>
      <c r="Q16" s="232">
        <f>SUM(Q17:Q20)</f>
        <v>0</v>
      </c>
      <c r="R16" s="232"/>
      <c r="S16" s="232"/>
      <c r="T16" s="232"/>
      <c r="U16" s="232"/>
      <c r="V16" s="232">
        <f>SUM(V17:V20)</f>
        <v>1811.99</v>
      </c>
      <c r="W16" s="232"/>
      <c r="X16" s="232"/>
      <c r="AG16" t="s">
        <v>125</v>
      </c>
    </row>
    <row r="17" spans="1:60" outlineLevel="1" x14ac:dyDescent="0.25">
      <c r="A17" s="245">
        <v>6</v>
      </c>
      <c r="B17" s="246" t="s">
        <v>141</v>
      </c>
      <c r="C17" s="253" t="s">
        <v>142</v>
      </c>
      <c r="D17" s="247" t="s">
        <v>134</v>
      </c>
      <c r="E17" s="248">
        <v>1072.5495000000001</v>
      </c>
      <c r="F17" s="249"/>
      <c r="G17" s="250">
        <f>ROUND(E17*F17,2)</f>
        <v>0</v>
      </c>
      <c r="H17" s="231"/>
      <c r="I17" s="230">
        <f>ROUND(E17*H17,2)</f>
        <v>0</v>
      </c>
      <c r="J17" s="231"/>
      <c r="K17" s="230">
        <f>ROUND(E17*J17,2)</f>
        <v>0</v>
      </c>
      <c r="L17" s="230">
        <v>21</v>
      </c>
      <c r="M17" s="230">
        <f>G17*(1+L17/100)</f>
        <v>0</v>
      </c>
      <c r="N17" s="230">
        <v>3.7670000000000002E-2</v>
      </c>
      <c r="O17" s="230">
        <f>ROUND(E17*N17,2)</f>
        <v>40.4</v>
      </c>
      <c r="P17" s="230">
        <v>0</v>
      </c>
      <c r="Q17" s="230">
        <f>ROUND(E17*P17,2)</f>
        <v>0</v>
      </c>
      <c r="R17" s="230"/>
      <c r="S17" s="230" t="s">
        <v>129</v>
      </c>
      <c r="T17" s="230" t="s">
        <v>129</v>
      </c>
      <c r="U17" s="230">
        <v>0.41</v>
      </c>
      <c r="V17" s="230">
        <f>ROUND(E17*U17,2)</f>
        <v>439.75</v>
      </c>
      <c r="W17" s="230"/>
      <c r="X17" s="230" t="s">
        <v>130</v>
      </c>
      <c r="Y17" s="210"/>
      <c r="Z17" s="210"/>
      <c r="AA17" s="210"/>
      <c r="AB17" s="210"/>
      <c r="AC17" s="210"/>
      <c r="AD17" s="210"/>
      <c r="AE17" s="210"/>
      <c r="AF17" s="210"/>
      <c r="AG17" s="210" t="s">
        <v>131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1" x14ac:dyDescent="0.25">
      <c r="A18" s="245">
        <v>7</v>
      </c>
      <c r="B18" s="246" t="s">
        <v>143</v>
      </c>
      <c r="C18" s="253" t="s">
        <v>144</v>
      </c>
      <c r="D18" s="247" t="s">
        <v>134</v>
      </c>
      <c r="E18" s="248">
        <v>324.80509999999998</v>
      </c>
      <c r="F18" s="249"/>
      <c r="G18" s="250">
        <f>ROUND(E18*F18,2)</f>
        <v>0</v>
      </c>
      <c r="H18" s="231"/>
      <c r="I18" s="230">
        <f>ROUND(E18*H18,2)</f>
        <v>0</v>
      </c>
      <c r="J18" s="231"/>
      <c r="K18" s="230">
        <f>ROUND(E18*J18,2)</f>
        <v>0</v>
      </c>
      <c r="L18" s="230">
        <v>21</v>
      </c>
      <c r="M18" s="230">
        <f>G18*(1+L18/100)</f>
        <v>0</v>
      </c>
      <c r="N18" s="230">
        <v>4.0000000000000003E-5</v>
      </c>
      <c r="O18" s="230">
        <f>ROUND(E18*N18,2)</f>
        <v>0.01</v>
      </c>
      <c r="P18" s="230">
        <v>0</v>
      </c>
      <c r="Q18" s="230">
        <f>ROUND(E18*P18,2)</f>
        <v>0</v>
      </c>
      <c r="R18" s="230"/>
      <c r="S18" s="230" t="s">
        <v>129</v>
      </c>
      <c r="T18" s="230" t="s">
        <v>129</v>
      </c>
      <c r="U18" s="230">
        <v>7.8E-2</v>
      </c>
      <c r="V18" s="230">
        <f>ROUND(E18*U18,2)</f>
        <v>25.33</v>
      </c>
      <c r="W18" s="230"/>
      <c r="X18" s="230" t="s">
        <v>130</v>
      </c>
      <c r="Y18" s="210"/>
      <c r="Z18" s="210"/>
      <c r="AA18" s="210"/>
      <c r="AB18" s="210"/>
      <c r="AC18" s="210"/>
      <c r="AD18" s="210"/>
      <c r="AE18" s="210"/>
      <c r="AF18" s="210"/>
      <c r="AG18" s="210" t="s">
        <v>131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ht="20.399999999999999" outlineLevel="1" x14ac:dyDescent="0.25">
      <c r="A19" s="245">
        <v>8</v>
      </c>
      <c r="B19" s="246" t="s">
        <v>145</v>
      </c>
      <c r="C19" s="253" t="s">
        <v>146</v>
      </c>
      <c r="D19" s="247" t="s">
        <v>134</v>
      </c>
      <c r="E19" s="248">
        <v>54.893749999999997</v>
      </c>
      <c r="F19" s="249"/>
      <c r="G19" s="250">
        <f>ROUND(E19*F19,2)</f>
        <v>0</v>
      </c>
      <c r="H19" s="231"/>
      <c r="I19" s="230">
        <f>ROUND(E19*H19,2)</f>
        <v>0</v>
      </c>
      <c r="J19" s="231"/>
      <c r="K19" s="230">
        <f>ROUND(E19*J19,2)</f>
        <v>0</v>
      </c>
      <c r="L19" s="230">
        <v>21</v>
      </c>
      <c r="M19" s="230">
        <f>G19*(1+L19/100)</f>
        <v>0</v>
      </c>
      <c r="N19" s="230">
        <v>1.7309999999999999E-2</v>
      </c>
      <c r="O19" s="230">
        <f>ROUND(E19*N19,2)</f>
        <v>0.95</v>
      </c>
      <c r="P19" s="230">
        <v>0</v>
      </c>
      <c r="Q19" s="230">
        <f>ROUND(E19*P19,2)</f>
        <v>0</v>
      </c>
      <c r="R19" s="230"/>
      <c r="S19" s="230" t="s">
        <v>129</v>
      </c>
      <c r="T19" s="230" t="s">
        <v>129</v>
      </c>
      <c r="U19" s="230">
        <v>1.2558</v>
      </c>
      <c r="V19" s="230">
        <f>ROUND(E19*U19,2)</f>
        <v>68.94</v>
      </c>
      <c r="W19" s="230"/>
      <c r="X19" s="230" t="s">
        <v>130</v>
      </c>
      <c r="Y19" s="210"/>
      <c r="Z19" s="210"/>
      <c r="AA19" s="210"/>
      <c r="AB19" s="210"/>
      <c r="AC19" s="210"/>
      <c r="AD19" s="210"/>
      <c r="AE19" s="210"/>
      <c r="AF19" s="210"/>
      <c r="AG19" s="210" t="s">
        <v>131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ht="20.399999999999999" outlineLevel="1" x14ac:dyDescent="0.25">
      <c r="A20" s="245">
        <v>9</v>
      </c>
      <c r="B20" s="246" t="s">
        <v>147</v>
      </c>
      <c r="C20" s="253" t="s">
        <v>148</v>
      </c>
      <c r="D20" s="247" t="s">
        <v>134</v>
      </c>
      <c r="E20" s="248">
        <v>1017.65575</v>
      </c>
      <c r="F20" s="249"/>
      <c r="G20" s="250">
        <f>ROUND(E20*F20,2)</f>
        <v>0</v>
      </c>
      <c r="H20" s="231"/>
      <c r="I20" s="230">
        <f>ROUND(E20*H20,2)</f>
        <v>0</v>
      </c>
      <c r="J20" s="231"/>
      <c r="K20" s="230">
        <f>ROUND(E20*J20,2)</f>
        <v>0</v>
      </c>
      <c r="L20" s="230">
        <v>21</v>
      </c>
      <c r="M20" s="230">
        <f>G20*(1+L20/100)</f>
        <v>0</v>
      </c>
      <c r="N20" s="230">
        <v>1.6219999999999998E-2</v>
      </c>
      <c r="O20" s="230">
        <f>ROUND(E20*N20,2)</f>
        <v>16.510000000000002</v>
      </c>
      <c r="P20" s="230">
        <v>0</v>
      </c>
      <c r="Q20" s="230">
        <f>ROUND(E20*P20,2)</f>
        <v>0</v>
      </c>
      <c r="R20" s="230"/>
      <c r="S20" s="230" t="s">
        <v>129</v>
      </c>
      <c r="T20" s="230" t="s">
        <v>129</v>
      </c>
      <c r="U20" s="230">
        <v>1.2558</v>
      </c>
      <c r="V20" s="230">
        <f>ROUND(E20*U20,2)</f>
        <v>1277.97</v>
      </c>
      <c r="W20" s="230"/>
      <c r="X20" s="230" t="s">
        <v>130</v>
      </c>
      <c r="Y20" s="210"/>
      <c r="Z20" s="210"/>
      <c r="AA20" s="210"/>
      <c r="AB20" s="210"/>
      <c r="AC20" s="210"/>
      <c r="AD20" s="210"/>
      <c r="AE20" s="210"/>
      <c r="AF20" s="210"/>
      <c r="AG20" s="210" t="s">
        <v>131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x14ac:dyDescent="0.25">
      <c r="A21" s="233" t="s">
        <v>124</v>
      </c>
      <c r="B21" s="234" t="s">
        <v>74</v>
      </c>
      <c r="C21" s="252" t="s">
        <v>75</v>
      </c>
      <c r="D21" s="235"/>
      <c r="E21" s="236"/>
      <c r="F21" s="237"/>
      <c r="G21" s="238">
        <f>SUMIF(AG22:AG25,"&lt;&gt;NOR",G22:G25)</f>
        <v>0</v>
      </c>
      <c r="H21" s="232"/>
      <c r="I21" s="232">
        <f>SUM(I22:I25)</f>
        <v>0</v>
      </c>
      <c r="J21" s="232"/>
      <c r="K21" s="232">
        <f>SUM(K22:K25)</f>
        <v>0</v>
      </c>
      <c r="L21" s="232"/>
      <c r="M21" s="232">
        <f>SUM(M22:M25)</f>
        <v>0</v>
      </c>
      <c r="N21" s="232"/>
      <c r="O21" s="232">
        <f>SUM(O22:O25)</f>
        <v>1.1499999999999999</v>
      </c>
      <c r="P21" s="232"/>
      <c r="Q21" s="232">
        <f>SUM(Q22:Q25)</f>
        <v>0</v>
      </c>
      <c r="R21" s="232"/>
      <c r="S21" s="232"/>
      <c r="T21" s="232"/>
      <c r="U21" s="232"/>
      <c r="V21" s="232">
        <f>SUM(V22:V25)</f>
        <v>83.669999999999987</v>
      </c>
      <c r="W21" s="232"/>
      <c r="X21" s="232"/>
      <c r="AG21" t="s">
        <v>125</v>
      </c>
    </row>
    <row r="22" spans="1:60" outlineLevel="1" x14ac:dyDescent="0.25">
      <c r="A22" s="245">
        <v>10</v>
      </c>
      <c r="B22" s="246" t="s">
        <v>149</v>
      </c>
      <c r="C22" s="253" t="s">
        <v>150</v>
      </c>
      <c r="D22" s="247" t="s">
        <v>151</v>
      </c>
      <c r="E22" s="248">
        <v>150.6</v>
      </c>
      <c r="F22" s="249"/>
      <c r="G22" s="250">
        <f>ROUND(E22*F22,2)</f>
        <v>0</v>
      </c>
      <c r="H22" s="231"/>
      <c r="I22" s="230">
        <f>ROUND(E22*H22,2)</f>
        <v>0</v>
      </c>
      <c r="J22" s="231"/>
      <c r="K22" s="230">
        <f>ROUND(E22*J22,2)</f>
        <v>0</v>
      </c>
      <c r="L22" s="230">
        <v>21</v>
      </c>
      <c r="M22" s="230">
        <f>G22*(1+L22/100)</f>
        <v>0</v>
      </c>
      <c r="N22" s="230">
        <v>6.3499999999999997E-3</v>
      </c>
      <c r="O22" s="230">
        <f>ROUND(E22*N22,2)</f>
        <v>0.96</v>
      </c>
      <c r="P22" s="230">
        <v>0</v>
      </c>
      <c r="Q22" s="230">
        <f>ROUND(E22*P22,2)</f>
        <v>0</v>
      </c>
      <c r="R22" s="230"/>
      <c r="S22" s="230" t="s">
        <v>129</v>
      </c>
      <c r="T22" s="230" t="s">
        <v>129</v>
      </c>
      <c r="U22" s="230">
        <v>0.14499999999999999</v>
      </c>
      <c r="V22" s="230">
        <f>ROUND(E22*U22,2)</f>
        <v>21.84</v>
      </c>
      <c r="W22" s="230"/>
      <c r="X22" s="230" t="s">
        <v>130</v>
      </c>
      <c r="Y22" s="210"/>
      <c r="Z22" s="210"/>
      <c r="AA22" s="210"/>
      <c r="AB22" s="210"/>
      <c r="AC22" s="210"/>
      <c r="AD22" s="210"/>
      <c r="AE22" s="210"/>
      <c r="AF22" s="210"/>
      <c r="AG22" s="210" t="s">
        <v>131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5">
      <c r="A23" s="245">
        <v>11</v>
      </c>
      <c r="B23" s="246" t="s">
        <v>152</v>
      </c>
      <c r="C23" s="253" t="s">
        <v>153</v>
      </c>
      <c r="D23" s="247" t="s">
        <v>134</v>
      </c>
      <c r="E23" s="248">
        <v>1280.1500000000001</v>
      </c>
      <c r="F23" s="249"/>
      <c r="G23" s="250">
        <f>ROUND(E23*F23,2)</f>
        <v>0</v>
      </c>
      <c r="H23" s="231"/>
      <c r="I23" s="230">
        <f>ROUND(E23*H23,2)</f>
        <v>0</v>
      </c>
      <c r="J23" s="231"/>
      <c r="K23" s="230">
        <f>ROUND(E23*J23,2)</f>
        <v>0</v>
      </c>
      <c r="L23" s="230">
        <v>21</v>
      </c>
      <c r="M23" s="230">
        <f>G23*(1+L23/100)</f>
        <v>0</v>
      </c>
      <c r="N23" s="230">
        <v>0</v>
      </c>
      <c r="O23" s="230">
        <f>ROUND(E23*N23,2)</f>
        <v>0</v>
      </c>
      <c r="P23" s="230">
        <v>0</v>
      </c>
      <c r="Q23" s="230">
        <f>ROUND(E23*P23,2)</f>
        <v>0</v>
      </c>
      <c r="R23" s="230"/>
      <c r="S23" s="230" t="s">
        <v>129</v>
      </c>
      <c r="T23" s="230" t="s">
        <v>129</v>
      </c>
      <c r="U23" s="230">
        <v>3.0300000000000001E-2</v>
      </c>
      <c r="V23" s="230">
        <f>ROUND(E23*U23,2)</f>
        <v>38.79</v>
      </c>
      <c r="W23" s="230"/>
      <c r="X23" s="230" t="s">
        <v>130</v>
      </c>
      <c r="Y23" s="210"/>
      <c r="Z23" s="210"/>
      <c r="AA23" s="210"/>
      <c r="AB23" s="210"/>
      <c r="AC23" s="210"/>
      <c r="AD23" s="210"/>
      <c r="AE23" s="210"/>
      <c r="AF23" s="210"/>
      <c r="AG23" s="210" t="s">
        <v>131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5">
      <c r="A24" s="245">
        <v>12</v>
      </c>
      <c r="B24" s="246" t="s">
        <v>154</v>
      </c>
      <c r="C24" s="253" t="s">
        <v>155</v>
      </c>
      <c r="D24" s="247" t="s">
        <v>134</v>
      </c>
      <c r="E24" s="248">
        <v>3840.45</v>
      </c>
      <c r="F24" s="249"/>
      <c r="G24" s="250">
        <f>ROUND(E24*F24,2)</f>
        <v>0</v>
      </c>
      <c r="H24" s="231"/>
      <c r="I24" s="230">
        <f>ROUND(E24*H24,2)</f>
        <v>0</v>
      </c>
      <c r="J24" s="231"/>
      <c r="K24" s="230">
        <f>ROUND(E24*J24,2)</f>
        <v>0</v>
      </c>
      <c r="L24" s="230">
        <v>21</v>
      </c>
      <c r="M24" s="230">
        <f>G24*(1+L24/100)</f>
        <v>0</v>
      </c>
      <c r="N24" s="230">
        <v>5.0000000000000002E-5</v>
      </c>
      <c r="O24" s="230">
        <f>ROUND(E24*N24,2)</f>
        <v>0.19</v>
      </c>
      <c r="P24" s="230">
        <v>0</v>
      </c>
      <c r="Q24" s="230">
        <f>ROUND(E24*P24,2)</f>
        <v>0</v>
      </c>
      <c r="R24" s="230"/>
      <c r="S24" s="230" t="s">
        <v>129</v>
      </c>
      <c r="T24" s="230" t="s">
        <v>129</v>
      </c>
      <c r="U24" s="230">
        <v>0</v>
      </c>
      <c r="V24" s="230">
        <f>ROUND(E24*U24,2)</f>
        <v>0</v>
      </c>
      <c r="W24" s="230"/>
      <c r="X24" s="230" t="s">
        <v>130</v>
      </c>
      <c r="Y24" s="210"/>
      <c r="Z24" s="210"/>
      <c r="AA24" s="210"/>
      <c r="AB24" s="210"/>
      <c r="AC24" s="210"/>
      <c r="AD24" s="210"/>
      <c r="AE24" s="210"/>
      <c r="AF24" s="210"/>
      <c r="AG24" s="210" t="s">
        <v>131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5">
      <c r="A25" s="245">
        <v>13</v>
      </c>
      <c r="B25" s="246" t="s">
        <v>156</v>
      </c>
      <c r="C25" s="253" t="s">
        <v>157</v>
      </c>
      <c r="D25" s="247" t="s">
        <v>134</v>
      </c>
      <c r="E25" s="248">
        <v>1280.1500000000001</v>
      </c>
      <c r="F25" s="249"/>
      <c r="G25" s="250">
        <f>ROUND(E25*F25,2)</f>
        <v>0</v>
      </c>
      <c r="H25" s="231"/>
      <c r="I25" s="230">
        <f>ROUND(E25*H25,2)</f>
        <v>0</v>
      </c>
      <c r="J25" s="231"/>
      <c r="K25" s="230">
        <f>ROUND(E25*J25,2)</f>
        <v>0</v>
      </c>
      <c r="L25" s="230">
        <v>21</v>
      </c>
      <c r="M25" s="230">
        <f>G25*(1+L25/100)</f>
        <v>0</v>
      </c>
      <c r="N25" s="230">
        <v>0</v>
      </c>
      <c r="O25" s="230">
        <f>ROUND(E25*N25,2)</f>
        <v>0</v>
      </c>
      <c r="P25" s="230">
        <v>0</v>
      </c>
      <c r="Q25" s="230">
        <f>ROUND(E25*P25,2)</f>
        <v>0</v>
      </c>
      <c r="R25" s="230"/>
      <c r="S25" s="230" t="s">
        <v>129</v>
      </c>
      <c r="T25" s="230" t="s">
        <v>129</v>
      </c>
      <c r="U25" s="230">
        <v>1.7999999999999999E-2</v>
      </c>
      <c r="V25" s="230">
        <f>ROUND(E25*U25,2)</f>
        <v>23.04</v>
      </c>
      <c r="W25" s="230"/>
      <c r="X25" s="230" t="s">
        <v>130</v>
      </c>
      <c r="Y25" s="210"/>
      <c r="Z25" s="210"/>
      <c r="AA25" s="210"/>
      <c r="AB25" s="210"/>
      <c r="AC25" s="210"/>
      <c r="AD25" s="210"/>
      <c r="AE25" s="210"/>
      <c r="AF25" s="210"/>
      <c r="AG25" s="210" t="s">
        <v>131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x14ac:dyDescent="0.25">
      <c r="A26" s="233" t="s">
        <v>124</v>
      </c>
      <c r="B26" s="234" t="s">
        <v>76</v>
      </c>
      <c r="C26" s="252" t="s">
        <v>77</v>
      </c>
      <c r="D26" s="235"/>
      <c r="E26" s="236"/>
      <c r="F26" s="237"/>
      <c r="G26" s="238">
        <f>SUMIF(AG27:AG28,"&lt;&gt;NOR",G27:G28)</f>
        <v>0</v>
      </c>
      <c r="H26" s="232"/>
      <c r="I26" s="232">
        <f>SUM(I27:I28)</f>
        <v>0</v>
      </c>
      <c r="J26" s="232"/>
      <c r="K26" s="232">
        <f>SUM(K27:K28)</f>
        <v>0</v>
      </c>
      <c r="L26" s="232"/>
      <c r="M26" s="232">
        <f>SUM(M27:M28)</f>
        <v>0</v>
      </c>
      <c r="N26" s="232"/>
      <c r="O26" s="232">
        <f>SUM(O27:O28)</f>
        <v>7.0000000000000007E-2</v>
      </c>
      <c r="P26" s="232"/>
      <c r="Q26" s="232">
        <f>SUM(Q27:Q28)</f>
        <v>121.43</v>
      </c>
      <c r="R26" s="232"/>
      <c r="S26" s="232"/>
      <c r="T26" s="232"/>
      <c r="U26" s="232"/>
      <c r="V26" s="232">
        <f>SUM(V27:V28)</f>
        <v>537.24</v>
      </c>
      <c r="W26" s="232"/>
      <c r="X26" s="232"/>
      <c r="AG26" t="s">
        <v>125</v>
      </c>
    </row>
    <row r="27" spans="1:60" outlineLevel="1" x14ac:dyDescent="0.25">
      <c r="A27" s="245">
        <v>14</v>
      </c>
      <c r="B27" s="246" t="s">
        <v>158</v>
      </c>
      <c r="C27" s="253" t="s">
        <v>159</v>
      </c>
      <c r="D27" s="247" t="s">
        <v>160</v>
      </c>
      <c r="E27" s="248">
        <v>72</v>
      </c>
      <c r="F27" s="249"/>
      <c r="G27" s="250">
        <f>ROUND(E27*F27,2)</f>
        <v>0</v>
      </c>
      <c r="H27" s="231"/>
      <c r="I27" s="230">
        <f>ROUND(E27*H27,2)</f>
        <v>0</v>
      </c>
      <c r="J27" s="231"/>
      <c r="K27" s="230">
        <f>ROUND(E27*J27,2)</f>
        <v>0</v>
      </c>
      <c r="L27" s="230">
        <v>21</v>
      </c>
      <c r="M27" s="230">
        <f>G27*(1+L27/100)</f>
        <v>0</v>
      </c>
      <c r="N27" s="230">
        <v>0</v>
      </c>
      <c r="O27" s="230">
        <f>ROUND(E27*N27,2)</f>
        <v>0</v>
      </c>
      <c r="P27" s="230">
        <v>0</v>
      </c>
      <c r="Q27" s="230">
        <f>ROUND(E27*P27,2)</f>
        <v>0</v>
      </c>
      <c r="R27" s="230"/>
      <c r="S27" s="230" t="s">
        <v>129</v>
      </c>
      <c r="T27" s="230" t="s">
        <v>129</v>
      </c>
      <c r="U27" s="230">
        <v>1.4887999999999999</v>
      </c>
      <c r="V27" s="230">
        <f>ROUND(E27*U27,2)</f>
        <v>107.19</v>
      </c>
      <c r="W27" s="230"/>
      <c r="X27" s="230" t="s">
        <v>130</v>
      </c>
      <c r="Y27" s="210"/>
      <c r="Z27" s="210"/>
      <c r="AA27" s="210"/>
      <c r="AB27" s="210"/>
      <c r="AC27" s="210"/>
      <c r="AD27" s="210"/>
      <c r="AE27" s="210"/>
      <c r="AF27" s="210"/>
      <c r="AG27" s="210" t="s">
        <v>131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ht="20.399999999999999" outlineLevel="1" x14ac:dyDescent="0.25">
      <c r="A28" s="245">
        <v>15</v>
      </c>
      <c r="B28" s="246" t="s">
        <v>161</v>
      </c>
      <c r="C28" s="253" t="s">
        <v>162</v>
      </c>
      <c r="D28" s="247" t="s">
        <v>128</v>
      </c>
      <c r="E28" s="248">
        <v>50.594700000000003</v>
      </c>
      <c r="F28" s="249"/>
      <c r="G28" s="250">
        <f>ROUND(E28*F28,2)</f>
        <v>0</v>
      </c>
      <c r="H28" s="231"/>
      <c r="I28" s="230">
        <f>ROUND(E28*H28,2)</f>
        <v>0</v>
      </c>
      <c r="J28" s="231"/>
      <c r="K28" s="230">
        <f>ROUND(E28*J28,2)</f>
        <v>0</v>
      </c>
      <c r="L28" s="230">
        <v>21</v>
      </c>
      <c r="M28" s="230">
        <f>G28*(1+L28/100)</f>
        <v>0</v>
      </c>
      <c r="N28" s="230">
        <v>1.47E-3</v>
      </c>
      <c r="O28" s="230">
        <f>ROUND(E28*N28,2)</f>
        <v>7.0000000000000007E-2</v>
      </c>
      <c r="P28" s="230">
        <v>2.4</v>
      </c>
      <c r="Q28" s="230">
        <f>ROUND(E28*P28,2)</f>
        <v>121.43</v>
      </c>
      <c r="R28" s="230"/>
      <c r="S28" s="230" t="s">
        <v>129</v>
      </c>
      <c r="T28" s="230" t="s">
        <v>129</v>
      </c>
      <c r="U28" s="230">
        <v>8.5</v>
      </c>
      <c r="V28" s="230">
        <f>ROUND(E28*U28,2)</f>
        <v>430.05</v>
      </c>
      <c r="W28" s="230"/>
      <c r="X28" s="230" t="s">
        <v>130</v>
      </c>
      <c r="Y28" s="210"/>
      <c r="Z28" s="210"/>
      <c r="AA28" s="210"/>
      <c r="AB28" s="210"/>
      <c r="AC28" s="210"/>
      <c r="AD28" s="210"/>
      <c r="AE28" s="210"/>
      <c r="AF28" s="210"/>
      <c r="AG28" s="210" t="s">
        <v>131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x14ac:dyDescent="0.25">
      <c r="A29" s="233" t="s">
        <v>124</v>
      </c>
      <c r="B29" s="234" t="s">
        <v>78</v>
      </c>
      <c r="C29" s="252" t="s">
        <v>79</v>
      </c>
      <c r="D29" s="235"/>
      <c r="E29" s="236"/>
      <c r="F29" s="237"/>
      <c r="G29" s="238">
        <f>SUMIF(AG30:AG30,"&lt;&gt;NOR",G30:G30)</f>
        <v>0</v>
      </c>
      <c r="H29" s="232"/>
      <c r="I29" s="232">
        <f>SUM(I30:I30)</f>
        <v>0</v>
      </c>
      <c r="J29" s="232"/>
      <c r="K29" s="232">
        <f>SUM(K30:K30)</f>
        <v>0</v>
      </c>
      <c r="L29" s="232"/>
      <c r="M29" s="232">
        <f>SUM(M30:M30)</f>
        <v>0</v>
      </c>
      <c r="N29" s="232"/>
      <c r="O29" s="232">
        <f>SUM(O30:O30)</f>
        <v>0</v>
      </c>
      <c r="P29" s="232"/>
      <c r="Q29" s="232">
        <f>SUM(Q30:Q30)</f>
        <v>0</v>
      </c>
      <c r="R29" s="232"/>
      <c r="S29" s="232"/>
      <c r="T29" s="232"/>
      <c r="U29" s="232"/>
      <c r="V29" s="232">
        <f>SUM(V30:V30)</f>
        <v>182.78</v>
      </c>
      <c r="W29" s="232"/>
      <c r="X29" s="232"/>
      <c r="AG29" t="s">
        <v>125</v>
      </c>
    </row>
    <row r="30" spans="1:60" outlineLevel="1" x14ac:dyDescent="0.25">
      <c r="A30" s="245">
        <v>16</v>
      </c>
      <c r="B30" s="246" t="s">
        <v>163</v>
      </c>
      <c r="C30" s="253" t="s">
        <v>164</v>
      </c>
      <c r="D30" s="247" t="s">
        <v>165</v>
      </c>
      <c r="E30" s="248">
        <v>97.636750000000006</v>
      </c>
      <c r="F30" s="249"/>
      <c r="G30" s="250">
        <f>ROUND(E30*F30,2)</f>
        <v>0</v>
      </c>
      <c r="H30" s="231"/>
      <c r="I30" s="230">
        <f>ROUND(E30*H30,2)</f>
        <v>0</v>
      </c>
      <c r="J30" s="231"/>
      <c r="K30" s="230">
        <f>ROUND(E30*J30,2)</f>
        <v>0</v>
      </c>
      <c r="L30" s="230">
        <v>21</v>
      </c>
      <c r="M30" s="230">
        <f>G30*(1+L30/100)</f>
        <v>0</v>
      </c>
      <c r="N30" s="230">
        <v>0</v>
      </c>
      <c r="O30" s="230">
        <f>ROUND(E30*N30,2)</f>
        <v>0</v>
      </c>
      <c r="P30" s="230">
        <v>0</v>
      </c>
      <c r="Q30" s="230">
        <f>ROUND(E30*P30,2)</f>
        <v>0</v>
      </c>
      <c r="R30" s="230"/>
      <c r="S30" s="230" t="s">
        <v>129</v>
      </c>
      <c r="T30" s="230" t="s">
        <v>129</v>
      </c>
      <c r="U30" s="230">
        <v>1.8720000000000001</v>
      </c>
      <c r="V30" s="230">
        <f>ROUND(E30*U30,2)</f>
        <v>182.78</v>
      </c>
      <c r="W30" s="230"/>
      <c r="X30" s="230" t="s">
        <v>166</v>
      </c>
      <c r="Y30" s="210"/>
      <c r="Z30" s="210"/>
      <c r="AA30" s="210"/>
      <c r="AB30" s="210"/>
      <c r="AC30" s="210"/>
      <c r="AD30" s="210"/>
      <c r="AE30" s="210"/>
      <c r="AF30" s="210"/>
      <c r="AG30" s="210" t="s">
        <v>167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x14ac:dyDescent="0.25">
      <c r="A31" s="233" t="s">
        <v>124</v>
      </c>
      <c r="B31" s="234" t="s">
        <v>94</v>
      </c>
      <c r="C31" s="252" t="s">
        <v>95</v>
      </c>
      <c r="D31" s="235"/>
      <c r="E31" s="236"/>
      <c r="F31" s="237"/>
      <c r="G31" s="238">
        <f>SUMIF(AG32:AG39,"&lt;&gt;NOR",G32:G39)</f>
        <v>0</v>
      </c>
      <c r="H31" s="232"/>
      <c r="I31" s="232">
        <f>SUM(I32:I39)</f>
        <v>0</v>
      </c>
      <c r="J31" s="232"/>
      <c r="K31" s="232">
        <f>SUM(K32:K39)</f>
        <v>0</v>
      </c>
      <c r="L31" s="232"/>
      <c r="M31" s="232">
        <f>SUM(M32:M39)</f>
        <v>0</v>
      </c>
      <c r="N31" s="232"/>
      <c r="O31" s="232">
        <f>SUM(O32:O39)</f>
        <v>0</v>
      </c>
      <c r="P31" s="232"/>
      <c r="Q31" s="232">
        <f>SUM(Q32:Q39)</f>
        <v>0</v>
      </c>
      <c r="R31" s="232"/>
      <c r="S31" s="232"/>
      <c r="T31" s="232"/>
      <c r="U31" s="232"/>
      <c r="V31" s="232">
        <f>SUM(V32:V39)</f>
        <v>423.54</v>
      </c>
      <c r="W31" s="232"/>
      <c r="X31" s="232"/>
      <c r="AG31" t="s">
        <v>125</v>
      </c>
    </row>
    <row r="32" spans="1:60" outlineLevel="1" x14ac:dyDescent="0.25">
      <c r="A32" s="245">
        <v>17</v>
      </c>
      <c r="B32" s="246" t="s">
        <v>168</v>
      </c>
      <c r="C32" s="253" t="s">
        <v>169</v>
      </c>
      <c r="D32" s="247" t="s">
        <v>165</v>
      </c>
      <c r="E32" s="248">
        <v>121.42728</v>
      </c>
      <c r="F32" s="249"/>
      <c r="G32" s="250">
        <f>ROUND(E32*F32,2)</f>
        <v>0</v>
      </c>
      <c r="H32" s="231"/>
      <c r="I32" s="230">
        <f>ROUND(E32*H32,2)</f>
        <v>0</v>
      </c>
      <c r="J32" s="231"/>
      <c r="K32" s="230">
        <f>ROUND(E32*J32,2)</f>
        <v>0</v>
      </c>
      <c r="L32" s="230">
        <v>21</v>
      </c>
      <c r="M32" s="230">
        <f>G32*(1+L32/100)</f>
        <v>0</v>
      </c>
      <c r="N32" s="230">
        <v>0</v>
      </c>
      <c r="O32" s="230">
        <f>ROUND(E32*N32,2)</f>
        <v>0</v>
      </c>
      <c r="P32" s="230">
        <v>0</v>
      </c>
      <c r="Q32" s="230">
        <f>ROUND(E32*P32,2)</f>
        <v>0</v>
      </c>
      <c r="R32" s="230"/>
      <c r="S32" s="230" t="s">
        <v>129</v>
      </c>
      <c r="T32" s="230" t="s">
        <v>129</v>
      </c>
      <c r="U32" s="230">
        <v>0.93300000000000005</v>
      </c>
      <c r="V32" s="230">
        <f>ROUND(E32*U32,2)</f>
        <v>113.29</v>
      </c>
      <c r="W32" s="230"/>
      <c r="X32" s="230" t="s">
        <v>170</v>
      </c>
      <c r="Y32" s="210"/>
      <c r="Z32" s="210"/>
      <c r="AA32" s="210"/>
      <c r="AB32" s="210"/>
      <c r="AC32" s="210"/>
      <c r="AD32" s="210"/>
      <c r="AE32" s="210"/>
      <c r="AF32" s="210"/>
      <c r="AG32" s="210" t="s">
        <v>171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5">
      <c r="A33" s="245">
        <v>18</v>
      </c>
      <c r="B33" s="246" t="s">
        <v>172</v>
      </c>
      <c r="C33" s="253" t="s">
        <v>173</v>
      </c>
      <c r="D33" s="247" t="s">
        <v>165</v>
      </c>
      <c r="E33" s="248">
        <v>121.42728</v>
      </c>
      <c r="F33" s="249"/>
      <c r="G33" s="250">
        <f>ROUND(E33*F33,2)</f>
        <v>0</v>
      </c>
      <c r="H33" s="231"/>
      <c r="I33" s="230">
        <f>ROUND(E33*H33,2)</f>
        <v>0</v>
      </c>
      <c r="J33" s="231"/>
      <c r="K33" s="230">
        <f>ROUND(E33*J33,2)</f>
        <v>0</v>
      </c>
      <c r="L33" s="230">
        <v>21</v>
      </c>
      <c r="M33" s="230">
        <f>G33*(1+L33/100)</f>
        <v>0</v>
      </c>
      <c r="N33" s="230">
        <v>0</v>
      </c>
      <c r="O33" s="230">
        <f>ROUND(E33*N33,2)</f>
        <v>0</v>
      </c>
      <c r="P33" s="230">
        <v>0</v>
      </c>
      <c r="Q33" s="230">
        <f>ROUND(E33*P33,2)</f>
        <v>0</v>
      </c>
      <c r="R33" s="230"/>
      <c r="S33" s="230" t="s">
        <v>129</v>
      </c>
      <c r="T33" s="230" t="s">
        <v>129</v>
      </c>
      <c r="U33" s="230">
        <v>0.49</v>
      </c>
      <c r="V33" s="230">
        <f>ROUND(E33*U33,2)</f>
        <v>59.5</v>
      </c>
      <c r="W33" s="230"/>
      <c r="X33" s="230" t="s">
        <v>170</v>
      </c>
      <c r="Y33" s="210"/>
      <c r="Z33" s="210"/>
      <c r="AA33" s="210"/>
      <c r="AB33" s="210"/>
      <c r="AC33" s="210"/>
      <c r="AD33" s="210"/>
      <c r="AE33" s="210"/>
      <c r="AF33" s="210"/>
      <c r="AG33" s="210" t="s">
        <v>171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 x14ac:dyDescent="0.25">
      <c r="A34" s="245">
        <v>19</v>
      </c>
      <c r="B34" s="246" t="s">
        <v>174</v>
      </c>
      <c r="C34" s="253" t="s">
        <v>175</v>
      </c>
      <c r="D34" s="247" t="s">
        <v>165</v>
      </c>
      <c r="E34" s="248">
        <v>1699.9819199999999</v>
      </c>
      <c r="F34" s="249"/>
      <c r="G34" s="250">
        <f>ROUND(E34*F34,2)</f>
        <v>0</v>
      </c>
      <c r="H34" s="231"/>
      <c r="I34" s="230">
        <f>ROUND(E34*H34,2)</f>
        <v>0</v>
      </c>
      <c r="J34" s="231"/>
      <c r="K34" s="230">
        <f>ROUND(E34*J34,2)</f>
        <v>0</v>
      </c>
      <c r="L34" s="230">
        <v>21</v>
      </c>
      <c r="M34" s="230">
        <f>G34*(1+L34/100)</f>
        <v>0</v>
      </c>
      <c r="N34" s="230">
        <v>0</v>
      </c>
      <c r="O34" s="230">
        <f>ROUND(E34*N34,2)</f>
        <v>0</v>
      </c>
      <c r="P34" s="230">
        <v>0</v>
      </c>
      <c r="Q34" s="230">
        <f>ROUND(E34*P34,2)</f>
        <v>0</v>
      </c>
      <c r="R34" s="230"/>
      <c r="S34" s="230" t="s">
        <v>129</v>
      </c>
      <c r="T34" s="230" t="s">
        <v>129</v>
      </c>
      <c r="U34" s="230">
        <v>0</v>
      </c>
      <c r="V34" s="230">
        <f>ROUND(E34*U34,2)</f>
        <v>0</v>
      </c>
      <c r="W34" s="230"/>
      <c r="X34" s="230" t="s">
        <v>170</v>
      </c>
      <c r="Y34" s="210"/>
      <c r="Z34" s="210"/>
      <c r="AA34" s="210"/>
      <c r="AB34" s="210"/>
      <c r="AC34" s="210"/>
      <c r="AD34" s="210"/>
      <c r="AE34" s="210"/>
      <c r="AF34" s="210"/>
      <c r="AG34" s="210" t="s">
        <v>171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1" x14ac:dyDescent="0.25">
      <c r="A35" s="245">
        <v>20</v>
      </c>
      <c r="B35" s="246" t="s">
        <v>176</v>
      </c>
      <c r="C35" s="253" t="s">
        <v>177</v>
      </c>
      <c r="D35" s="247" t="s">
        <v>165</v>
      </c>
      <c r="E35" s="248">
        <v>121.42728</v>
      </c>
      <c r="F35" s="249"/>
      <c r="G35" s="250">
        <f>ROUND(E35*F35,2)</f>
        <v>0</v>
      </c>
      <c r="H35" s="231"/>
      <c r="I35" s="230">
        <f>ROUND(E35*H35,2)</f>
        <v>0</v>
      </c>
      <c r="J35" s="231"/>
      <c r="K35" s="230">
        <f>ROUND(E35*J35,2)</f>
        <v>0</v>
      </c>
      <c r="L35" s="230">
        <v>21</v>
      </c>
      <c r="M35" s="230">
        <f>G35*(1+L35/100)</f>
        <v>0</v>
      </c>
      <c r="N35" s="230">
        <v>0</v>
      </c>
      <c r="O35" s="230">
        <f>ROUND(E35*N35,2)</f>
        <v>0</v>
      </c>
      <c r="P35" s="230">
        <v>0</v>
      </c>
      <c r="Q35" s="230">
        <f>ROUND(E35*P35,2)</f>
        <v>0</v>
      </c>
      <c r="R35" s="230"/>
      <c r="S35" s="230" t="s">
        <v>129</v>
      </c>
      <c r="T35" s="230" t="s">
        <v>129</v>
      </c>
      <c r="U35" s="230">
        <v>0.94199999999999995</v>
      </c>
      <c r="V35" s="230">
        <f>ROUND(E35*U35,2)</f>
        <v>114.38</v>
      </c>
      <c r="W35" s="230"/>
      <c r="X35" s="230" t="s">
        <v>170</v>
      </c>
      <c r="Y35" s="210"/>
      <c r="Z35" s="210"/>
      <c r="AA35" s="210"/>
      <c r="AB35" s="210"/>
      <c r="AC35" s="210"/>
      <c r="AD35" s="210"/>
      <c r="AE35" s="210"/>
      <c r="AF35" s="210"/>
      <c r="AG35" s="210" t="s">
        <v>171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1" x14ac:dyDescent="0.25">
      <c r="A36" s="245">
        <v>21</v>
      </c>
      <c r="B36" s="246" t="s">
        <v>178</v>
      </c>
      <c r="C36" s="253" t="s">
        <v>179</v>
      </c>
      <c r="D36" s="247" t="s">
        <v>165</v>
      </c>
      <c r="E36" s="248">
        <v>971.41823999999997</v>
      </c>
      <c r="F36" s="249"/>
      <c r="G36" s="250">
        <f>ROUND(E36*F36,2)</f>
        <v>0</v>
      </c>
      <c r="H36" s="231"/>
      <c r="I36" s="230">
        <f>ROUND(E36*H36,2)</f>
        <v>0</v>
      </c>
      <c r="J36" s="231"/>
      <c r="K36" s="230">
        <f>ROUND(E36*J36,2)</f>
        <v>0</v>
      </c>
      <c r="L36" s="230">
        <v>21</v>
      </c>
      <c r="M36" s="230">
        <f>G36*(1+L36/100)</f>
        <v>0</v>
      </c>
      <c r="N36" s="230">
        <v>0</v>
      </c>
      <c r="O36" s="230">
        <f>ROUND(E36*N36,2)</f>
        <v>0</v>
      </c>
      <c r="P36" s="230">
        <v>0</v>
      </c>
      <c r="Q36" s="230">
        <f>ROUND(E36*P36,2)</f>
        <v>0</v>
      </c>
      <c r="R36" s="230"/>
      <c r="S36" s="230" t="s">
        <v>129</v>
      </c>
      <c r="T36" s="230" t="s">
        <v>129</v>
      </c>
      <c r="U36" s="230">
        <v>0.105</v>
      </c>
      <c r="V36" s="230">
        <f>ROUND(E36*U36,2)</f>
        <v>102</v>
      </c>
      <c r="W36" s="230"/>
      <c r="X36" s="230" t="s">
        <v>170</v>
      </c>
      <c r="Y36" s="210"/>
      <c r="Z36" s="210"/>
      <c r="AA36" s="210"/>
      <c r="AB36" s="210"/>
      <c r="AC36" s="210"/>
      <c r="AD36" s="210"/>
      <c r="AE36" s="210"/>
      <c r="AF36" s="210"/>
      <c r="AG36" s="210" t="s">
        <v>171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1" x14ac:dyDescent="0.25">
      <c r="A37" s="245">
        <v>22</v>
      </c>
      <c r="B37" s="246" t="s">
        <v>180</v>
      </c>
      <c r="C37" s="253" t="s">
        <v>181</v>
      </c>
      <c r="D37" s="247" t="s">
        <v>165</v>
      </c>
      <c r="E37" s="248">
        <v>121.42728</v>
      </c>
      <c r="F37" s="249"/>
      <c r="G37" s="250">
        <f>ROUND(E37*F37,2)</f>
        <v>0</v>
      </c>
      <c r="H37" s="231"/>
      <c r="I37" s="230">
        <f>ROUND(E37*H37,2)</f>
        <v>0</v>
      </c>
      <c r="J37" s="231"/>
      <c r="K37" s="230">
        <f>ROUND(E37*J37,2)</f>
        <v>0</v>
      </c>
      <c r="L37" s="230">
        <v>21</v>
      </c>
      <c r="M37" s="230">
        <f>G37*(1+L37/100)</f>
        <v>0</v>
      </c>
      <c r="N37" s="230">
        <v>0</v>
      </c>
      <c r="O37" s="230">
        <f>ROUND(E37*N37,2)</f>
        <v>0</v>
      </c>
      <c r="P37" s="230">
        <v>0</v>
      </c>
      <c r="Q37" s="230">
        <f>ROUND(E37*P37,2)</f>
        <v>0</v>
      </c>
      <c r="R37" s="230"/>
      <c r="S37" s="230" t="s">
        <v>129</v>
      </c>
      <c r="T37" s="230" t="s">
        <v>129</v>
      </c>
      <c r="U37" s="230">
        <v>6.0000000000000001E-3</v>
      </c>
      <c r="V37" s="230">
        <f>ROUND(E37*U37,2)</f>
        <v>0.73</v>
      </c>
      <c r="W37" s="230"/>
      <c r="X37" s="230" t="s">
        <v>170</v>
      </c>
      <c r="Y37" s="210"/>
      <c r="Z37" s="210"/>
      <c r="AA37" s="210"/>
      <c r="AB37" s="210"/>
      <c r="AC37" s="210"/>
      <c r="AD37" s="210"/>
      <c r="AE37" s="210"/>
      <c r="AF37" s="210"/>
      <c r="AG37" s="210" t="s">
        <v>171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5">
      <c r="A38" s="245">
        <v>23</v>
      </c>
      <c r="B38" s="246" t="s">
        <v>182</v>
      </c>
      <c r="C38" s="253" t="s">
        <v>183</v>
      </c>
      <c r="D38" s="247" t="s">
        <v>165</v>
      </c>
      <c r="E38" s="248">
        <v>121.42728</v>
      </c>
      <c r="F38" s="249"/>
      <c r="G38" s="250">
        <f>ROUND(E38*F38,2)</f>
        <v>0</v>
      </c>
      <c r="H38" s="231"/>
      <c r="I38" s="230">
        <f>ROUND(E38*H38,2)</f>
        <v>0</v>
      </c>
      <c r="J38" s="231"/>
      <c r="K38" s="230">
        <f>ROUND(E38*J38,2)</f>
        <v>0</v>
      </c>
      <c r="L38" s="230">
        <v>21</v>
      </c>
      <c r="M38" s="230">
        <f>G38*(1+L38/100)</f>
        <v>0</v>
      </c>
      <c r="N38" s="230">
        <v>0</v>
      </c>
      <c r="O38" s="230">
        <f>ROUND(E38*N38,2)</f>
        <v>0</v>
      </c>
      <c r="P38" s="230">
        <v>0</v>
      </c>
      <c r="Q38" s="230">
        <f>ROUND(E38*P38,2)</f>
        <v>0</v>
      </c>
      <c r="R38" s="230"/>
      <c r="S38" s="230" t="s">
        <v>129</v>
      </c>
      <c r="T38" s="230" t="s">
        <v>184</v>
      </c>
      <c r="U38" s="230">
        <v>0</v>
      </c>
      <c r="V38" s="230">
        <f>ROUND(E38*U38,2)</f>
        <v>0</v>
      </c>
      <c r="W38" s="230"/>
      <c r="X38" s="230" t="s">
        <v>170</v>
      </c>
      <c r="Y38" s="210"/>
      <c r="Z38" s="210"/>
      <c r="AA38" s="210"/>
      <c r="AB38" s="210"/>
      <c r="AC38" s="210"/>
      <c r="AD38" s="210"/>
      <c r="AE38" s="210"/>
      <c r="AF38" s="210"/>
      <c r="AG38" s="210" t="s">
        <v>171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1" x14ac:dyDescent="0.25">
      <c r="A39" s="239">
        <v>24</v>
      </c>
      <c r="B39" s="240" t="s">
        <v>185</v>
      </c>
      <c r="C39" s="254" t="s">
        <v>186</v>
      </c>
      <c r="D39" s="241" t="s">
        <v>165</v>
      </c>
      <c r="E39" s="242">
        <v>121.42728</v>
      </c>
      <c r="F39" s="243"/>
      <c r="G39" s="244">
        <f>ROUND(E39*F39,2)</f>
        <v>0</v>
      </c>
      <c r="H39" s="231"/>
      <c r="I39" s="230">
        <f>ROUND(E39*H39,2)</f>
        <v>0</v>
      </c>
      <c r="J39" s="231"/>
      <c r="K39" s="230">
        <f>ROUND(E39*J39,2)</f>
        <v>0</v>
      </c>
      <c r="L39" s="230">
        <v>21</v>
      </c>
      <c r="M39" s="230">
        <f>G39*(1+L39/100)</f>
        <v>0</v>
      </c>
      <c r="N39" s="230">
        <v>0</v>
      </c>
      <c r="O39" s="230">
        <f>ROUND(E39*N39,2)</f>
        <v>0</v>
      </c>
      <c r="P39" s="230">
        <v>0</v>
      </c>
      <c r="Q39" s="230">
        <f>ROUND(E39*P39,2)</f>
        <v>0</v>
      </c>
      <c r="R39" s="230"/>
      <c r="S39" s="230" t="s">
        <v>129</v>
      </c>
      <c r="T39" s="230" t="s">
        <v>129</v>
      </c>
      <c r="U39" s="230">
        <v>0.27700000000000002</v>
      </c>
      <c r="V39" s="230">
        <f>ROUND(E39*U39,2)</f>
        <v>33.64</v>
      </c>
      <c r="W39" s="230"/>
      <c r="X39" s="230" t="s">
        <v>170</v>
      </c>
      <c r="Y39" s="210"/>
      <c r="Z39" s="210"/>
      <c r="AA39" s="210"/>
      <c r="AB39" s="210"/>
      <c r="AC39" s="210"/>
      <c r="AD39" s="210"/>
      <c r="AE39" s="210"/>
      <c r="AF39" s="210"/>
      <c r="AG39" s="210" t="s">
        <v>171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x14ac:dyDescent="0.25">
      <c r="A40" s="3"/>
      <c r="B40" s="4"/>
      <c r="C40" s="255"/>
      <c r="D40" s="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AE40">
        <v>15</v>
      </c>
      <c r="AF40">
        <v>21</v>
      </c>
      <c r="AG40" t="s">
        <v>111</v>
      </c>
    </row>
    <row r="41" spans="1:60" x14ac:dyDescent="0.25">
      <c r="A41" s="213"/>
      <c r="B41" s="214" t="s">
        <v>31</v>
      </c>
      <c r="C41" s="256"/>
      <c r="D41" s="215"/>
      <c r="E41" s="216"/>
      <c r="F41" s="216"/>
      <c r="G41" s="251">
        <f>G8+G10+G12+G16+G21+G26+G29+G31</f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AE41">
        <f>SUMIF(L7:L39,AE40,G7:G39)</f>
        <v>0</v>
      </c>
      <c r="AF41">
        <f>SUMIF(L7:L39,AF40,G7:G39)</f>
        <v>0</v>
      </c>
      <c r="AG41" t="s">
        <v>187</v>
      </c>
    </row>
    <row r="42" spans="1:60" x14ac:dyDescent="0.25">
      <c r="A42" s="3"/>
      <c r="B42" s="4"/>
      <c r="C42" s="255"/>
      <c r="D42" s="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60" x14ac:dyDescent="0.25">
      <c r="A43" s="3"/>
      <c r="B43" s="4"/>
      <c r="C43" s="255"/>
      <c r="D43" s="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60" x14ac:dyDescent="0.25">
      <c r="A44" s="217" t="s">
        <v>188</v>
      </c>
      <c r="B44" s="217"/>
      <c r="C44" s="257"/>
      <c r="D44" s="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60" x14ac:dyDescent="0.25">
      <c r="A45" s="218"/>
      <c r="B45" s="219"/>
      <c r="C45" s="258"/>
      <c r="D45" s="219"/>
      <c r="E45" s="219"/>
      <c r="F45" s="219"/>
      <c r="G45" s="220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AG45" t="s">
        <v>189</v>
      </c>
    </row>
    <row r="46" spans="1:60" x14ac:dyDescent="0.25">
      <c r="A46" s="221"/>
      <c r="B46" s="222"/>
      <c r="C46" s="259"/>
      <c r="D46" s="222"/>
      <c r="E46" s="222"/>
      <c r="F46" s="222"/>
      <c r="G46" s="22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60" x14ac:dyDescent="0.25">
      <c r="A47" s="221"/>
      <c r="B47" s="222"/>
      <c r="C47" s="259"/>
      <c r="D47" s="222"/>
      <c r="E47" s="222"/>
      <c r="F47" s="222"/>
      <c r="G47" s="22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60" x14ac:dyDescent="0.25">
      <c r="A48" s="221"/>
      <c r="B48" s="222"/>
      <c r="C48" s="259"/>
      <c r="D48" s="222"/>
      <c r="E48" s="222"/>
      <c r="F48" s="222"/>
      <c r="G48" s="22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33" x14ac:dyDescent="0.25">
      <c r="A49" s="224"/>
      <c r="B49" s="225"/>
      <c r="C49" s="260"/>
      <c r="D49" s="225"/>
      <c r="E49" s="225"/>
      <c r="F49" s="225"/>
      <c r="G49" s="226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33" x14ac:dyDescent="0.25">
      <c r="A50" s="3"/>
      <c r="B50" s="4"/>
      <c r="C50" s="255"/>
      <c r="D50" s="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33" x14ac:dyDescent="0.25">
      <c r="C51" s="261"/>
      <c r="D51" s="10"/>
      <c r="AG51" t="s">
        <v>190</v>
      </c>
    </row>
    <row r="52" spans="1:33" x14ac:dyDescent="0.25">
      <c r="D52" s="10"/>
    </row>
    <row r="53" spans="1:33" x14ac:dyDescent="0.25">
      <c r="D53" s="10"/>
    </row>
    <row r="54" spans="1:33" x14ac:dyDescent="0.25">
      <c r="D54" s="10"/>
    </row>
    <row r="55" spans="1:33" x14ac:dyDescent="0.25">
      <c r="D55" s="10"/>
    </row>
    <row r="56" spans="1:33" x14ac:dyDescent="0.25">
      <c r="D56" s="10"/>
    </row>
    <row r="57" spans="1:33" x14ac:dyDescent="0.25">
      <c r="D57" s="10"/>
    </row>
    <row r="58" spans="1:33" x14ac:dyDescent="0.25">
      <c r="D58" s="10"/>
    </row>
    <row r="59" spans="1:33" x14ac:dyDescent="0.25">
      <c r="D59" s="10"/>
    </row>
    <row r="60" spans="1:33" x14ac:dyDescent="0.25">
      <c r="D60" s="10"/>
    </row>
    <row r="61" spans="1:33" x14ac:dyDescent="0.25">
      <c r="D61" s="10"/>
    </row>
    <row r="62" spans="1:33" x14ac:dyDescent="0.25">
      <c r="D62" s="10"/>
    </row>
    <row r="63" spans="1:33" x14ac:dyDescent="0.25">
      <c r="D63" s="10"/>
    </row>
    <row r="64" spans="1:33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44:C44"/>
    <mergeCell ref="A45:G49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38E41-94FA-4C01-8A1F-385EEE93844A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1" x14ac:dyDescent="0.25"/>
  <cols>
    <col min="1" max="1" width="3.44140625" customWidth="1"/>
    <col min="2" max="2" width="12.6640625" style="175" customWidth="1"/>
    <col min="3" max="3" width="38.33203125" style="175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5" t="s">
        <v>7</v>
      </c>
      <c r="B1" s="195"/>
      <c r="C1" s="195"/>
      <c r="D1" s="195"/>
      <c r="E1" s="195"/>
      <c r="F1" s="195"/>
      <c r="G1" s="195"/>
      <c r="AG1" t="s">
        <v>99</v>
      </c>
    </row>
    <row r="2" spans="1:60" ht="25.05" customHeight="1" x14ac:dyDescent="0.25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100</v>
      </c>
    </row>
    <row r="3" spans="1:60" ht="25.05" customHeight="1" x14ac:dyDescent="0.25">
      <c r="A3" s="196" t="s">
        <v>9</v>
      </c>
      <c r="B3" s="49" t="s">
        <v>46</v>
      </c>
      <c r="C3" s="199" t="s">
        <v>47</v>
      </c>
      <c r="D3" s="197"/>
      <c r="E3" s="197"/>
      <c r="F3" s="197"/>
      <c r="G3" s="198"/>
      <c r="AC3" s="175" t="s">
        <v>100</v>
      </c>
      <c r="AG3" t="s">
        <v>101</v>
      </c>
    </row>
    <row r="4" spans="1:60" ht="25.05" customHeight="1" x14ac:dyDescent="0.25">
      <c r="A4" s="200" t="s">
        <v>10</v>
      </c>
      <c r="B4" s="201" t="s">
        <v>50</v>
      </c>
      <c r="C4" s="202" t="s">
        <v>51</v>
      </c>
      <c r="D4" s="203"/>
      <c r="E4" s="203"/>
      <c r="F4" s="203"/>
      <c r="G4" s="204"/>
      <c r="AG4" t="s">
        <v>102</v>
      </c>
    </row>
    <row r="5" spans="1:60" x14ac:dyDescent="0.25">
      <c r="D5" s="10"/>
    </row>
    <row r="6" spans="1:60" ht="39.6" x14ac:dyDescent="0.25">
      <c r="A6" s="206" t="s">
        <v>103</v>
      </c>
      <c r="B6" s="208" t="s">
        <v>104</v>
      </c>
      <c r="C6" s="208" t="s">
        <v>105</v>
      </c>
      <c r="D6" s="207" t="s">
        <v>106</v>
      </c>
      <c r="E6" s="206" t="s">
        <v>107</v>
      </c>
      <c r="F6" s="205" t="s">
        <v>108</v>
      </c>
      <c r="G6" s="206" t="s">
        <v>31</v>
      </c>
      <c r="H6" s="209" t="s">
        <v>32</v>
      </c>
      <c r="I6" s="209" t="s">
        <v>109</v>
      </c>
      <c r="J6" s="209" t="s">
        <v>33</v>
      </c>
      <c r="K6" s="209" t="s">
        <v>110</v>
      </c>
      <c r="L6" s="209" t="s">
        <v>111</v>
      </c>
      <c r="M6" s="209" t="s">
        <v>112</v>
      </c>
      <c r="N6" s="209" t="s">
        <v>113</v>
      </c>
      <c r="O6" s="209" t="s">
        <v>114</v>
      </c>
      <c r="P6" s="209" t="s">
        <v>115</v>
      </c>
      <c r="Q6" s="209" t="s">
        <v>116</v>
      </c>
      <c r="R6" s="209" t="s">
        <v>117</v>
      </c>
      <c r="S6" s="209" t="s">
        <v>118</v>
      </c>
      <c r="T6" s="209" t="s">
        <v>119</v>
      </c>
      <c r="U6" s="209" t="s">
        <v>120</v>
      </c>
      <c r="V6" s="209" t="s">
        <v>121</v>
      </c>
      <c r="W6" s="209" t="s">
        <v>122</v>
      </c>
      <c r="X6" s="209" t="s">
        <v>123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</row>
    <row r="8" spans="1:60" x14ac:dyDescent="0.25">
      <c r="A8" s="233" t="s">
        <v>124</v>
      </c>
      <c r="B8" s="234" t="s">
        <v>64</v>
      </c>
      <c r="C8" s="252" t="s">
        <v>65</v>
      </c>
      <c r="D8" s="235"/>
      <c r="E8" s="236"/>
      <c r="F8" s="237"/>
      <c r="G8" s="238">
        <f>SUMIF(AG9:AG11,"&lt;&gt;NOR",G9:G11)</f>
        <v>0</v>
      </c>
      <c r="H8" s="232"/>
      <c r="I8" s="232">
        <f>SUM(I9:I11)</f>
        <v>0</v>
      </c>
      <c r="J8" s="232"/>
      <c r="K8" s="232">
        <f>SUM(K9:K11)</f>
        <v>0</v>
      </c>
      <c r="L8" s="232"/>
      <c r="M8" s="232">
        <f>SUM(M9:M11)</f>
        <v>0</v>
      </c>
      <c r="N8" s="232"/>
      <c r="O8" s="232">
        <f>SUM(O9:O11)</f>
        <v>7.6899999999999995</v>
      </c>
      <c r="P8" s="232"/>
      <c r="Q8" s="232">
        <f>SUM(Q9:Q11)</f>
        <v>0</v>
      </c>
      <c r="R8" s="232"/>
      <c r="S8" s="232"/>
      <c r="T8" s="232"/>
      <c r="U8" s="232"/>
      <c r="V8" s="232">
        <f>SUM(V9:V11)</f>
        <v>644.28</v>
      </c>
      <c r="W8" s="232"/>
      <c r="X8" s="232"/>
      <c r="AG8" t="s">
        <v>125</v>
      </c>
    </row>
    <row r="9" spans="1:60" outlineLevel="1" x14ac:dyDescent="0.25">
      <c r="A9" s="245">
        <v>1</v>
      </c>
      <c r="B9" s="246" t="s">
        <v>191</v>
      </c>
      <c r="C9" s="253" t="s">
        <v>192</v>
      </c>
      <c r="D9" s="247" t="s">
        <v>134</v>
      </c>
      <c r="E9" s="248">
        <v>320.45</v>
      </c>
      <c r="F9" s="249"/>
      <c r="G9" s="250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30">
        <v>2.2790000000000001E-2</v>
      </c>
      <c r="O9" s="230">
        <f>ROUND(E9*N9,2)</f>
        <v>7.3</v>
      </c>
      <c r="P9" s="230">
        <v>0</v>
      </c>
      <c r="Q9" s="230">
        <f>ROUND(E9*P9,2)</f>
        <v>0</v>
      </c>
      <c r="R9" s="230"/>
      <c r="S9" s="230" t="s">
        <v>129</v>
      </c>
      <c r="T9" s="230" t="s">
        <v>129</v>
      </c>
      <c r="U9" s="230">
        <v>1.3637999999999999</v>
      </c>
      <c r="V9" s="230">
        <f>ROUND(E9*U9,2)</f>
        <v>437.03</v>
      </c>
      <c r="W9" s="230"/>
      <c r="X9" s="230" t="s">
        <v>130</v>
      </c>
      <c r="Y9" s="210"/>
      <c r="Z9" s="210"/>
      <c r="AA9" s="210"/>
      <c r="AB9" s="210"/>
      <c r="AC9" s="210"/>
      <c r="AD9" s="210"/>
      <c r="AE9" s="210"/>
      <c r="AF9" s="210"/>
      <c r="AG9" s="210" t="s">
        <v>131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 x14ac:dyDescent="0.25">
      <c r="A10" s="245">
        <v>2</v>
      </c>
      <c r="B10" s="246" t="s">
        <v>193</v>
      </c>
      <c r="C10" s="253" t="s">
        <v>194</v>
      </c>
      <c r="D10" s="247" t="s">
        <v>134</v>
      </c>
      <c r="E10" s="248">
        <v>320.45</v>
      </c>
      <c r="F10" s="249"/>
      <c r="G10" s="250">
        <f>ROUND(E10*F10,2)</f>
        <v>0</v>
      </c>
      <c r="H10" s="231"/>
      <c r="I10" s="230">
        <f>ROUND(E10*H10,2)</f>
        <v>0</v>
      </c>
      <c r="J10" s="231"/>
      <c r="K10" s="230">
        <f>ROUND(E10*J10,2)</f>
        <v>0</v>
      </c>
      <c r="L10" s="230">
        <v>21</v>
      </c>
      <c r="M10" s="230">
        <f>G10*(1+L10/100)</f>
        <v>0</v>
      </c>
      <c r="N10" s="230">
        <v>0</v>
      </c>
      <c r="O10" s="230">
        <f>ROUND(E10*N10,2)</f>
        <v>0</v>
      </c>
      <c r="P10" s="230">
        <v>0</v>
      </c>
      <c r="Q10" s="230">
        <f>ROUND(E10*P10,2)</f>
        <v>0</v>
      </c>
      <c r="R10" s="230"/>
      <c r="S10" s="230" t="s">
        <v>129</v>
      </c>
      <c r="T10" s="230" t="s">
        <v>129</v>
      </c>
      <c r="U10" s="230">
        <v>0.46973999999999999</v>
      </c>
      <c r="V10" s="230">
        <f>ROUND(E10*U10,2)</f>
        <v>150.53</v>
      </c>
      <c r="W10" s="230"/>
      <c r="X10" s="230" t="s">
        <v>130</v>
      </c>
      <c r="Y10" s="210"/>
      <c r="Z10" s="210"/>
      <c r="AA10" s="210"/>
      <c r="AB10" s="210"/>
      <c r="AC10" s="210"/>
      <c r="AD10" s="210"/>
      <c r="AE10" s="210"/>
      <c r="AF10" s="210"/>
      <c r="AG10" s="210" t="s">
        <v>131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5">
      <c r="A11" s="245">
        <v>3</v>
      </c>
      <c r="B11" s="246" t="s">
        <v>195</v>
      </c>
      <c r="C11" s="253" t="s">
        <v>196</v>
      </c>
      <c r="D11" s="247" t="s">
        <v>134</v>
      </c>
      <c r="E11" s="248">
        <v>320.45</v>
      </c>
      <c r="F11" s="249"/>
      <c r="G11" s="250">
        <f>ROUND(E11*F11,2)</f>
        <v>0</v>
      </c>
      <c r="H11" s="231"/>
      <c r="I11" s="230">
        <f>ROUND(E11*H11,2)</f>
        <v>0</v>
      </c>
      <c r="J11" s="231"/>
      <c r="K11" s="230">
        <f>ROUND(E11*J11,2)</f>
        <v>0</v>
      </c>
      <c r="L11" s="230">
        <v>21</v>
      </c>
      <c r="M11" s="230">
        <f>G11*(1+L11/100)</f>
        <v>0</v>
      </c>
      <c r="N11" s="230">
        <v>1.2099999999999999E-3</v>
      </c>
      <c r="O11" s="230">
        <f>ROUND(E11*N11,2)</f>
        <v>0.39</v>
      </c>
      <c r="P11" s="230">
        <v>0</v>
      </c>
      <c r="Q11" s="230">
        <f>ROUND(E11*P11,2)</f>
        <v>0</v>
      </c>
      <c r="R11" s="230"/>
      <c r="S11" s="230" t="s">
        <v>129</v>
      </c>
      <c r="T11" s="230" t="s">
        <v>129</v>
      </c>
      <c r="U11" s="230">
        <v>0.17699999999999999</v>
      </c>
      <c r="V11" s="230">
        <f>ROUND(E11*U11,2)</f>
        <v>56.72</v>
      </c>
      <c r="W11" s="230"/>
      <c r="X11" s="230" t="s">
        <v>130</v>
      </c>
      <c r="Y11" s="210"/>
      <c r="Z11" s="210"/>
      <c r="AA11" s="210"/>
      <c r="AB11" s="210"/>
      <c r="AC11" s="210"/>
      <c r="AD11" s="210"/>
      <c r="AE11" s="210"/>
      <c r="AF11" s="210"/>
      <c r="AG11" s="210" t="s">
        <v>131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x14ac:dyDescent="0.25">
      <c r="A12" s="233" t="s">
        <v>124</v>
      </c>
      <c r="B12" s="234" t="s">
        <v>76</v>
      </c>
      <c r="C12" s="252" t="s">
        <v>77</v>
      </c>
      <c r="D12" s="235"/>
      <c r="E12" s="236"/>
      <c r="F12" s="237"/>
      <c r="G12" s="238">
        <f>SUMIF(AG13:AG13,"&lt;&gt;NOR",G13:G13)</f>
        <v>0</v>
      </c>
      <c r="H12" s="232"/>
      <c r="I12" s="232">
        <f>SUM(I13:I13)</f>
        <v>0</v>
      </c>
      <c r="J12" s="232"/>
      <c r="K12" s="232">
        <f>SUM(K13:K13)</f>
        <v>0</v>
      </c>
      <c r="L12" s="232"/>
      <c r="M12" s="232">
        <f>SUM(M13:M13)</f>
        <v>0</v>
      </c>
      <c r="N12" s="232"/>
      <c r="O12" s="232">
        <f>SUM(O13:O13)</f>
        <v>0</v>
      </c>
      <c r="P12" s="232"/>
      <c r="Q12" s="232">
        <f>SUM(Q13:Q13)</f>
        <v>313.7</v>
      </c>
      <c r="R12" s="232"/>
      <c r="S12" s="232"/>
      <c r="T12" s="232"/>
      <c r="U12" s="232"/>
      <c r="V12" s="232">
        <f>SUM(V13:V13)</f>
        <v>196.06</v>
      </c>
      <c r="W12" s="232"/>
      <c r="X12" s="232"/>
      <c r="AG12" t="s">
        <v>125</v>
      </c>
    </row>
    <row r="13" spans="1:60" outlineLevel="1" x14ac:dyDescent="0.25">
      <c r="A13" s="245">
        <v>4</v>
      </c>
      <c r="B13" s="246" t="s">
        <v>197</v>
      </c>
      <c r="C13" s="253" t="s">
        <v>198</v>
      </c>
      <c r="D13" s="247" t="s">
        <v>128</v>
      </c>
      <c r="E13" s="248">
        <v>224.07064</v>
      </c>
      <c r="F13" s="249"/>
      <c r="G13" s="250">
        <f>ROUND(E13*F13,2)</f>
        <v>0</v>
      </c>
      <c r="H13" s="231"/>
      <c r="I13" s="230">
        <f>ROUND(E13*H13,2)</f>
        <v>0</v>
      </c>
      <c r="J13" s="231"/>
      <c r="K13" s="230">
        <f>ROUND(E13*J13,2)</f>
        <v>0</v>
      </c>
      <c r="L13" s="230">
        <v>21</v>
      </c>
      <c r="M13" s="230">
        <f>G13*(1+L13/100)</f>
        <v>0</v>
      </c>
      <c r="N13" s="230">
        <v>0</v>
      </c>
      <c r="O13" s="230">
        <f>ROUND(E13*N13,2)</f>
        <v>0</v>
      </c>
      <c r="P13" s="230">
        <v>1.4</v>
      </c>
      <c r="Q13" s="230">
        <f>ROUND(E13*P13,2)</f>
        <v>313.7</v>
      </c>
      <c r="R13" s="230"/>
      <c r="S13" s="230" t="s">
        <v>129</v>
      </c>
      <c r="T13" s="230" t="s">
        <v>129</v>
      </c>
      <c r="U13" s="230">
        <v>0.875</v>
      </c>
      <c r="V13" s="230">
        <f>ROUND(E13*U13,2)</f>
        <v>196.06</v>
      </c>
      <c r="W13" s="230"/>
      <c r="X13" s="230" t="s">
        <v>130</v>
      </c>
      <c r="Y13" s="210"/>
      <c r="Z13" s="210"/>
      <c r="AA13" s="210"/>
      <c r="AB13" s="210"/>
      <c r="AC13" s="210"/>
      <c r="AD13" s="210"/>
      <c r="AE13" s="210"/>
      <c r="AF13" s="210"/>
      <c r="AG13" s="210" t="s">
        <v>131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x14ac:dyDescent="0.25">
      <c r="A14" s="233" t="s">
        <v>124</v>
      </c>
      <c r="B14" s="234" t="s">
        <v>78</v>
      </c>
      <c r="C14" s="252" t="s">
        <v>79</v>
      </c>
      <c r="D14" s="235"/>
      <c r="E14" s="236"/>
      <c r="F14" s="237"/>
      <c r="G14" s="238">
        <f>SUMIF(AG15:AG15,"&lt;&gt;NOR",G15:G15)</f>
        <v>0</v>
      </c>
      <c r="H14" s="232"/>
      <c r="I14" s="232">
        <f>SUM(I15:I15)</f>
        <v>0</v>
      </c>
      <c r="J14" s="232"/>
      <c r="K14" s="232">
        <f>SUM(K15:K15)</f>
        <v>0</v>
      </c>
      <c r="L14" s="232"/>
      <c r="M14" s="232">
        <f>SUM(M15:M15)</f>
        <v>0</v>
      </c>
      <c r="N14" s="232"/>
      <c r="O14" s="232">
        <f>SUM(O15:O15)</f>
        <v>0</v>
      </c>
      <c r="P14" s="232"/>
      <c r="Q14" s="232">
        <f>SUM(Q15:Q15)</f>
        <v>0</v>
      </c>
      <c r="R14" s="232"/>
      <c r="S14" s="232"/>
      <c r="T14" s="232"/>
      <c r="U14" s="232"/>
      <c r="V14" s="232">
        <f>SUM(V15:V15)</f>
        <v>14.4</v>
      </c>
      <c r="W14" s="232"/>
      <c r="X14" s="232"/>
      <c r="AG14" t="s">
        <v>125</v>
      </c>
    </row>
    <row r="15" spans="1:60" outlineLevel="1" x14ac:dyDescent="0.25">
      <c r="A15" s="245">
        <v>5</v>
      </c>
      <c r="B15" s="246" t="s">
        <v>163</v>
      </c>
      <c r="C15" s="253" t="s">
        <v>164</v>
      </c>
      <c r="D15" s="247" t="s">
        <v>165</v>
      </c>
      <c r="E15" s="248">
        <v>7.6908000000000003</v>
      </c>
      <c r="F15" s="249"/>
      <c r="G15" s="250">
        <f>ROUND(E15*F15,2)</f>
        <v>0</v>
      </c>
      <c r="H15" s="231"/>
      <c r="I15" s="230">
        <f>ROUND(E15*H15,2)</f>
        <v>0</v>
      </c>
      <c r="J15" s="231"/>
      <c r="K15" s="230">
        <f>ROUND(E15*J15,2)</f>
        <v>0</v>
      </c>
      <c r="L15" s="230">
        <v>21</v>
      </c>
      <c r="M15" s="230">
        <f>G15*(1+L15/100)</f>
        <v>0</v>
      </c>
      <c r="N15" s="230">
        <v>0</v>
      </c>
      <c r="O15" s="230">
        <f>ROUND(E15*N15,2)</f>
        <v>0</v>
      </c>
      <c r="P15" s="230">
        <v>0</v>
      </c>
      <c r="Q15" s="230">
        <f>ROUND(E15*P15,2)</f>
        <v>0</v>
      </c>
      <c r="R15" s="230"/>
      <c r="S15" s="230" t="s">
        <v>129</v>
      </c>
      <c r="T15" s="230" t="s">
        <v>129</v>
      </c>
      <c r="U15" s="230">
        <v>1.8720000000000001</v>
      </c>
      <c r="V15" s="230">
        <f>ROUND(E15*U15,2)</f>
        <v>14.4</v>
      </c>
      <c r="W15" s="230"/>
      <c r="X15" s="230" t="s">
        <v>166</v>
      </c>
      <c r="Y15" s="210"/>
      <c r="Z15" s="210"/>
      <c r="AA15" s="210"/>
      <c r="AB15" s="210"/>
      <c r="AC15" s="210"/>
      <c r="AD15" s="210"/>
      <c r="AE15" s="210"/>
      <c r="AF15" s="210"/>
      <c r="AG15" s="210" t="s">
        <v>167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x14ac:dyDescent="0.25">
      <c r="A16" s="233" t="s">
        <v>124</v>
      </c>
      <c r="B16" s="234" t="s">
        <v>80</v>
      </c>
      <c r="C16" s="252" t="s">
        <v>81</v>
      </c>
      <c r="D16" s="235"/>
      <c r="E16" s="236"/>
      <c r="F16" s="237"/>
      <c r="G16" s="238">
        <f>SUMIF(AG17:AG22,"&lt;&gt;NOR",G17:G22)</f>
        <v>0</v>
      </c>
      <c r="H16" s="232"/>
      <c r="I16" s="232">
        <f>SUM(I17:I22)</f>
        <v>0</v>
      </c>
      <c r="J16" s="232"/>
      <c r="K16" s="232">
        <f>SUM(K17:K22)</f>
        <v>0</v>
      </c>
      <c r="L16" s="232"/>
      <c r="M16" s="232">
        <f>SUM(M17:M22)</f>
        <v>0</v>
      </c>
      <c r="N16" s="232"/>
      <c r="O16" s="232">
        <f>SUM(O17:O22)</f>
        <v>3.29</v>
      </c>
      <c r="P16" s="232"/>
      <c r="Q16" s="232">
        <f>SUM(Q17:Q22)</f>
        <v>0</v>
      </c>
      <c r="R16" s="232"/>
      <c r="S16" s="232"/>
      <c r="T16" s="232"/>
      <c r="U16" s="232"/>
      <c r="V16" s="232">
        <f>SUM(V17:V22)</f>
        <v>169.13</v>
      </c>
      <c r="W16" s="232"/>
      <c r="X16" s="232"/>
      <c r="AG16" t="s">
        <v>125</v>
      </c>
    </row>
    <row r="17" spans="1:60" ht="20.399999999999999" outlineLevel="1" x14ac:dyDescent="0.25">
      <c r="A17" s="245">
        <v>6</v>
      </c>
      <c r="B17" s="246" t="s">
        <v>199</v>
      </c>
      <c r="C17" s="253" t="s">
        <v>200</v>
      </c>
      <c r="D17" s="247" t="s">
        <v>134</v>
      </c>
      <c r="E17" s="248">
        <v>560.17660000000001</v>
      </c>
      <c r="F17" s="249"/>
      <c r="G17" s="250">
        <f>ROUND(E17*F17,2)</f>
        <v>0</v>
      </c>
      <c r="H17" s="231"/>
      <c r="I17" s="230">
        <f>ROUND(E17*H17,2)</f>
        <v>0</v>
      </c>
      <c r="J17" s="231"/>
      <c r="K17" s="230">
        <f>ROUND(E17*J17,2)</f>
        <v>0</v>
      </c>
      <c r="L17" s="230">
        <v>21</v>
      </c>
      <c r="M17" s="230">
        <f>G17*(1+L17/100)</f>
        <v>0</v>
      </c>
      <c r="N17" s="230">
        <v>5.8700000000000002E-3</v>
      </c>
      <c r="O17" s="230">
        <f>ROUND(E17*N17,2)</f>
        <v>3.29</v>
      </c>
      <c r="P17" s="230">
        <v>0</v>
      </c>
      <c r="Q17" s="230">
        <f>ROUND(E17*P17,2)</f>
        <v>0</v>
      </c>
      <c r="R17" s="230"/>
      <c r="S17" s="230" t="s">
        <v>129</v>
      </c>
      <c r="T17" s="230" t="s">
        <v>184</v>
      </c>
      <c r="U17" s="230">
        <v>0.23693</v>
      </c>
      <c r="V17" s="230">
        <f>ROUND(E17*U17,2)</f>
        <v>132.72</v>
      </c>
      <c r="W17" s="230"/>
      <c r="X17" s="230" t="s">
        <v>201</v>
      </c>
      <c r="Y17" s="210"/>
      <c r="Z17" s="210"/>
      <c r="AA17" s="210"/>
      <c r="AB17" s="210"/>
      <c r="AC17" s="210"/>
      <c r="AD17" s="210"/>
      <c r="AE17" s="210"/>
      <c r="AF17" s="210"/>
      <c r="AG17" s="210" t="s">
        <v>202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1" x14ac:dyDescent="0.25">
      <c r="A18" s="245">
        <v>7</v>
      </c>
      <c r="B18" s="246" t="s">
        <v>203</v>
      </c>
      <c r="C18" s="253" t="s">
        <v>204</v>
      </c>
      <c r="D18" s="247" t="s">
        <v>134</v>
      </c>
      <c r="E18" s="248">
        <v>560.17660000000001</v>
      </c>
      <c r="F18" s="249"/>
      <c r="G18" s="250">
        <f>ROUND(E18*F18,2)</f>
        <v>0</v>
      </c>
      <c r="H18" s="231"/>
      <c r="I18" s="230">
        <f>ROUND(E18*H18,2)</f>
        <v>0</v>
      </c>
      <c r="J18" s="231"/>
      <c r="K18" s="230">
        <f>ROUND(E18*J18,2)</f>
        <v>0</v>
      </c>
      <c r="L18" s="230">
        <v>21</v>
      </c>
      <c r="M18" s="230">
        <f>G18*(1+L18/100)</f>
        <v>0</v>
      </c>
      <c r="N18" s="230">
        <v>0</v>
      </c>
      <c r="O18" s="230">
        <f>ROUND(E18*N18,2)</f>
        <v>0</v>
      </c>
      <c r="P18" s="230">
        <v>0</v>
      </c>
      <c r="Q18" s="230">
        <f>ROUND(E18*P18,2)</f>
        <v>0</v>
      </c>
      <c r="R18" s="230"/>
      <c r="S18" s="230" t="s">
        <v>129</v>
      </c>
      <c r="T18" s="230" t="s">
        <v>184</v>
      </c>
      <c r="U18" s="230">
        <v>6.5000000000000002E-2</v>
      </c>
      <c r="V18" s="230">
        <f>ROUND(E18*U18,2)</f>
        <v>36.409999999999997</v>
      </c>
      <c r="W18" s="230"/>
      <c r="X18" s="230" t="s">
        <v>130</v>
      </c>
      <c r="Y18" s="210"/>
      <c r="Z18" s="210"/>
      <c r="AA18" s="210"/>
      <c r="AB18" s="210"/>
      <c r="AC18" s="210"/>
      <c r="AD18" s="210"/>
      <c r="AE18" s="210"/>
      <c r="AF18" s="210"/>
      <c r="AG18" s="210" t="s">
        <v>131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ht="20.399999999999999" outlineLevel="1" x14ac:dyDescent="0.25">
      <c r="A19" s="245">
        <v>8</v>
      </c>
      <c r="B19" s="246" t="s">
        <v>205</v>
      </c>
      <c r="C19" s="253" t="s">
        <v>206</v>
      </c>
      <c r="D19" s="247" t="s">
        <v>151</v>
      </c>
      <c r="E19" s="248">
        <v>92.72</v>
      </c>
      <c r="F19" s="249"/>
      <c r="G19" s="250">
        <f>ROUND(E19*F19,2)</f>
        <v>0</v>
      </c>
      <c r="H19" s="231"/>
      <c r="I19" s="230">
        <f>ROUND(E19*H19,2)</f>
        <v>0</v>
      </c>
      <c r="J19" s="231"/>
      <c r="K19" s="230">
        <f>ROUND(E19*J19,2)</f>
        <v>0</v>
      </c>
      <c r="L19" s="230">
        <v>21</v>
      </c>
      <c r="M19" s="230">
        <f>G19*(1+L19/100)</f>
        <v>0</v>
      </c>
      <c r="N19" s="230">
        <v>0</v>
      </c>
      <c r="O19" s="230">
        <f>ROUND(E19*N19,2)</f>
        <v>0</v>
      </c>
      <c r="P19" s="230">
        <v>0</v>
      </c>
      <c r="Q19" s="230">
        <f>ROUND(E19*P19,2)</f>
        <v>0</v>
      </c>
      <c r="R19" s="230"/>
      <c r="S19" s="230" t="s">
        <v>207</v>
      </c>
      <c r="T19" s="230" t="s">
        <v>184</v>
      </c>
      <c r="U19" s="230">
        <v>0</v>
      </c>
      <c r="V19" s="230">
        <f>ROUND(E19*U19,2)</f>
        <v>0</v>
      </c>
      <c r="W19" s="230"/>
      <c r="X19" s="230" t="s">
        <v>130</v>
      </c>
      <c r="Y19" s="210"/>
      <c r="Z19" s="210"/>
      <c r="AA19" s="210"/>
      <c r="AB19" s="210"/>
      <c r="AC19" s="210"/>
      <c r="AD19" s="210"/>
      <c r="AE19" s="210"/>
      <c r="AF19" s="210"/>
      <c r="AG19" s="210" t="s">
        <v>131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 x14ac:dyDescent="0.25">
      <c r="A20" s="245">
        <v>9</v>
      </c>
      <c r="B20" s="246" t="s">
        <v>208</v>
      </c>
      <c r="C20" s="253" t="s">
        <v>209</v>
      </c>
      <c r="D20" s="247" t="s">
        <v>160</v>
      </c>
      <c r="E20" s="248">
        <v>2</v>
      </c>
      <c r="F20" s="249"/>
      <c r="G20" s="250">
        <f>ROUND(E20*F20,2)</f>
        <v>0</v>
      </c>
      <c r="H20" s="231"/>
      <c r="I20" s="230">
        <f>ROUND(E20*H20,2)</f>
        <v>0</v>
      </c>
      <c r="J20" s="231"/>
      <c r="K20" s="230">
        <f>ROUND(E20*J20,2)</f>
        <v>0</v>
      </c>
      <c r="L20" s="230">
        <v>21</v>
      </c>
      <c r="M20" s="230">
        <f>G20*(1+L20/100)</f>
        <v>0</v>
      </c>
      <c r="N20" s="230">
        <v>1.15E-3</v>
      </c>
      <c r="O20" s="230">
        <f>ROUND(E20*N20,2)</f>
        <v>0</v>
      </c>
      <c r="P20" s="230">
        <v>0</v>
      </c>
      <c r="Q20" s="230">
        <f>ROUND(E20*P20,2)</f>
        <v>0</v>
      </c>
      <c r="R20" s="230"/>
      <c r="S20" s="230" t="s">
        <v>207</v>
      </c>
      <c r="T20" s="230" t="s">
        <v>184</v>
      </c>
      <c r="U20" s="230">
        <v>0</v>
      </c>
      <c r="V20" s="230">
        <f>ROUND(E20*U20,2)</f>
        <v>0</v>
      </c>
      <c r="W20" s="230"/>
      <c r="X20" s="230" t="s">
        <v>130</v>
      </c>
      <c r="Y20" s="210"/>
      <c r="Z20" s="210"/>
      <c r="AA20" s="210"/>
      <c r="AB20" s="210"/>
      <c r="AC20" s="210"/>
      <c r="AD20" s="210"/>
      <c r="AE20" s="210"/>
      <c r="AF20" s="210"/>
      <c r="AG20" s="210" t="s">
        <v>131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5">
      <c r="A21" s="239">
        <v>10</v>
      </c>
      <c r="B21" s="240" t="s">
        <v>210</v>
      </c>
      <c r="C21" s="254" t="s">
        <v>211</v>
      </c>
      <c r="D21" s="241" t="s">
        <v>212</v>
      </c>
      <c r="E21" s="242">
        <v>1</v>
      </c>
      <c r="F21" s="243"/>
      <c r="G21" s="244">
        <f>ROUND(E21*F21,2)</f>
        <v>0</v>
      </c>
      <c r="H21" s="231"/>
      <c r="I21" s="230">
        <f>ROUND(E21*H21,2)</f>
        <v>0</v>
      </c>
      <c r="J21" s="231"/>
      <c r="K21" s="230">
        <f>ROUND(E21*J21,2)</f>
        <v>0</v>
      </c>
      <c r="L21" s="230">
        <v>21</v>
      </c>
      <c r="M21" s="230">
        <f>G21*(1+L21/100)</f>
        <v>0</v>
      </c>
      <c r="N21" s="230">
        <v>0</v>
      </c>
      <c r="O21" s="230">
        <f>ROUND(E21*N21,2)</f>
        <v>0</v>
      </c>
      <c r="P21" s="230">
        <v>0</v>
      </c>
      <c r="Q21" s="230">
        <f>ROUND(E21*P21,2)</f>
        <v>0</v>
      </c>
      <c r="R21" s="230"/>
      <c r="S21" s="230" t="s">
        <v>207</v>
      </c>
      <c r="T21" s="230" t="s">
        <v>184</v>
      </c>
      <c r="U21" s="230">
        <v>0</v>
      </c>
      <c r="V21" s="230">
        <f>ROUND(E21*U21,2)</f>
        <v>0</v>
      </c>
      <c r="W21" s="230"/>
      <c r="X21" s="230" t="s">
        <v>130</v>
      </c>
      <c r="Y21" s="210"/>
      <c r="Z21" s="210"/>
      <c r="AA21" s="210"/>
      <c r="AB21" s="210"/>
      <c r="AC21" s="210"/>
      <c r="AD21" s="210"/>
      <c r="AE21" s="210"/>
      <c r="AF21" s="210"/>
      <c r="AG21" s="210" t="s">
        <v>131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1" x14ac:dyDescent="0.25">
      <c r="A22" s="227">
        <v>11</v>
      </c>
      <c r="B22" s="228" t="s">
        <v>213</v>
      </c>
      <c r="C22" s="263" t="s">
        <v>214</v>
      </c>
      <c r="D22" s="229" t="s">
        <v>0</v>
      </c>
      <c r="E22" s="262"/>
      <c r="F22" s="231"/>
      <c r="G22" s="230">
        <f>ROUND(E22*F22,2)</f>
        <v>0</v>
      </c>
      <c r="H22" s="231"/>
      <c r="I22" s="230">
        <f>ROUND(E22*H22,2)</f>
        <v>0</v>
      </c>
      <c r="J22" s="231"/>
      <c r="K22" s="230">
        <f>ROUND(E22*J22,2)</f>
        <v>0</v>
      </c>
      <c r="L22" s="230">
        <v>21</v>
      </c>
      <c r="M22" s="230">
        <f>G22*(1+L22/100)</f>
        <v>0</v>
      </c>
      <c r="N22" s="230">
        <v>0</v>
      </c>
      <c r="O22" s="230">
        <f>ROUND(E22*N22,2)</f>
        <v>0</v>
      </c>
      <c r="P22" s="230">
        <v>0</v>
      </c>
      <c r="Q22" s="230">
        <f>ROUND(E22*P22,2)</f>
        <v>0</v>
      </c>
      <c r="R22" s="230"/>
      <c r="S22" s="230" t="s">
        <v>129</v>
      </c>
      <c r="T22" s="230" t="s">
        <v>184</v>
      </c>
      <c r="U22" s="230">
        <v>0</v>
      </c>
      <c r="V22" s="230">
        <f>ROUND(E22*U22,2)</f>
        <v>0</v>
      </c>
      <c r="W22" s="230"/>
      <c r="X22" s="230" t="s">
        <v>166</v>
      </c>
      <c r="Y22" s="210"/>
      <c r="Z22" s="210"/>
      <c r="AA22" s="210"/>
      <c r="AB22" s="210"/>
      <c r="AC22" s="210"/>
      <c r="AD22" s="210"/>
      <c r="AE22" s="210"/>
      <c r="AF22" s="210"/>
      <c r="AG22" s="210" t="s">
        <v>167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x14ac:dyDescent="0.25">
      <c r="A23" s="233" t="s">
        <v>124</v>
      </c>
      <c r="B23" s="234" t="s">
        <v>82</v>
      </c>
      <c r="C23" s="252" t="s">
        <v>83</v>
      </c>
      <c r="D23" s="235"/>
      <c r="E23" s="236"/>
      <c r="F23" s="237"/>
      <c r="G23" s="238">
        <f>SUMIF(AG24:AG28,"&lt;&gt;NOR",G24:G28)</f>
        <v>0</v>
      </c>
      <c r="H23" s="232"/>
      <c r="I23" s="232">
        <f>SUM(I24:I28)</f>
        <v>0</v>
      </c>
      <c r="J23" s="232"/>
      <c r="K23" s="232">
        <f>SUM(K24:K28)</f>
        <v>0</v>
      </c>
      <c r="L23" s="232"/>
      <c r="M23" s="232">
        <f>SUM(M24:M28)</f>
        <v>0</v>
      </c>
      <c r="N23" s="232"/>
      <c r="O23" s="232">
        <f>SUM(O24:O28)</f>
        <v>4.0999999999999996</v>
      </c>
      <c r="P23" s="232"/>
      <c r="Q23" s="232">
        <f>SUM(Q24:Q28)</f>
        <v>1.1499999999999999</v>
      </c>
      <c r="R23" s="232"/>
      <c r="S23" s="232"/>
      <c r="T23" s="232"/>
      <c r="U23" s="232"/>
      <c r="V23" s="232">
        <f>SUM(V24:V28)</f>
        <v>125.88</v>
      </c>
      <c r="W23" s="232"/>
      <c r="X23" s="232"/>
      <c r="AG23" t="s">
        <v>125</v>
      </c>
    </row>
    <row r="24" spans="1:60" outlineLevel="1" x14ac:dyDescent="0.25">
      <c r="A24" s="245">
        <v>12</v>
      </c>
      <c r="B24" s="246" t="s">
        <v>215</v>
      </c>
      <c r="C24" s="253" t="s">
        <v>216</v>
      </c>
      <c r="D24" s="247" t="s">
        <v>134</v>
      </c>
      <c r="E24" s="248">
        <v>493.64</v>
      </c>
      <c r="F24" s="249"/>
      <c r="G24" s="250">
        <f>ROUND(E24*F24,2)</f>
        <v>0</v>
      </c>
      <c r="H24" s="231"/>
      <c r="I24" s="230">
        <f>ROUND(E24*H24,2)</f>
        <v>0</v>
      </c>
      <c r="J24" s="231"/>
      <c r="K24" s="230">
        <f>ROUND(E24*J24,2)</f>
        <v>0</v>
      </c>
      <c r="L24" s="230">
        <v>21</v>
      </c>
      <c r="M24" s="230">
        <f>G24*(1+L24/100)</f>
        <v>0</v>
      </c>
      <c r="N24" s="230">
        <v>0</v>
      </c>
      <c r="O24" s="230">
        <f>ROUND(E24*N24,2)</f>
        <v>0</v>
      </c>
      <c r="P24" s="230">
        <v>2.33E-3</v>
      </c>
      <c r="Q24" s="230">
        <f>ROUND(E24*P24,2)</f>
        <v>1.1499999999999999</v>
      </c>
      <c r="R24" s="230"/>
      <c r="S24" s="230" t="s">
        <v>129</v>
      </c>
      <c r="T24" s="230" t="s">
        <v>129</v>
      </c>
      <c r="U24" s="230">
        <v>9.5000000000000001E-2</v>
      </c>
      <c r="V24" s="230">
        <f>ROUND(E24*U24,2)</f>
        <v>46.9</v>
      </c>
      <c r="W24" s="230"/>
      <c r="X24" s="230" t="s">
        <v>130</v>
      </c>
      <c r="Y24" s="210"/>
      <c r="Z24" s="210"/>
      <c r="AA24" s="210"/>
      <c r="AB24" s="210"/>
      <c r="AC24" s="210"/>
      <c r="AD24" s="210"/>
      <c r="AE24" s="210"/>
      <c r="AF24" s="210"/>
      <c r="AG24" s="210" t="s">
        <v>131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5">
      <c r="A25" s="245">
        <v>13</v>
      </c>
      <c r="B25" s="246" t="s">
        <v>217</v>
      </c>
      <c r="C25" s="253" t="s">
        <v>218</v>
      </c>
      <c r="D25" s="247" t="s">
        <v>134</v>
      </c>
      <c r="E25" s="248">
        <v>493.64</v>
      </c>
      <c r="F25" s="249"/>
      <c r="G25" s="250">
        <f>ROUND(E25*F25,2)</f>
        <v>0</v>
      </c>
      <c r="H25" s="231"/>
      <c r="I25" s="230">
        <f>ROUND(E25*H25,2)</f>
        <v>0</v>
      </c>
      <c r="J25" s="231"/>
      <c r="K25" s="230">
        <f>ROUND(E25*J25,2)</f>
        <v>0</v>
      </c>
      <c r="L25" s="230">
        <v>21</v>
      </c>
      <c r="M25" s="230">
        <f>G25*(1+L25/100)</f>
        <v>0</v>
      </c>
      <c r="N25" s="230">
        <v>3.3E-4</v>
      </c>
      <c r="O25" s="230">
        <f>ROUND(E25*N25,2)</f>
        <v>0.16</v>
      </c>
      <c r="P25" s="230">
        <v>0</v>
      </c>
      <c r="Q25" s="230">
        <f>ROUND(E25*P25,2)</f>
        <v>0</v>
      </c>
      <c r="R25" s="230"/>
      <c r="S25" s="230" t="s">
        <v>129</v>
      </c>
      <c r="T25" s="230" t="s">
        <v>184</v>
      </c>
      <c r="U25" s="230">
        <v>0.16</v>
      </c>
      <c r="V25" s="230">
        <f>ROUND(E25*U25,2)</f>
        <v>78.98</v>
      </c>
      <c r="W25" s="230"/>
      <c r="X25" s="230" t="s">
        <v>130</v>
      </c>
      <c r="Y25" s="210"/>
      <c r="Z25" s="210"/>
      <c r="AA25" s="210"/>
      <c r="AB25" s="210"/>
      <c r="AC25" s="210"/>
      <c r="AD25" s="210"/>
      <c r="AE25" s="210"/>
      <c r="AF25" s="210"/>
      <c r="AG25" s="210" t="s">
        <v>131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5">
      <c r="A26" s="245">
        <v>14</v>
      </c>
      <c r="B26" s="246" t="s">
        <v>219</v>
      </c>
      <c r="C26" s="253" t="s">
        <v>220</v>
      </c>
      <c r="D26" s="247" t="s">
        <v>128</v>
      </c>
      <c r="E26" s="248">
        <v>129.5805</v>
      </c>
      <c r="F26" s="249"/>
      <c r="G26" s="250">
        <f>ROUND(E26*F26,2)</f>
        <v>0</v>
      </c>
      <c r="H26" s="231"/>
      <c r="I26" s="230">
        <f>ROUND(E26*H26,2)</f>
        <v>0</v>
      </c>
      <c r="J26" s="231"/>
      <c r="K26" s="230">
        <f>ROUND(E26*J26,2)</f>
        <v>0</v>
      </c>
      <c r="L26" s="230">
        <v>21</v>
      </c>
      <c r="M26" s="230">
        <f>G26*(1+L26/100)</f>
        <v>0</v>
      </c>
      <c r="N26" s="230">
        <v>0.02</v>
      </c>
      <c r="O26" s="230">
        <f>ROUND(E26*N26,2)</f>
        <v>2.59</v>
      </c>
      <c r="P26" s="230">
        <v>0</v>
      </c>
      <c r="Q26" s="230">
        <f>ROUND(E26*P26,2)</f>
        <v>0</v>
      </c>
      <c r="R26" s="230" t="s">
        <v>221</v>
      </c>
      <c r="S26" s="230" t="s">
        <v>129</v>
      </c>
      <c r="T26" s="230" t="s">
        <v>184</v>
      </c>
      <c r="U26" s="230">
        <v>0</v>
      </c>
      <c r="V26" s="230">
        <f>ROUND(E26*U26,2)</f>
        <v>0</v>
      </c>
      <c r="W26" s="230"/>
      <c r="X26" s="230" t="s">
        <v>222</v>
      </c>
      <c r="Y26" s="210"/>
      <c r="Z26" s="210"/>
      <c r="AA26" s="210"/>
      <c r="AB26" s="210"/>
      <c r="AC26" s="210"/>
      <c r="AD26" s="210"/>
      <c r="AE26" s="210"/>
      <c r="AF26" s="210"/>
      <c r="AG26" s="210" t="s">
        <v>223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 x14ac:dyDescent="0.25">
      <c r="A27" s="239">
        <v>15</v>
      </c>
      <c r="B27" s="240" t="s">
        <v>224</v>
      </c>
      <c r="C27" s="254" t="s">
        <v>225</v>
      </c>
      <c r="D27" s="241" t="s">
        <v>128</v>
      </c>
      <c r="E27" s="242">
        <v>67.381860000000003</v>
      </c>
      <c r="F27" s="243"/>
      <c r="G27" s="244">
        <f>ROUND(E27*F27,2)</f>
        <v>0</v>
      </c>
      <c r="H27" s="231"/>
      <c r="I27" s="230">
        <f>ROUND(E27*H27,2)</f>
        <v>0</v>
      </c>
      <c r="J27" s="231"/>
      <c r="K27" s="230">
        <f>ROUND(E27*J27,2)</f>
        <v>0</v>
      </c>
      <c r="L27" s="230">
        <v>21</v>
      </c>
      <c r="M27" s="230">
        <f>G27*(1+L27/100)</f>
        <v>0</v>
      </c>
      <c r="N27" s="230">
        <v>0.02</v>
      </c>
      <c r="O27" s="230">
        <f>ROUND(E27*N27,2)</f>
        <v>1.35</v>
      </c>
      <c r="P27" s="230">
        <v>0</v>
      </c>
      <c r="Q27" s="230">
        <f>ROUND(E27*P27,2)</f>
        <v>0</v>
      </c>
      <c r="R27" s="230" t="s">
        <v>221</v>
      </c>
      <c r="S27" s="230" t="s">
        <v>129</v>
      </c>
      <c r="T27" s="230" t="s">
        <v>129</v>
      </c>
      <c r="U27" s="230">
        <v>0</v>
      </c>
      <c r="V27" s="230">
        <f>ROUND(E27*U27,2)</f>
        <v>0</v>
      </c>
      <c r="W27" s="230"/>
      <c r="X27" s="230" t="s">
        <v>222</v>
      </c>
      <c r="Y27" s="210"/>
      <c r="Z27" s="210"/>
      <c r="AA27" s="210"/>
      <c r="AB27" s="210"/>
      <c r="AC27" s="210"/>
      <c r="AD27" s="210"/>
      <c r="AE27" s="210"/>
      <c r="AF27" s="210"/>
      <c r="AG27" s="210" t="s">
        <v>223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5">
      <c r="A28" s="227">
        <v>16</v>
      </c>
      <c r="B28" s="228" t="s">
        <v>226</v>
      </c>
      <c r="C28" s="263" t="s">
        <v>227</v>
      </c>
      <c r="D28" s="229" t="s">
        <v>0</v>
      </c>
      <c r="E28" s="262"/>
      <c r="F28" s="231"/>
      <c r="G28" s="230">
        <f>ROUND(E28*F28,2)</f>
        <v>0</v>
      </c>
      <c r="H28" s="231"/>
      <c r="I28" s="230">
        <f>ROUND(E28*H28,2)</f>
        <v>0</v>
      </c>
      <c r="J28" s="231"/>
      <c r="K28" s="230">
        <f>ROUND(E28*J28,2)</f>
        <v>0</v>
      </c>
      <c r="L28" s="230">
        <v>21</v>
      </c>
      <c r="M28" s="230">
        <f>G28*(1+L28/100)</f>
        <v>0</v>
      </c>
      <c r="N28" s="230">
        <v>0</v>
      </c>
      <c r="O28" s="230">
        <f>ROUND(E28*N28,2)</f>
        <v>0</v>
      </c>
      <c r="P28" s="230">
        <v>0</v>
      </c>
      <c r="Q28" s="230">
        <f>ROUND(E28*P28,2)</f>
        <v>0</v>
      </c>
      <c r="R28" s="230"/>
      <c r="S28" s="230" t="s">
        <v>129</v>
      </c>
      <c r="T28" s="230" t="s">
        <v>129</v>
      </c>
      <c r="U28" s="230">
        <v>0</v>
      </c>
      <c r="V28" s="230">
        <f>ROUND(E28*U28,2)</f>
        <v>0</v>
      </c>
      <c r="W28" s="230"/>
      <c r="X28" s="230" t="s">
        <v>166</v>
      </c>
      <c r="Y28" s="210"/>
      <c r="Z28" s="210"/>
      <c r="AA28" s="210"/>
      <c r="AB28" s="210"/>
      <c r="AC28" s="210"/>
      <c r="AD28" s="210"/>
      <c r="AE28" s="210"/>
      <c r="AF28" s="210"/>
      <c r="AG28" s="210" t="s">
        <v>167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x14ac:dyDescent="0.25">
      <c r="A29" s="233" t="s">
        <v>124</v>
      </c>
      <c r="B29" s="234" t="s">
        <v>94</v>
      </c>
      <c r="C29" s="252" t="s">
        <v>95</v>
      </c>
      <c r="D29" s="235"/>
      <c r="E29" s="236"/>
      <c r="F29" s="237"/>
      <c r="G29" s="238">
        <f>SUMIF(AG30:AG38,"&lt;&gt;NOR",G30:G38)</f>
        <v>0</v>
      </c>
      <c r="H29" s="232"/>
      <c r="I29" s="232">
        <f>SUM(I30:I38)</f>
        <v>0</v>
      </c>
      <c r="J29" s="232"/>
      <c r="K29" s="232">
        <f>SUM(K30:K38)</f>
        <v>0</v>
      </c>
      <c r="L29" s="232"/>
      <c r="M29" s="232">
        <f>SUM(M30:M38)</f>
        <v>0</v>
      </c>
      <c r="N29" s="232"/>
      <c r="O29" s="232">
        <f>SUM(O30:O38)</f>
        <v>0</v>
      </c>
      <c r="P29" s="232"/>
      <c r="Q29" s="232">
        <f>SUM(Q30:Q38)</f>
        <v>0</v>
      </c>
      <c r="R29" s="232"/>
      <c r="S29" s="232"/>
      <c r="T29" s="232"/>
      <c r="U29" s="232"/>
      <c r="V29" s="232">
        <f>SUM(V30:V38)</f>
        <v>1422.17</v>
      </c>
      <c r="W29" s="232"/>
      <c r="X29" s="232"/>
      <c r="AG29" t="s">
        <v>125</v>
      </c>
    </row>
    <row r="30" spans="1:60" outlineLevel="1" x14ac:dyDescent="0.25">
      <c r="A30" s="245">
        <v>17</v>
      </c>
      <c r="B30" s="246" t="s">
        <v>168</v>
      </c>
      <c r="C30" s="253" t="s">
        <v>169</v>
      </c>
      <c r="D30" s="247" t="s">
        <v>165</v>
      </c>
      <c r="E30" s="248">
        <v>314.84908000000001</v>
      </c>
      <c r="F30" s="249"/>
      <c r="G30" s="250">
        <f>ROUND(E30*F30,2)</f>
        <v>0</v>
      </c>
      <c r="H30" s="231"/>
      <c r="I30" s="230">
        <f>ROUND(E30*H30,2)</f>
        <v>0</v>
      </c>
      <c r="J30" s="231"/>
      <c r="K30" s="230">
        <f>ROUND(E30*J30,2)</f>
        <v>0</v>
      </c>
      <c r="L30" s="230">
        <v>21</v>
      </c>
      <c r="M30" s="230">
        <f>G30*(1+L30/100)</f>
        <v>0</v>
      </c>
      <c r="N30" s="230">
        <v>0</v>
      </c>
      <c r="O30" s="230">
        <f>ROUND(E30*N30,2)</f>
        <v>0</v>
      </c>
      <c r="P30" s="230">
        <v>0</v>
      </c>
      <c r="Q30" s="230">
        <f>ROUND(E30*P30,2)</f>
        <v>0</v>
      </c>
      <c r="R30" s="230"/>
      <c r="S30" s="230" t="s">
        <v>129</v>
      </c>
      <c r="T30" s="230" t="s">
        <v>129</v>
      </c>
      <c r="U30" s="230">
        <v>0.93300000000000005</v>
      </c>
      <c r="V30" s="230">
        <f>ROUND(E30*U30,2)</f>
        <v>293.75</v>
      </c>
      <c r="W30" s="230"/>
      <c r="X30" s="230" t="s">
        <v>170</v>
      </c>
      <c r="Y30" s="210"/>
      <c r="Z30" s="210"/>
      <c r="AA30" s="210"/>
      <c r="AB30" s="210"/>
      <c r="AC30" s="210"/>
      <c r="AD30" s="210"/>
      <c r="AE30" s="210"/>
      <c r="AF30" s="210"/>
      <c r="AG30" s="210" t="s">
        <v>171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5">
      <c r="A31" s="245">
        <v>18</v>
      </c>
      <c r="B31" s="246" t="s">
        <v>228</v>
      </c>
      <c r="C31" s="253" t="s">
        <v>229</v>
      </c>
      <c r="D31" s="247" t="s">
        <v>165</v>
      </c>
      <c r="E31" s="248">
        <v>629.69815000000006</v>
      </c>
      <c r="F31" s="249"/>
      <c r="G31" s="250">
        <f>ROUND(E31*F31,2)</f>
        <v>0</v>
      </c>
      <c r="H31" s="231"/>
      <c r="I31" s="230">
        <f>ROUND(E31*H31,2)</f>
        <v>0</v>
      </c>
      <c r="J31" s="231"/>
      <c r="K31" s="230">
        <f>ROUND(E31*J31,2)</f>
        <v>0</v>
      </c>
      <c r="L31" s="230">
        <v>21</v>
      </c>
      <c r="M31" s="230">
        <f>G31*(1+L31/100)</f>
        <v>0</v>
      </c>
      <c r="N31" s="230">
        <v>0</v>
      </c>
      <c r="O31" s="230">
        <f>ROUND(E31*N31,2)</f>
        <v>0</v>
      </c>
      <c r="P31" s="230">
        <v>0</v>
      </c>
      <c r="Q31" s="230">
        <f>ROUND(E31*P31,2)</f>
        <v>0</v>
      </c>
      <c r="R31" s="230"/>
      <c r="S31" s="230" t="s">
        <v>129</v>
      </c>
      <c r="T31" s="230" t="s">
        <v>129</v>
      </c>
      <c r="U31" s="230">
        <v>0.65300000000000002</v>
      </c>
      <c r="V31" s="230">
        <f>ROUND(E31*U31,2)</f>
        <v>411.19</v>
      </c>
      <c r="W31" s="230"/>
      <c r="X31" s="230" t="s">
        <v>170</v>
      </c>
      <c r="Y31" s="210"/>
      <c r="Z31" s="210"/>
      <c r="AA31" s="210"/>
      <c r="AB31" s="210"/>
      <c r="AC31" s="210"/>
      <c r="AD31" s="210"/>
      <c r="AE31" s="210"/>
      <c r="AF31" s="210"/>
      <c r="AG31" s="210" t="s">
        <v>171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5">
      <c r="A32" s="245">
        <v>19</v>
      </c>
      <c r="B32" s="246" t="s">
        <v>172</v>
      </c>
      <c r="C32" s="253" t="s">
        <v>173</v>
      </c>
      <c r="D32" s="247" t="s">
        <v>165</v>
      </c>
      <c r="E32" s="248">
        <v>314.84908000000001</v>
      </c>
      <c r="F32" s="249"/>
      <c r="G32" s="250">
        <f>ROUND(E32*F32,2)</f>
        <v>0</v>
      </c>
      <c r="H32" s="231"/>
      <c r="I32" s="230">
        <f>ROUND(E32*H32,2)</f>
        <v>0</v>
      </c>
      <c r="J32" s="231"/>
      <c r="K32" s="230">
        <f>ROUND(E32*J32,2)</f>
        <v>0</v>
      </c>
      <c r="L32" s="230">
        <v>21</v>
      </c>
      <c r="M32" s="230">
        <f>G32*(1+L32/100)</f>
        <v>0</v>
      </c>
      <c r="N32" s="230">
        <v>0</v>
      </c>
      <c r="O32" s="230">
        <f>ROUND(E32*N32,2)</f>
        <v>0</v>
      </c>
      <c r="P32" s="230">
        <v>0</v>
      </c>
      <c r="Q32" s="230">
        <f>ROUND(E32*P32,2)</f>
        <v>0</v>
      </c>
      <c r="R32" s="230"/>
      <c r="S32" s="230" t="s">
        <v>129</v>
      </c>
      <c r="T32" s="230" t="s">
        <v>129</v>
      </c>
      <c r="U32" s="230">
        <v>0.49</v>
      </c>
      <c r="V32" s="230">
        <f>ROUND(E32*U32,2)</f>
        <v>154.28</v>
      </c>
      <c r="W32" s="230"/>
      <c r="X32" s="230" t="s">
        <v>170</v>
      </c>
      <c r="Y32" s="210"/>
      <c r="Z32" s="210"/>
      <c r="AA32" s="210"/>
      <c r="AB32" s="210"/>
      <c r="AC32" s="210"/>
      <c r="AD32" s="210"/>
      <c r="AE32" s="210"/>
      <c r="AF32" s="210"/>
      <c r="AG32" s="210" t="s">
        <v>171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5">
      <c r="A33" s="245">
        <v>20</v>
      </c>
      <c r="B33" s="246" t="s">
        <v>174</v>
      </c>
      <c r="C33" s="253" t="s">
        <v>175</v>
      </c>
      <c r="D33" s="247" t="s">
        <v>165</v>
      </c>
      <c r="E33" s="248">
        <v>4407.8870800000004</v>
      </c>
      <c r="F33" s="249"/>
      <c r="G33" s="250">
        <f>ROUND(E33*F33,2)</f>
        <v>0</v>
      </c>
      <c r="H33" s="231"/>
      <c r="I33" s="230">
        <f>ROUND(E33*H33,2)</f>
        <v>0</v>
      </c>
      <c r="J33" s="231"/>
      <c r="K33" s="230">
        <f>ROUND(E33*J33,2)</f>
        <v>0</v>
      </c>
      <c r="L33" s="230">
        <v>21</v>
      </c>
      <c r="M33" s="230">
        <f>G33*(1+L33/100)</f>
        <v>0</v>
      </c>
      <c r="N33" s="230">
        <v>0</v>
      </c>
      <c r="O33" s="230">
        <f>ROUND(E33*N33,2)</f>
        <v>0</v>
      </c>
      <c r="P33" s="230">
        <v>0</v>
      </c>
      <c r="Q33" s="230">
        <f>ROUND(E33*P33,2)</f>
        <v>0</v>
      </c>
      <c r="R33" s="230"/>
      <c r="S33" s="230" t="s">
        <v>129</v>
      </c>
      <c r="T33" s="230" t="s">
        <v>129</v>
      </c>
      <c r="U33" s="230">
        <v>0</v>
      </c>
      <c r="V33" s="230">
        <f>ROUND(E33*U33,2)</f>
        <v>0</v>
      </c>
      <c r="W33" s="230"/>
      <c r="X33" s="230" t="s">
        <v>170</v>
      </c>
      <c r="Y33" s="210"/>
      <c r="Z33" s="210"/>
      <c r="AA33" s="210"/>
      <c r="AB33" s="210"/>
      <c r="AC33" s="210"/>
      <c r="AD33" s="210"/>
      <c r="AE33" s="210"/>
      <c r="AF33" s="210"/>
      <c r="AG33" s="210" t="s">
        <v>171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 x14ac:dyDescent="0.25">
      <c r="A34" s="245">
        <v>21</v>
      </c>
      <c r="B34" s="246" t="s">
        <v>176</v>
      </c>
      <c r="C34" s="253" t="s">
        <v>177</v>
      </c>
      <c r="D34" s="247" t="s">
        <v>165</v>
      </c>
      <c r="E34" s="248">
        <v>314.84908000000001</v>
      </c>
      <c r="F34" s="249"/>
      <c r="G34" s="250">
        <f>ROUND(E34*F34,2)</f>
        <v>0</v>
      </c>
      <c r="H34" s="231"/>
      <c r="I34" s="230">
        <f>ROUND(E34*H34,2)</f>
        <v>0</v>
      </c>
      <c r="J34" s="231"/>
      <c r="K34" s="230">
        <f>ROUND(E34*J34,2)</f>
        <v>0</v>
      </c>
      <c r="L34" s="230">
        <v>21</v>
      </c>
      <c r="M34" s="230">
        <f>G34*(1+L34/100)</f>
        <v>0</v>
      </c>
      <c r="N34" s="230">
        <v>0</v>
      </c>
      <c r="O34" s="230">
        <f>ROUND(E34*N34,2)</f>
        <v>0</v>
      </c>
      <c r="P34" s="230">
        <v>0</v>
      </c>
      <c r="Q34" s="230">
        <f>ROUND(E34*P34,2)</f>
        <v>0</v>
      </c>
      <c r="R34" s="230"/>
      <c r="S34" s="230" t="s">
        <v>129</v>
      </c>
      <c r="T34" s="230" t="s">
        <v>129</v>
      </c>
      <c r="U34" s="230">
        <v>0.94199999999999995</v>
      </c>
      <c r="V34" s="230">
        <f>ROUND(E34*U34,2)</f>
        <v>296.58999999999997</v>
      </c>
      <c r="W34" s="230"/>
      <c r="X34" s="230" t="s">
        <v>170</v>
      </c>
      <c r="Y34" s="210"/>
      <c r="Z34" s="210"/>
      <c r="AA34" s="210"/>
      <c r="AB34" s="210"/>
      <c r="AC34" s="210"/>
      <c r="AD34" s="210"/>
      <c r="AE34" s="210"/>
      <c r="AF34" s="210"/>
      <c r="AG34" s="210" t="s">
        <v>171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1" x14ac:dyDescent="0.25">
      <c r="A35" s="245">
        <v>22</v>
      </c>
      <c r="B35" s="246" t="s">
        <v>178</v>
      </c>
      <c r="C35" s="253" t="s">
        <v>179</v>
      </c>
      <c r="D35" s="247" t="s">
        <v>165</v>
      </c>
      <c r="E35" s="248">
        <v>2518.7926200000002</v>
      </c>
      <c r="F35" s="249"/>
      <c r="G35" s="250">
        <f>ROUND(E35*F35,2)</f>
        <v>0</v>
      </c>
      <c r="H35" s="231"/>
      <c r="I35" s="230">
        <f>ROUND(E35*H35,2)</f>
        <v>0</v>
      </c>
      <c r="J35" s="231"/>
      <c r="K35" s="230">
        <f>ROUND(E35*J35,2)</f>
        <v>0</v>
      </c>
      <c r="L35" s="230">
        <v>21</v>
      </c>
      <c r="M35" s="230">
        <f>G35*(1+L35/100)</f>
        <v>0</v>
      </c>
      <c r="N35" s="230">
        <v>0</v>
      </c>
      <c r="O35" s="230">
        <f>ROUND(E35*N35,2)</f>
        <v>0</v>
      </c>
      <c r="P35" s="230">
        <v>0</v>
      </c>
      <c r="Q35" s="230">
        <f>ROUND(E35*P35,2)</f>
        <v>0</v>
      </c>
      <c r="R35" s="230"/>
      <c r="S35" s="230" t="s">
        <v>129</v>
      </c>
      <c r="T35" s="230" t="s">
        <v>129</v>
      </c>
      <c r="U35" s="230">
        <v>0.105</v>
      </c>
      <c r="V35" s="230">
        <f>ROUND(E35*U35,2)</f>
        <v>264.47000000000003</v>
      </c>
      <c r="W35" s="230"/>
      <c r="X35" s="230" t="s">
        <v>170</v>
      </c>
      <c r="Y35" s="210"/>
      <c r="Z35" s="210"/>
      <c r="AA35" s="210"/>
      <c r="AB35" s="210"/>
      <c r="AC35" s="210"/>
      <c r="AD35" s="210"/>
      <c r="AE35" s="210"/>
      <c r="AF35" s="210"/>
      <c r="AG35" s="210" t="s">
        <v>171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1" x14ac:dyDescent="0.25">
      <c r="A36" s="245">
        <v>23</v>
      </c>
      <c r="B36" s="246" t="s">
        <v>180</v>
      </c>
      <c r="C36" s="253" t="s">
        <v>181</v>
      </c>
      <c r="D36" s="247" t="s">
        <v>165</v>
      </c>
      <c r="E36" s="248">
        <v>314.84908000000001</v>
      </c>
      <c r="F36" s="249"/>
      <c r="G36" s="250">
        <f>ROUND(E36*F36,2)</f>
        <v>0</v>
      </c>
      <c r="H36" s="231"/>
      <c r="I36" s="230">
        <f>ROUND(E36*H36,2)</f>
        <v>0</v>
      </c>
      <c r="J36" s="231"/>
      <c r="K36" s="230">
        <f>ROUND(E36*J36,2)</f>
        <v>0</v>
      </c>
      <c r="L36" s="230">
        <v>21</v>
      </c>
      <c r="M36" s="230">
        <f>G36*(1+L36/100)</f>
        <v>0</v>
      </c>
      <c r="N36" s="230">
        <v>0</v>
      </c>
      <c r="O36" s="230">
        <f>ROUND(E36*N36,2)</f>
        <v>0</v>
      </c>
      <c r="P36" s="230">
        <v>0</v>
      </c>
      <c r="Q36" s="230">
        <f>ROUND(E36*P36,2)</f>
        <v>0</v>
      </c>
      <c r="R36" s="230"/>
      <c r="S36" s="230" t="s">
        <v>129</v>
      </c>
      <c r="T36" s="230" t="s">
        <v>129</v>
      </c>
      <c r="U36" s="230">
        <v>6.0000000000000001E-3</v>
      </c>
      <c r="V36" s="230">
        <f>ROUND(E36*U36,2)</f>
        <v>1.89</v>
      </c>
      <c r="W36" s="230"/>
      <c r="X36" s="230" t="s">
        <v>170</v>
      </c>
      <c r="Y36" s="210"/>
      <c r="Z36" s="210"/>
      <c r="AA36" s="210"/>
      <c r="AB36" s="210"/>
      <c r="AC36" s="210"/>
      <c r="AD36" s="210"/>
      <c r="AE36" s="210"/>
      <c r="AF36" s="210"/>
      <c r="AG36" s="210" t="s">
        <v>171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1" x14ac:dyDescent="0.25">
      <c r="A37" s="245">
        <v>24</v>
      </c>
      <c r="B37" s="246" t="s">
        <v>230</v>
      </c>
      <c r="C37" s="253" t="s">
        <v>231</v>
      </c>
      <c r="D37" s="247" t="s">
        <v>165</v>
      </c>
      <c r="E37" s="248">
        <v>314.84908000000001</v>
      </c>
      <c r="F37" s="249"/>
      <c r="G37" s="250">
        <f>ROUND(E37*F37,2)</f>
        <v>0</v>
      </c>
      <c r="H37" s="231"/>
      <c r="I37" s="230">
        <f>ROUND(E37*H37,2)</f>
        <v>0</v>
      </c>
      <c r="J37" s="231"/>
      <c r="K37" s="230">
        <f>ROUND(E37*J37,2)</f>
        <v>0</v>
      </c>
      <c r="L37" s="230">
        <v>21</v>
      </c>
      <c r="M37" s="230">
        <f>G37*(1+L37/100)</f>
        <v>0</v>
      </c>
      <c r="N37" s="230">
        <v>0</v>
      </c>
      <c r="O37" s="230">
        <f>ROUND(E37*N37,2)</f>
        <v>0</v>
      </c>
      <c r="P37" s="230">
        <v>0</v>
      </c>
      <c r="Q37" s="230">
        <f>ROUND(E37*P37,2)</f>
        <v>0</v>
      </c>
      <c r="R37" s="230"/>
      <c r="S37" s="230" t="s">
        <v>129</v>
      </c>
      <c r="T37" s="230" t="s">
        <v>184</v>
      </c>
      <c r="U37" s="230">
        <v>0</v>
      </c>
      <c r="V37" s="230">
        <f>ROUND(E37*U37,2)</f>
        <v>0</v>
      </c>
      <c r="W37" s="230"/>
      <c r="X37" s="230" t="s">
        <v>170</v>
      </c>
      <c r="Y37" s="210"/>
      <c r="Z37" s="210"/>
      <c r="AA37" s="210"/>
      <c r="AB37" s="210"/>
      <c r="AC37" s="210"/>
      <c r="AD37" s="210"/>
      <c r="AE37" s="210"/>
      <c r="AF37" s="210"/>
      <c r="AG37" s="210" t="s">
        <v>171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5">
      <c r="A38" s="245">
        <v>25</v>
      </c>
      <c r="B38" s="246" t="s">
        <v>232</v>
      </c>
      <c r="C38" s="253" t="s">
        <v>233</v>
      </c>
      <c r="D38" s="247" t="s">
        <v>165</v>
      </c>
      <c r="E38" s="248">
        <v>7.8423800000000004</v>
      </c>
      <c r="F38" s="249"/>
      <c r="G38" s="250">
        <f>ROUND(E38*F38,2)</f>
        <v>0</v>
      </c>
      <c r="H38" s="231"/>
      <c r="I38" s="230">
        <f>ROUND(E38*H38,2)</f>
        <v>0</v>
      </c>
      <c r="J38" s="231"/>
      <c r="K38" s="230">
        <f>ROUND(E38*J38,2)</f>
        <v>0</v>
      </c>
      <c r="L38" s="230">
        <v>21</v>
      </c>
      <c r="M38" s="230">
        <f>G38*(1+L38/100)</f>
        <v>0</v>
      </c>
      <c r="N38" s="230">
        <v>0</v>
      </c>
      <c r="O38" s="230">
        <f>ROUND(E38*N38,2)</f>
        <v>0</v>
      </c>
      <c r="P38" s="230">
        <v>0</v>
      </c>
      <c r="Q38" s="230">
        <f>ROUND(E38*P38,2)</f>
        <v>0</v>
      </c>
      <c r="R38" s="230"/>
      <c r="S38" s="230" t="s">
        <v>207</v>
      </c>
      <c r="T38" s="230" t="s">
        <v>184</v>
      </c>
      <c r="U38" s="230">
        <v>0</v>
      </c>
      <c r="V38" s="230">
        <f>ROUND(E38*U38,2)</f>
        <v>0</v>
      </c>
      <c r="W38" s="230"/>
      <c r="X38" s="230" t="s">
        <v>130</v>
      </c>
      <c r="Y38" s="210"/>
      <c r="Z38" s="210"/>
      <c r="AA38" s="210"/>
      <c r="AB38" s="210"/>
      <c r="AC38" s="210"/>
      <c r="AD38" s="210"/>
      <c r="AE38" s="210"/>
      <c r="AF38" s="210"/>
      <c r="AG38" s="210" t="s">
        <v>131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x14ac:dyDescent="0.25">
      <c r="A39" s="233" t="s">
        <v>124</v>
      </c>
      <c r="B39" s="234" t="s">
        <v>97</v>
      </c>
      <c r="C39" s="252" t="s">
        <v>29</v>
      </c>
      <c r="D39" s="235"/>
      <c r="E39" s="236"/>
      <c r="F39" s="237"/>
      <c r="G39" s="238">
        <f>SUMIF(AG40:AG40,"&lt;&gt;NOR",G40:G40)</f>
        <v>0</v>
      </c>
      <c r="H39" s="232"/>
      <c r="I39" s="232">
        <f>SUM(I40:I40)</f>
        <v>0</v>
      </c>
      <c r="J39" s="232"/>
      <c r="K39" s="232">
        <f>SUM(K40:K40)</f>
        <v>0</v>
      </c>
      <c r="L39" s="232"/>
      <c r="M39" s="232">
        <f>SUM(M40:M40)</f>
        <v>0</v>
      </c>
      <c r="N39" s="232"/>
      <c r="O39" s="232">
        <f>SUM(O40:O40)</f>
        <v>0</v>
      </c>
      <c r="P39" s="232"/>
      <c r="Q39" s="232">
        <f>SUM(Q40:Q40)</f>
        <v>0</v>
      </c>
      <c r="R39" s="232"/>
      <c r="S39" s="232"/>
      <c r="T39" s="232"/>
      <c r="U39" s="232"/>
      <c r="V39" s="232">
        <f>SUM(V40:V40)</f>
        <v>0</v>
      </c>
      <c r="W39" s="232"/>
      <c r="X39" s="232"/>
      <c r="AG39" t="s">
        <v>125</v>
      </c>
    </row>
    <row r="40" spans="1:60" outlineLevel="1" x14ac:dyDescent="0.25">
      <c r="A40" s="245">
        <v>26</v>
      </c>
      <c r="B40" s="246" t="s">
        <v>234</v>
      </c>
      <c r="C40" s="253" t="s">
        <v>235</v>
      </c>
      <c r="D40" s="247" t="s">
        <v>236</v>
      </c>
      <c r="E40" s="248">
        <v>1</v>
      </c>
      <c r="F40" s="249"/>
      <c r="G40" s="250">
        <f>ROUND(E40*F40,2)</f>
        <v>0</v>
      </c>
      <c r="H40" s="231"/>
      <c r="I40" s="230">
        <f>ROUND(E40*H40,2)</f>
        <v>0</v>
      </c>
      <c r="J40" s="231"/>
      <c r="K40" s="230">
        <f>ROUND(E40*J40,2)</f>
        <v>0</v>
      </c>
      <c r="L40" s="230">
        <v>21</v>
      </c>
      <c r="M40" s="230">
        <f>G40*(1+L40/100)</f>
        <v>0</v>
      </c>
      <c r="N40" s="230">
        <v>0</v>
      </c>
      <c r="O40" s="230">
        <f>ROUND(E40*N40,2)</f>
        <v>0</v>
      </c>
      <c r="P40" s="230">
        <v>0</v>
      </c>
      <c r="Q40" s="230">
        <f>ROUND(E40*P40,2)</f>
        <v>0</v>
      </c>
      <c r="R40" s="230"/>
      <c r="S40" s="230" t="s">
        <v>129</v>
      </c>
      <c r="T40" s="230" t="s">
        <v>184</v>
      </c>
      <c r="U40" s="230">
        <v>0</v>
      </c>
      <c r="V40" s="230">
        <f>ROUND(E40*U40,2)</f>
        <v>0</v>
      </c>
      <c r="W40" s="230"/>
      <c r="X40" s="230" t="s">
        <v>237</v>
      </c>
      <c r="Y40" s="210"/>
      <c r="Z40" s="210"/>
      <c r="AA40" s="210"/>
      <c r="AB40" s="210"/>
      <c r="AC40" s="210"/>
      <c r="AD40" s="210"/>
      <c r="AE40" s="210"/>
      <c r="AF40" s="210"/>
      <c r="AG40" s="210" t="s">
        <v>238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x14ac:dyDescent="0.25">
      <c r="A41" s="233" t="s">
        <v>124</v>
      </c>
      <c r="B41" s="234" t="s">
        <v>98</v>
      </c>
      <c r="C41" s="252" t="s">
        <v>30</v>
      </c>
      <c r="D41" s="235"/>
      <c r="E41" s="236"/>
      <c r="F41" s="237"/>
      <c r="G41" s="238">
        <f>SUMIF(AG42:AG42,"&lt;&gt;NOR",G42:G42)</f>
        <v>0</v>
      </c>
      <c r="H41" s="232"/>
      <c r="I41" s="232">
        <f>SUM(I42:I42)</f>
        <v>0</v>
      </c>
      <c r="J41" s="232"/>
      <c r="K41" s="232">
        <f>SUM(K42:K42)</f>
        <v>0</v>
      </c>
      <c r="L41" s="232"/>
      <c r="M41" s="232">
        <f>SUM(M42:M42)</f>
        <v>0</v>
      </c>
      <c r="N41" s="232"/>
      <c r="O41" s="232">
        <f>SUM(O42:O42)</f>
        <v>0</v>
      </c>
      <c r="P41" s="232"/>
      <c r="Q41" s="232">
        <f>SUM(Q42:Q42)</f>
        <v>0</v>
      </c>
      <c r="R41" s="232"/>
      <c r="S41" s="232"/>
      <c r="T41" s="232"/>
      <c r="U41" s="232"/>
      <c r="V41" s="232">
        <f>SUM(V42:V42)</f>
        <v>0</v>
      </c>
      <c r="W41" s="232"/>
      <c r="X41" s="232"/>
      <c r="AG41" t="s">
        <v>125</v>
      </c>
    </row>
    <row r="42" spans="1:60" outlineLevel="1" x14ac:dyDescent="0.25">
      <c r="A42" s="239">
        <v>27</v>
      </c>
      <c r="B42" s="240" t="s">
        <v>239</v>
      </c>
      <c r="C42" s="254" t="s">
        <v>240</v>
      </c>
      <c r="D42" s="241" t="s">
        <v>236</v>
      </c>
      <c r="E42" s="242">
        <v>1</v>
      </c>
      <c r="F42" s="243"/>
      <c r="G42" s="244">
        <f>ROUND(E42*F42,2)</f>
        <v>0</v>
      </c>
      <c r="H42" s="231"/>
      <c r="I42" s="230">
        <f>ROUND(E42*H42,2)</f>
        <v>0</v>
      </c>
      <c r="J42" s="231"/>
      <c r="K42" s="230">
        <f>ROUND(E42*J42,2)</f>
        <v>0</v>
      </c>
      <c r="L42" s="230">
        <v>21</v>
      </c>
      <c r="M42" s="230">
        <f>G42*(1+L42/100)</f>
        <v>0</v>
      </c>
      <c r="N42" s="230">
        <v>0</v>
      </c>
      <c r="O42" s="230">
        <f>ROUND(E42*N42,2)</f>
        <v>0</v>
      </c>
      <c r="P42" s="230">
        <v>0</v>
      </c>
      <c r="Q42" s="230">
        <f>ROUND(E42*P42,2)</f>
        <v>0</v>
      </c>
      <c r="R42" s="230"/>
      <c r="S42" s="230" t="s">
        <v>129</v>
      </c>
      <c r="T42" s="230" t="s">
        <v>184</v>
      </c>
      <c r="U42" s="230">
        <v>0</v>
      </c>
      <c r="V42" s="230">
        <f>ROUND(E42*U42,2)</f>
        <v>0</v>
      </c>
      <c r="W42" s="230"/>
      <c r="X42" s="230" t="s">
        <v>237</v>
      </c>
      <c r="Y42" s="210"/>
      <c r="Z42" s="210"/>
      <c r="AA42" s="210"/>
      <c r="AB42" s="210"/>
      <c r="AC42" s="210"/>
      <c r="AD42" s="210"/>
      <c r="AE42" s="210"/>
      <c r="AF42" s="210"/>
      <c r="AG42" s="210" t="s">
        <v>238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x14ac:dyDescent="0.25">
      <c r="A43" s="3"/>
      <c r="B43" s="4"/>
      <c r="C43" s="255"/>
      <c r="D43" s="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AE43">
        <v>15</v>
      </c>
      <c r="AF43">
        <v>21</v>
      </c>
      <c r="AG43" t="s">
        <v>111</v>
      </c>
    </row>
    <row r="44" spans="1:60" x14ac:dyDescent="0.25">
      <c r="A44" s="213"/>
      <c r="B44" s="214" t="s">
        <v>31</v>
      </c>
      <c r="C44" s="256"/>
      <c r="D44" s="215"/>
      <c r="E44" s="216"/>
      <c r="F44" s="216"/>
      <c r="G44" s="251">
        <f>G8+G12+G14+G16+G23+G29+G39+G41</f>
        <v>0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AE44">
        <f>SUMIF(L7:L42,AE43,G7:G42)</f>
        <v>0</v>
      </c>
      <c r="AF44">
        <f>SUMIF(L7:L42,AF43,G7:G42)</f>
        <v>0</v>
      </c>
      <c r="AG44" t="s">
        <v>187</v>
      </c>
    </row>
    <row r="45" spans="1:60" x14ac:dyDescent="0.25">
      <c r="A45" s="3"/>
      <c r="B45" s="4"/>
      <c r="C45" s="255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60" x14ac:dyDescent="0.25">
      <c r="A46" s="3"/>
      <c r="B46" s="4"/>
      <c r="C46" s="255"/>
      <c r="D46" s="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60" x14ac:dyDescent="0.25">
      <c r="A47" s="217" t="s">
        <v>188</v>
      </c>
      <c r="B47" s="217"/>
      <c r="C47" s="257"/>
      <c r="D47" s="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60" x14ac:dyDescent="0.25">
      <c r="A48" s="218"/>
      <c r="B48" s="219"/>
      <c r="C48" s="258"/>
      <c r="D48" s="219"/>
      <c r="E48" s="219"/>
      <c r="F48" s="219"/>
      <c r="G48" s="220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AG48" t="s">
        <v>189</v>
      </c>
    </row>
    <row r="49" spans="1:33" x14ac:dyDescent="0.25">
      <c r="A49" s="221"/>
      <c r="B49" s="222"/>
      <c r="C49" s="259"/>
      <c r="D49" s="222"/>
      <c r="E49" s="222"/>
      <c r="F49" s="222"/>
      <c r="G49" s="22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33" x14ac:dyDescent="0.25">
      <c r="A50" s="221"/>
      <c r="B50" s="222"/>
      <c r="C50" s="259"/>
      <c r="D50" s="222"/>
      <c r="E50" s="222"/>
      <c r="F50" s="222"/>
      <c r="G50" s="22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33" x14ac:dyDescent="0.25">
      <c r="A51" s="221"/>
      <c r="B51" s="222"/>
      <c r="C51" s="259"/>
      <c r="D51" s="222"/>
      <c r="E51" s="222"/>
      <c r="F51" s="222"/>
      <c r="G51" s="22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33" x14ac:dyDescent="0.25">
      <c r="A52" s="224"/>
      <c r="B52" s="225"/>
      <c r="C52" s="260"/>
      <c r="D52" s="225"/>
      <c r="E52" s="225"/>
      <c r="F52" s="225"/>
      <c r="G52" s="226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33" x14ac:dyDescent="0.25">
      <c r="A53" s="3"/>
      <c r="B53" s="4"/>
      <c r="C53" s="255"/>
      <c r="D53" s="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33" x14ac:dyDescent="0.25">
      <c r="C54" s="261"/>
      <c r="D54" s="10"/>
      <c r="AG54" t="s">
        <v>190</v>
      </c>
    </row>
    <row r="55" spans="1:33" x14ac:dyDescent="0.25">
      <c r="D55" s="10"/>
    </row>
    <row r="56" spans="1:33" x14ac:dyDescent="0.25">
      <c r="D56" s="10"/>
    </row>
    <row r="57" spans="1:33" x14ac:dyDescent="0.25">
      <c r="D57" s="10"/>
    </row>
    <row r="58" spans="1:33" x14ac:dyDescent="0.25">
      <c r="D58" s="10"/>
    </row>
    <row r="59" spans="1:33" x14ac:dyDescent="0.25">
      <c r="D59" s="10"/>
    </row>
    <row r="60" spans="1:33" x14ac:dyDescent="0.25">
      <c r="D60" s="10"/>
    </row>
    <row r="61" spans="1:33" x14ac:dyDescent="0.25">
      <c r="D61" s="10"/>
    </row>
    <row r="62" spans="1:33" x14ac:dyDescent="0.25">
      <c r="D62" s="10"/>
    </row>
    <row r="63" spans="1:33" x14ac:dyDescent="0.25">
      <c r="D63" s="10"/>
    </row>
    <row r="64" spans="1:33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47:C47"/>
    <mergeCell ref="A48:G52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99BB0-4120-43E7-B505-C514019FC894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1" x14ac:dyDescent="0.25"/>
  <cols>
    <col min="1" max="1" width="3.44140625" customWidth="1"/>
    <col min="2" max="2" width="12.6640625" style="175" customWidth="1"/>
    <col min="3" max="3" width="38.33203125" style="175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5" t="s">
        <v>7</v>
      </c>
      <c r="B1" s="195"/>
      <c r="C1" s="195"/>
      <c r="D1" s="195"/>
      <c r="E1" s="195"/>
      <c r="F1" s="195"/>
      <c r="G1" s="195"/>
      <c r="AG1" t="s">
        <v>99</v>
      </c>
    </row>
    <row r="2" spans="1:60" ht="25.05" customHeight="1" x14ac:dyDescent="0.25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100</v>
      </c>
    </row>
    <row r="3" spans="1:60" ht="25.05" customHeight="1" x14ac:dyDescent="0.25">
      <c r="A3" s="196" t="s">
        <v>9</v>
      </c>
      <c r="B3" s="49" t="s">
        <v>46</v>
      </c>
      <c r="C3" s="199" t="s">
        <v>47</v>
      </c>
      <c r="D3" s="197"/>
      <c r="E3" s="197"/>
      <c r="F3" s="197"/>
      <c r="G3" s="198"/>
      <c r="AC3" s="175" t="s">
        <v>100</v>
      </c>
      <c r="AG3" t="s">
        <v>101</v>
      </c>
    </row>
    <row r="4" spans="1:60" ht="25.05" customHeight="1" x14ac:dyDescent="0.25">
      <c r="A4" s="200" t="s">
        <v>10</v>
      </c>
      <c r="B4" s="201" t="s">
        <v>52</v>
      </c>
      <c r="C4" s="202" t="s">
        <v>53</v>
      </c>
      <c r="D4" s="203"/>
      <c r="E4" s="203"/>
      <c r="F4" s="203"/>
      <c r="G4" s="204"/>
      <c r="AG4" t="s">
        <v>102</v>
      </c>
    </row>
    <row r="5" spans="1:60" x14ac:dyDescent="0.25">
      <c r="D5" s="10"/>
    </row>
    <row r="6" spans="1:60" ht="39.6" x14ac:dyDescent="0.25">
      <c r="A6" s="206" t="s">
        <v>103</v>
      </c>
      <c r="B6" s="208" t="s">
        <v>104</v>
      </c>
      <c r="C6" s="208" t="s">
        <v>105</v>
      </c>
      <c r="D6" s="207" t="s">
        <v>106</v>
      </c>
      <c r="E6" s="206" t="s">
        <v>107</v>
      </c>
      <c r="F6" s="205" t="s">
        <v>108</v>
      </c>
      <c r="G6" s="206" t="s">
        <v>31</v>
      </c>
      <c r="H6" s="209" t="s">
        <v>32</v>
      </c>
      <c r="I6" s="209" t="s">
        <v>109</v>
      </c>
      <c r="J6" s="209" t="s">
        <v>33</v>
      </c>
      <c r="K6" s="209" t="s">
        <v>110</v>
      </c>
      <c r="L6" s="209" t="s">
        <v>111</v>
      </c>
      <c r="M6" s="209" t="s">
        <v>112</v>
      </c>
      <c r="N6" s="209" t="s">
        <v>113</v>
      </c>
      <c r="O6" s="209" t="s">
        <v>114</v>
      </c>
      <c r="P6" s="209" t="s">
        <v>115</v>
      </c>
      <c r="Q6" s="209" t="s">
        <v>116</v>
      </c>
      <c r="R6" s="209" t="s">
        <v>117</v>
      </c>
      <c r="S6" s="209" t="s">
        <v>118</v>
      </c>
      <c r="T6" s="209" t="s">
        <v>119</v>
      </c>
      <c r="U6" s="209" t="s">
        <v>120</v>
      </c>
      <c r="V6" s="209" t="s">
        <v>121</v>
      </c>
      <c r="W6" s="209" t="s">
        <v>122</v>
      </c>
      <c r="X6" s="209" t="s">
        <v>123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</row>
    <row r="8" spans="1:60" x14ac:dyDescent="0.25">
      <c r="A8" s="233" t="s">
        <v>124</v>
      </c>
      <c r="B8" s="234" t="s">
        <v>68</v>
      </c>
      <c r="C8" s="252" t="s">
        <v>69</v>
      </c>
      <c r="D8" s="235"/>
      <c r="E8" s="236"/>
      <c r="F8" s="237"/>
      <c r="G8" s="238">
        <f>SUMIF(AG9:AG9,"&lt;&gt;NOR",G9:G9)</f>
        <v>0</v>
      </c>
      <c r="H8" s="232"/>
      <c r="I8" s="232">
        <f>SUM(I9:I9)</f>
        <v>0</v>
      </c>
      <c r="J8" s="232"/>
      <c r="K8" s="232">
        <f>SUM(K9:K9)</f>
        <v>0</v>
      </c>
      <c r="L8" s="232"/>
      <c r="M8" s="232">
        <f>SUM(M9:M9)</f>
        <v>0</v>
      </c>
      <c r="N8" s="232"/>
      <c r="O8" s="232">
        <f>SUM(O9:O9)</f>
        <v>4.09</v>
      </c>
      <c r="P8" s="232"/>
      <c r="Q8" s="232">
        <f>SUM(Q9:Q9)</f>
        <v>0</v>
      </c>
      <c r="R8" s="232"/>
      <c r="S8" s="232"/>
      <c r="T8" s="232"/>
      <c r="U8" s="232"/>
      <c r="V8" s="232">
        <f>SUM(V9:V9)</f>
        <v>35.08</v>
      </c>
      <c r="W8" s="232"/>
      <c r="X8" s="232"/>
      <c r="AG8" t="s">
        <v>125</v>
      </c>
    </row>
    <row r="9" spans="1:60" outlineLevel="1" x14ac:dyDescent="0.25">
      <c r="A9" s="245">
        <v>1</v>
      </c>
      <c r="B9" s="246" t="s">
        <v>241</v>
      </c>
      <c r="C9" s="253" t="s">
        <v>242</v>
      </c>
      <c r="D9" s="247" t="s">
        <v>151</v>
      </c>
      <c r="E9" s="248">
        <v>192.98</v>
      </c>
      <c r="F9" s="249"/>
      <c r="G9" s="250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30">
        <v>2.12E-2</v>
      </c>
      <c r="O9" s="230">
        <f>ROUND(E9*N9,2)</f>
        <v>4.09</v>
      </c>
      <c r="P9" s="230">
        <v>0</v>
      </c>
      <c r="Q9" s="230">
        <f>ROUND(E9*P9,2)</f>
        <v>0</v>
      </c>
      <c r="R9" s="230"/>
      <c r="S9" s="230" t="s">
        <v>129</v>
      </c>
      <c r="T9" s="230" t="s">
        <v>129</v>
      </c>
      <c r="U9" s="230">
        <v>0.18179999999999999</v>
      </c>
      <c r="V9" s="230">
        <f>ROUND(E9*U9,2)</f>
        <v>35.08</v>
      </c>
      <c r="W9" s="230"/>
      <c r="X9" s="230" t="s">
        <v>130</v>
      </c>
      <c r="Y9" s="210"/>
      <c r="Z9" s="210"/>
      <c r="AA9" s="210"/>
      <c r="AB9" s="210"/>
      <c r="AC9" s="210"/>
      <c r="AD9" s="210"/>
      <c r="AE9" s="210"/>
      <c r="AF9" s="210"/>
      <c r="AG9" s="210" t="s">
        <v>131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x14ac:dyDescent="0.25">
      <c r="A10" s="233" t="s">
        <v>124</v>
      </c>
      <c r="B10" s="234" t="s">
        <v>70</v>
      </c>
      <c r="C10" s="252" t="s">
        <v>71</v>
      </c>
      <c r="D10" s="235"/>
      <c r="E10" s="236"/>
      <c r="F10" s="237"/>
      <c r="G10" s="238">
        <f>SUMIF(AG11:AG11,"&lt;&gt;NOR",G11:G11)</f>
        <v>0</v>
      </c>
      <c r="H10" s="232"/>
      <c r="I10" s="232">
        <f>SUM(I11:I11)</f>
        <v>0</v>
      </c>
      <c r="J10" s="232"/>
      <c r="K10" s="232">
        <f>SUM(K11:K11)</f>
        <v>0</v>
      </c>
      <c r="L10" s="232"/>
      <c r="M10" s="232">
        <f>SUM(M11:M11)</f>
        <v>0</v>
      </c>
      <c r="N10" s="232"/>
      <c r="O10" s="232">
        <f>SUM(O11:O11)</f>
        <v>2.15</v>
      </c>
      <c r="P10" s="232"/>
      <c r="Q10" s="232">
        <f>SUM(Q11:Q11)</f>
        <v>0</v>
      </c>
      <c r="R10" s="232"/>
      <c r="S10" s="232"/>
      <c r="T10" s="232"/>
      <c r="U10" s="232"/>
      <c r="V10" s="232">
        <f>SUM(V11:V11)</f>
        <v>10.8</v>
      </c>
      <c r="W10" s="232"/>
      <c r="X10" s="232"/>
      <c r="AG10" t="s">
        <v>125</v>
      </c>
    </row>
    <row r="11" spans="1:60" ht="20.399999999999999" outlineLevel="1" x14ac:dyDescent="0.25">
      <c r="A11" s="245">
        <v>2</v>
      </c>
      <c r="B11" s="246" t="s">
        <v>243</v>
      </c>
      <c r="C11" s="253" t="s">
        <v>244</v>
      </c>
      <c r="D11" s="247" t="s">
        <v>134</v>
      </c>
      <c r="E11" s="248">
        <v>28.946999999999999</v>
      </c>
      <c r="F11" s="249"/>
      <c r="G11" s="250">
        <f>ROUND(E11*F11,2)</f>
        <v>0</v>
      </c>
      <c r="H11" s="231"/>
      <c r="I11" s="230">
        <f>ROUND(E11*H11,2)</f>
        <v>0</v>
      </c>
      <c r="J11" s="231"/>
      <c r="K11" s="230">
        <f>ROUND(E11*J11,2)</f>
        <v>0</v>
      </c>
      <c r="L11" s="230">
        <v>21</v>
      </c>
      <c r="M11" s="230">
        <f>G11*(1+L11/100)</f>
        <v>0</v>
      </c>
      <c r="N11" s="230">
        <v>7.4260000000000007E-2</v>
      </c>
      <c r="O11" s="230">
        <f>ROUND(E11*N11,2)</f>
        <v>2.15</v>
      </c>
      <c r="P11" s="230">
        <v>0</v>
      </c>
      <c r="Q11" s="230">
        <f>ROUND(E11*P11,2)</f>
        <v>0</v>
      </c>
      <c r="R11" s="230"/>
      <c r="S11" s="230" t="s">
        <v>129</v>
      </c>
      <c r="T11" s="230" t="s">
        <v>129</v>
      </c>
      <c r="U11" s="230">
        <v>0.373</v>
      </c>
      <c r="V11" s="230">
        <f>ROUND(E11*U11,2)</f>
        <v>10.8</v>
      </c>
      <c r="W11" s="230"/>
      <c r="X11" s="230" t="s">
        <v>130</v>
      </c>
      <c r="Y11" s="210"/>
      <c r="Z11" s="210"/>
      <c r="AA11" s="210"/>
      <c r="AB11" s="210"/>
      <c r="AC11" s="210"/>
      <c r="AD11" s="210"/>
      <c r="AE11" s="210"/>
      <c r="AF11" s="210"/>
      <c r="AG11" s="210" t="s">
        <v>131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x14ac:dyDescent="0.25">
      <c r="A12" s="233" t="s">
        <v>124</v>
      </c>
      <c r="B12" s="234" t="s">
        <v>76</v>
      </c>
      <c r="C12" s="252" t="s">
        <v>77</v>
      </c>
      <c r="D12" s="235"/>
      <c r="E12" s="236"/>
      <c r="F12" s="237"/>
      <c r="G12" s="238">
        <f>SUMIF(AG13:AG13,"&lt;&gt;NOR",G13:G13)</f>
        <v>0</v>
      </c>
      <c r="H12" s="232"/>
      <c r="I12" s="232">
        <f>SUM(I13:I13)</f>
        <v>0</v>
      </c>
      <c r="J12" s="232"/>
      <c r="K12" s="232">
        <f>SUM(K13:K13)</f>
        <v>0</v>
      </c>
      <c r="L12" s="232"/>
      <c r="M12" s="232">
        <f>SUM(M13:M13)</f>
        <v>0</v>
      </c>
      <c r="N12" s="232"/>
      <c r="O12" s="232">
        <f>SUM(O13:O13)</f>
        <v>0.22</v>
      </c>
      <c r="P12" s="232"/>
      <c r="Q12" s="232">
        <f>SUM(Q13:Q13)</f>
        <v>10.93</v>
      </c>
      <c r="R12" s="232"/>
      <c r="S12" s="232"/>
      <c r="T12" s="232"/>
      <c r="U12" s="232"/>
      <c r="V12" s="232">
        <f>SUM(V13:V13)</f>
        <v>105.1</v>
      </c>
      <c r="W12" s="232"/>
      <c r="X12" s="232"/>
      <c r="AG12" t="s">
        <v>125</v>
      </c>
    </row>
    <row r="13" spans="1:60" outlineLevel="1" x14ac:dyDescent="0.25">
      <c r="A13" s="245">
        <v>3</v>
      </c>
      <c r="B13" s="246" t="s">
        <v>245</v>
      </c>
      <c r="C13" s="253" t="s">
        <v>246</v>
      </c>
      <c r="D13" s="247" t="s">
        <v>134</v>
      </c>
      <c r="E13" s="248">
        <v>321.41000000000003</v>
      </c>
      <c r="F13" s="249"/>
      <c r="G13" s="250">
        <f>ROUND(E13*F13,2)</f>
        <v>0</v>
      </c>
      <c r="H13" s="231"/>
      <c r="I13" s="230">
        <f>ROUND(E13*H13,2)</f>
        <v>0</v>
      </c>
      <c r="J13" s="231"/>
      <c r="K13" s="230">
        <f>ROUND(E13*J13,2)</f>
        <v>0</v>
      </c>
      <c r="L13" s="230">
        <v>21</v>
      </c>
      <c r="M13" s="230">
        <f>G13*(1+L13/100)</f>
        <v>0</v>
      </c>
      <c r="N13" s="230">
        <v>6.8999999999999997E-4</v>
      </c>
      <c r="O13" s="230">
        <f>ROUND(E13*N13,2)</f>
        <v>0.22</v>
      </c>
      <c r="P13" s="230">
        <v>3.4000000000000002E-2</v>
      </c>
      <c r="Q13" s="230">
        <f>ROUND(E13*P13,2)</f>
        <v>10.93</v>
      </c>
      <c r="R13" s="230"/>
      <c r="S13" s="230" t="s">
        <v>207</v>
      </c>
      <c r="T13" s="230" t="s">
        <v>184</v>
      </c>
      <c r="U13" s="230">
        <v>0.32700000000000001</v>
      </c>
      <c r="V13" s="230">
        <f>ROUND(E13*U13,2)</f>
        <v>105.1</v>
      </c>
      <c r="W13" s="230"/>
      <c r="X13" s="230" t="s">
        <v>130</v>
      </c>
      <c r="Y13" s="210"/>
      <c r="Z13" s="210"/>
      <c r="AA13" s="210"/>
      <c r="AB13" s="210"/>
      <c r="AC13" s="210"/>
      <c r="AD13" s="210"/>
      <c r="AE13" s="210"/>
      <c r="AF13" s="210"/>
      <c r="AG13" s="210" t="s">
        <v>131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x14ac:dyDescent="0.25">
      <c r="A14" s="233" t="s">
        <v>124</v>
      </c>
      <c r="B14" s="234" t="s">
        <v>66</v>
      </c>
      <c r="C14" s="252" t="s">
        <v>67</v>
      </c>
      <c r="D14" s="235"/>
      <c r="E14" s="236"/>
      <c r="F14" s="237"/>
      <c r="G14" s="238">
        <f>SUMIF(AG15:AG16,"&lt;&gt;NOR",G15:G16)</f>
        <v>0</v>
      </c>
      <c r="H14" s="232"/>
      <c r="I14" s="232">
        <f>SUM(I15:I16)</f>
        <v>0</v>
      </c>
      <c r="J14" s="232"/>
      <c r="K14" s="232">
        <f>SUM(K15:K16)</f>
        <v>0</v>
      </c>
      <c r="L14" s="232"/>
      <c r="M14" s="232">
        <f>SUM(M15:M16)</f>
        <v>0</v>
      </c>
      <c r="N14" s="232"/>
      <c r="O14" s="232">
        <f>SUM(O15:O16)</f>
        <v>4.32</v>
      </c>
      <c r="P14" s="232"/>
      <c r="Q14" s="232">
        <f>SUM(Q15:Q16)</f>
        <v>0</v>
      </c>
      <c r="R14" s="232"/>
      <c r="S14" s="232"/>
      <c r="T14" s="232"/>
      <c r="U14" s="232"/>
      <c r="V14" s="232">
        <f>SUM(V15:V16)</f>
        <v>173.26999999999998</v>
      </c>
      <c r="W14" s="232"/>
      <c r="X14" s="232"/>
      <c r="AG14" t="s">
        <v>125</v>
      </c>
    </row>
    <row r="15" spans="1:60" ht="20.399999999999999" outlineLevel="1" x14ac:dyDescent="0.25">
      <c r="A15" s="245">
        <v>4</v>
      </c>
      <c r="B15" s="246" t="s">
        <v>247</v>
      </c>
      <c r="C15" s="253" t="s">
        <v>248</v>
      </c>
      <c r="D15" s="247" t="s">
        <v>134</v>
      </c>
      <c r="E15" s="248">
        <v>112.0656</v>
      </c>
      <c r="F15" s="249"/>
      <c r="G15" s="250">
        <f>ROUND(E15*F15,2)</f>
        <v>0</v>
      </c>
      <c r="H15" s="231"/>
      <c r="I15" s="230">
        <f>ROUND(E15*H15,2)</f>
        <v>0</v>
      </c>
      <c r="J15" s="231"/>
      <c r="K15" s="230">
        <f>ROUND(E15*J15,2)</f>
        <v>0</v>
      </c>
      <c r="L15" s="230">
        <v>21</v>
      </c>
      <c r="M15" s="230">
        <f>G15*(1+L15/100)</f>
        <v>0</v>
      </c>
      <c r="N15" s="230">
        <v>3.4909999999999997E-2</v>
      </c>
      <c r="O15" s="230">
        <f>ROUND(E15*N15,2)</f>
        <v>3.91</v>
      </c>
      <c r="P15" s="230">
        <v>0</v>
      </c>
      <c r="Q15" s="230">
        <f>ROUND(E15*P15,2)</f>
        <v>0</v>
      </c>
      <c r="R15" s="230"/>
      <c r="S15" s="230" t="s">
        <v>129</v>
      </c>
      <c r="T15" s="230" t="s">
        <v>129</v>
      </c>
      <c r="U15" s="230">
        <v>1.1841699999999999</v>
      </c>
      <c r="V15" s="230">
        <f>ROUND(E15*U15,2)</f>
        <v>132.69999999999999</v>
      </c>
      <c r="W15" s="230"/>
      <c r="X15" s="230" t="s">
        <v>130</v>
      </c>
      <c r="Y15" s="210"/>
      <c r="Z15" s="210"/>
      <c r="AA15" s="210"/>
      <c r="AB15" s="210"/>
      <c r="AC15" s="210"/>
      <c r="AD15" s="210"/>
      <c r="AE15" s="210"/>
      <c r="AF15" s="210"/>
      <c r="AG15" s="210" t="s">
        <v>131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ht="20.399999999999999" outlineLevel="1" x14ac:dyDescent="0.25">
      <c r="A16" s="245">
        <v>5</v>
      </c>
      <c r="B16" s="246" t="s">
        <v>249</v>
      </c>
      <c r="C16" s="253" t="s">
        <v>250</v>
      </c>
      <c r="D16" s="247" t="s">
        <v>134</v>
      </c>
      <c r="E16" s="248">
        <v>112.0656</v>
      </c>
      <c r="F16" s="249"/>
      <c r="G16" s="250">
        <f>ROUND(E16*F16,2)</f>
        <v>0</v>
      </c>
      <c r="H16" s="231"/>
      <c r="I16" s="230">
        <f>ROUND(E16*H16,2)</f>
        <v>0</v>
      </c>
      <c r="J16" s="231"/>
      <c r="K16" s="230">
        <f>ROUND(E16*J16,2)</f>
        <v>0</v>
      </c>
      <c r="L16" s="230">
        <v>21</v>
      </c>
      <c r="M16" s="230">
        <f>G16*(1+L16/100)</f>
        <v>0</v>
      </c>
      <c r="N16" s="230">
        <v>3.6700000000000001E-3</v>
      </c>
      <c r="O16" s="230">
        <f>ROUND(E16*N16,2)</f>
        <v>0.41</v>
      </c>
      <c r="P16" s="230">
        <v>0</v>
      </c>
      <c r="Q16" s="230">
        <f>ROUND(E16*P16,2)</f>
        <v>0</v>
      </c>
      <c r="R16" s="230"/>
      <c r="S16" s="230" t="s">
        <v>129</v>
      </c>
      <c r="T16" s="230" t="s">
        <v>129</v>
      </c>
      <c r="U16" s="230">
        <v>0.36199999999999999</v>
      </c>
      <c r="V16" s="230">
        <f>ROUND(E16*U16,2)</f>
        <v>40.57</v>
      </c>
      <c r="W16" s="230"/>
      <c r="X16" s="230" t="s">
        <v>130</v>
      </c>
      <c r="Y16" s="210"/>
      <c r="Z16" s="210"/>
      <c r="AA16" s="210"/>
      <c r="AB16" s="210"/>
      <c r="AC16" s="210"/>
      <c r="AD16" s="210"/>
      <c r="AE16" s="210"/>
      <c r="AF16" s="210"/>
      <c r="AG16" s="210" t="s">
        <v>131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x14ac:dyDescent="0.25">
      <c r="A17" s="233" t="s">
        <v>124</v>
      </c>
      <c r="B17" s="234" t="s">
        <v>74</v>
      </c>
      <c r="C17" s="252" t="s">
        <v>75</v>
      </c>
      <c r="D17" s="235"/>
      <c r="E17" s="236"/>
      <c r="F17" s="237"/>
      <c r="G17" s="238">
        <f>SUMIF(AG18:AG18,"&lt;&gt;NOR",G18:G18)</f>
        <v>0</v>
      </c>
      <c r="H17" s="232"/>
      <c r="I17" s="232">
        <f>SUM(I18:I18)</f>
        <v>0</v>
      </c>
      <c r="J17" s="232"/>
      <c r="K17" s="232">
        <f>SUM(K18:K18)</f>
        <v>0</v>
      </c>
      <c r="L17" s="232"/>
      <c r="M17" s="232">
        <f>SUM(M18:M18)</f>
        <v>0</v>
      </c>
      <c r="N17" s="232"/>
      <c r="O17" s="232">
        <f>SUM(O18:O18)</f>
        <v>0.46</v>
      </c>
      <c r="P17" s="232"/>
      <c r="Q17" s="232">
        <f>SUM(Q18:Q18)</f>
        <v>0</v>
      </c>
      <c r="R17" s="232"/>
      <c r="S17" s="232"/>
      <c r="T17" s="232"/>
      <c r="U17" s="232"/>
      <c r="V17" s="232">
        <f>SUM(V18:V18)</f>
        <v>61.95</v>
      </c>
      <c r="W17" s="232"/>
      <c r="X17" s="232"/>
      <c r="AG17" t="s">
        <v>125</v>
      </c>
    </row>
    <row r="18" spans="1:60" outlineLevel="1" x14ac:dyDescent="0.25">
      <c r="A18" s="245">
        <v>6</v>
      </c>
      <c r="B18" s="246" t="s">
        <v>251</v>
      </c>
      <c r="C18" s="253" t="s">
        <v>252</v>
      </c>
      <c r="D18" s="247" t="s">
        <v>134</v>
      </c>
      <c r="E18" s="248">
        <v>289.47000000000003</v>
      </c>
      <c r="F18" s="249"/>
      <c r="G18" s="250">
        <f>ROUND(E18*F18,2)</f>
        <v>0</v>
      </c>
      <c r="H18" s="231"/>
      <c r="I18" s="230">
        <f>ROUND(E18*H18,2)</f>
        <v>0</v>
      </c>
      <c r="J18" s="231"/>
      <c r="K18" s="230">
        <f>ROUND(E18*J18,2)</f>
        <v>0</v>
      </c>
      <c r="L18" s="230">
        <v>21</v>
      </c>
      <c r="M18" s="230">
        <f>G18*(1+L18/100)</f>
        <v>0</v>
      </c>
      <c r="N18" s="230">
        <v>1.58E-3</v>
      </c>
      <c r="O18" s="230">
        <f>ROUND(E18*N18,2)</f>
        <v>0.46</v>
      </c>
      <c r="P18" s="230">
        <v>0</v>
      </c>
      <c r="Q18" s="230">
        <f>ROUND(E18*P18,2)</f>
        <v>0</v>
      </c>
      <c r="R18" s="230"/>
      <c r="S18" s="230" t="s">
        <v>129</v>
      </c>
      <c r="T18" s="230" t="s">
        <v>129</v>
      </c>
      <c r="U18" s="230">
        <v>0.214</v>
      </c>
      <c r="V18" s="230">
        <f>ROUND(E18*U18,2)</f>
        <v>61.95</v>
      </c>
      <c r="W18" s="230"/>
      <c r="X18" s="230" t="s">
        <v>130</v>
      </c>
      <c r="Y18" s="210"/>
      <c r="Z18" s="210"/>
      <c r="AA18" s="210"/>
      <c r="AB18" s="210"/>
      <c r="AC18" s="210"/>
      <c r="AD18" s="210"/>
      <c r="AE18" s="210"/>
      <c r="AF18" s="210"/>
      <c r="AG18" s="210" t="s">
        <v>131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x14ac:dyDescent="0.25">
      <c r="A19" s="233" t="s">
        <v>124</v>
      </c>
      <c r="B19" s="234" t="s">
        <v>76</v>
      </c>
      <c r="C19" s="252" t="s">
        <v>77</v>
      </c>
      <c r="D19" s="235"/>
      <c r="E19" s="236"/>
      <c r="F19" s="237"/>
      <c r="G19" s="238">
        <f>SUMIF(AG20:AG20,"&lt;&gt;NOR",G20:G20)</f>
        <v>0</v>
      </c>
      <c r="H19" s="232"/>
      <c r="I19" s="232">
        <f>SUM(I20:I20)</f>
        <v>0</v>
      </c>
      <c r="J19" s="232"/>
      <c r="K19" s="232">
        <f>SUM(K20:K20)</f>
        <v>0</v>
      </c>
      <c r="L19" s="232"/>
      <c r="M19" s="232">
        <f>SUM(M20:M20)</f>
        <v>0</v>
      </c>
      <c r="N19" s="232"/>
      <c r="O19" s="232">
        <f>SUM(O20:O20)</f>
        <v>0</v>
      </c>
      <c r="P19" s="232"/>
      <c r="Q19" s="232">
        <f>SUM(Q20:Q20)</f>
        <v>10.130000000000001</v>
      </c>
      <c r="R19" s="232"/>
      <c r="S19" s="232"/>
      <c r="T19" s="232"/>
      <c r="U19" s="232"/>
      <c r="V19" s="232">
        <f>SUM(V20:V20)</f>
        <v>28.95</v>
      </c>
      <c r="W19" s="232"/>
      <c r="X19" s="232"/>
      <c r="AG19" t="s">
        <v>125</v>
      </c>
    </row>
    <row r="20" spans="1:60" outlineLevel="1" x14ac:dyDescent="0.25">
      <c r="A20" s="245">
        <v>7</v>
      </c>
      <c r="B20" s="246" t="s">
        <v>253</v>
      </c>
      <c r="C20" s="253" t="s">
        <v>254</v>
      </c>
      <c r="D20" s="247" t="s">
        <v>151</v>
      </c>
      <c r="E20" s="248">
        <v>192.98</v>
      </c>
      <c r="F20" s="249"/>
      <c r="G20" s="250">
        <f>ROUND(E20*F20,2)</f>
        <v>0</v>
      </c>
      <c r="H20" s="231"/>
      <c r="I20" s="230">
        <f>ROUND(E20*H20,2)</f>
        <v>0</v>
      </c>
      <c r="J20" s="231"/>
      <c r="K20" s="230">
        <f>ROUND(E20*J20,2)</f>
        <v>0</v>
      </c>
      <c r="L20" s="230">
        <v>21</v>
      </c>
      <c r="M20" s="230">
        <f>G20*(1+L20/100)</f>
        <v>0</v>
      </c>
      <c r="N20" s="230">
        <v>0</v>
      </c>
      <c r="O20" s="230">
        <f>ROUND(E20*N20,2)</f>
        <v>0</v>
      </c>
      <c r="P20" s="230">
        <v>5.2499999999999998E-2</v>
      </c>
      <c r="Q20" s="230">
        <f>ROUND(E20*P20,2)</f>
        <v>10.130000000000001</v>
      </c>
      <c r="R20" s="230"/>
      <c r="S20" s="230" t="s">
        <v>129</v>
      </c>
      <c r="T20" s="230" t="s">
        <v>129</v>
      </c>
      <c r="U20" s="230">
        <v>0.15</v>
      </c>
      <c r="V20" s="230">
        <f>ROUND(E20*U20,2)</f>
        <v>28.95</v>
      </c>
      <c r="W20" s="230"/>
      <c r="X20" s="230" t="s">
        <v>130</v>
      </c>
      <c r="Y20" s="210"/>
      <c r="Z20" s="210"/>
      <c r="AA20" s="210"/>
      <c r="AB20" s="210"/>
      <c r="AC20" s="210"/>
      <c r="AD20" s="210"/>
      <c r="AE20" s="210"/>
      <c r="AF20" s="210"/>
      <c r="AG20" s="210" t="s">
        <v>131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x14ac:dyDescent="0.25">
      <c r="A21" s="233" t="s">
        <v>124</v>
      </c>
      <c r="B21" s="234" t="s">
        <v>72</v>
      </c>
      <c r="C21" s="252" t="s">
        <v>73</v>
      </c>
      <c r="D21" s="235"/>
      <c r="E21" s="236"/>
      <c r="F21" s="237"/>
      <c r="G21" s="238">
        <f>SUMIF(AG22:AG23,"&lt;&gt;NOR",G22:G23)</f>
        <v>0</v>
      </c>
      <c r="H21" s="232"/>
      <c r="I21" s="232">
        <f>SUM(I22:I23)</f>
        <v>0</v>
      </c>
      <c r="J21" s="232"/>
      <c r="K21" s="232">
        <f>SUM(K22:K23)</f>
        <v>0</v>
      </c>
      <c r="L21" s="232"/>
      <c r="M21" s="232">
        <f>SUM(M22:M23)</f>
        <v>0</v>
      </c>
      <c r="N21" s="232"/>
      <c r="O21" s="232">
        <f>SUM(O22:O23)</f>
        <v>5.41</v>
      </c>
      <c r="P21" s="232"/>
      <c r="Q21" s="232">
        <f>SUM(Q22:Q23)</f>
        <v>0</v>
      </c>
      <c r="R21" s="232"/>
      <c r="S21" s="232"/>
      <c r="T21" s="232"/>
      <c r="U21" s="232"/>
      <c r="V21" s="232">
        <f>SUM(V22:V23)</f>
        <v>114.24</v>
      </c>
      <c r="W21" s="232"/>
      <c r="X21" s="232"/>
      <c r="AG21" t="s">
        <v>125</v>
      </c>
    </row>
    <row r="22" spans="1:60" outlineLevel="1" x14ac:dyDescent="0.25">
      <c r="A22" s="245">
        <v>8</v>
      </c>
      <c r="B22" s="246" t="s">
        <v>255</v>
      </c>
      <c r="C22" s="253" t="s">
        <v>256</v>
      </c>
      <c r="D22" s="247" t="s">
        <v>151</v>
      </c>
      <c r="E22" s="248">
        <v>192.98</v>
      </c>
      <c r="F22" s="249"/>
      <c r="G22" s="250">
        <f>ROUND(E22*F22,2)</f>
        <v>0</v>
      </c>
      <c r="H22" s="231"/>
      <c r="I22" s="230">
        <f>ROUND(E22*H22,2)</f>
        <v>0</v>
      </c>
      <c r="J22" s="231"/>
      <c r="K22" s="230">
        <f>ROUND(E22*J22,2)</f>
        <v>0</v>
      </c>
      <c r="L22" s="230">
        <v>21</v>
      </c>
      <c r="M22" s="230">
        <f>G22*(1+L22/100)</f>
        <v>0</v>
      </c>
      <c r="N22" s="230">
        <v>1.1679999999999999E-2</v>
      </c>
      <c r="O22" s="230">
        <f>ROUND(E22*N22,2)</f>
        <v>2.25</v>
      </c>
      <c r="P22" s="230">
        <v>0</v>
      </c>
      <c r="Q22" s="230">
        <f>ROUND(E22*P22,2)</f>
        <v>0</v>
      </c>
      <c r="R22" s="230"/>
      <c r="S22" s="230" t="s">
        <v>129</v>
      </c>
      <c r="T22" s="230" t="s">
        <v>129</v>
      </c>
      <c r="U22" s="230">
        <v>0.59199999999999997</v>
      </c>
      <c r="V22" s="230">
        <f>ROUND(E22*U22,2)</f>
        <v>114.24</v>
      </c>
      <c r="W22" s="230"/>
      <c r="X22" s="230" t="s">
        <v>130</v>
      </c>
      <c r="Y22" s="210"/>
      <c r="Z22" s="210"/>
      <c r="AA22" s="210"/>
      <c r="AB22" s="210"/>
      <c r="AC22" s="210"/>
      <c r="AD22" s="210"/>
      <c r="AE22" s="210"/>
      <c r="AF22" s="210"/>
      <c r="AG22" s="210" t="s">
        <v>131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5">
      <c r="A23" s="245">
        <v>9</v>
      </c>
      <c r="B23" s="246" t="s">
        <v>257</v>
      </c>
      <c r="C23" s="253" t="s">
        <v>258</v>
      </c>
      <c r="D23" s="247" t="s">
        <v>134</v>
      </c>
      <c r="E23" s="248">
        <v>38.595999999999997</v>
      </c>
      <c r="F23" s="249"/>
      <c r="G23" s="250">
        <f>ROUND(E23*F23,2)</f>
        <v>0</v>
      </c>
      <c r="H23" s="231"/>
      <c r="I23" s="230">
        <f>ROUND(E23*H23,2)</f>
        <v>0</v>
      </c>
      <c r="J23" s="231"/>
      <c r="K23" s="230">
        <f>ROUND(E23*J23,2)</f>
        <v>0</v>
      </c>
      <c r="L23" s="230">
        <v>21</v>
      </c>
      <c r="M23" s="230">
        <f>G23*(1+L23/100)</f>
        <v>0</v>
      </c>
      <c r="N23" s="230">
        <v>8.2000000000000003E-2</v>
      </c>
      <c r="O23" s="230">
        <f>ROUND(E23*N23,2)</f>
        <v>3.16</v>
      </c>
      <c r="P23" s="230">
        <v>0</v>
      </c>
      <c r="Q23" s="230">
        <f>ROUND(E23*P23,2)</f>
        <v>0</v>
      </c>
      <c r="R23" s="230" t="s">
        <v>221</v>
      </c>
      <c r="S23" s="230" t="s">
        <v>129</v>
      </c>
      <c r="T23" s="230" t="s">
        <v>129</v>
      </c>
      <c r="U23" s="230">
        <v>0</v>
      </c>
      <c r="V23" s="230">
        <f>ROUND(E23*U23,2)</f>
        <v>0</v>
      </c>
      <c r="W23" s="230"/>
      <c r="X23" s="230" t="s">
        <v>222</v>
      </c>
      <c r="Y23" s="210"/>
      <c r="Z23" s="210"/>
      <c r="AA23" s="210"/>
      <c r="AB23" s="210"/>
      <c r="AC23" s="210"/>
      <c r="AD23" s="210"/>
      <c r="AE23" s="210"/>
      <c r="AF23" s="210"/>
      <c r="AG23" s="210" t="s">
        <v>223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x14ac:dyDescent="0.25">
      <c r="A24" s="233" t="s">
        <v>124</v>
      </c>
      <c r="B24" s="234" t="s">
        <v>86</v>
      </c>
      <c r="C24" s="252" t="s">
        <v>87</v>
      </c>
      <c r="D24" s="235"/>
      <c r="E24" s="236"/>
      <c r="F24" s="237"/>
      <c r="G24" s="238">
        <f>SUMIF(AG25:AG25,"&lt;&gt;NOR",G25:G25)</f>
        <v>0</v>
      </c>
      <c r="H24" s="232"/>
      <c r="I24" s="232">
        <f>SUM(I25:I25)</f>
        <v>0</v>
      </c>
      <c r="J24" s="232"/>
      <c r="K24" s="232">
        <f>SUM(K25:K25)</f>
        <v>0</v>
      </c>
      <c r="L24" s="232"/>
      <c r="M24" s="232">
        <f>SUM(M25:M25)</f>
        <v>0</v>
      </c>
      <c r="N24" s="232"/>
      <c r="O24" s="232">
        <f>SUM(O25:O25)</f>
        <v>0</v>
      </c>
      <c r="P24" s="232"/>
      <c r="Q24" s="232">
        <f>SUM(Q25:Q25)</f>
        <v>0.26</v>
      </c>
      <c r="R24" s="232"/>
      <c r="S24" s="232"/>
      <c r="T24" s="232"/>
      <c r="U24" s="232"/>
      <c r="V24" s="232">
        <f>SUM(V25:V25)</f>
        <v>17.75</v>
      </c>
      <c r="W24" s="232"/>
      <c r="X24" s="232"/>
      <c r="AG24" t="s">
        <v>125</v>
      </c>
    </row>
    <row r="25" spans="1:60" outlineLevel="1" x14ac:dyDescent="0.25">
      <c r="A25" s="245">
        <v>10</v>
      </c>
      <c r="B25" s="246" t="s">
        <v>259</v>
      </c>
      <c r="C25" s="253" t="s">
        <v>260</v>
      </c>
      <c r="D25" s="247" t="s">
        <v>151</v>
      </c>
      <c r="E25" s="248">
        <v>192.98</v>
      </c>
      <c r="F25" s="249"/>
      <c r="G25" s="250">
        <f>ROUND(E25*F25,2)</f>
        <v>0</v>
      </c>
      <c r="H25" s="231"/>
      <c r="I25" s="230">
        <f>ROUND(E25*H25,2)</f>
        <v>0</v>
      </c>
      <c r="J25" s="231"/>
      <c r="K25" s="230">
        <f>ROUND(E25*J25,2)</f>
        <v>0</v>
      </c>
      <c r="L25" s="230">
        <v>21</v>
      </c>
      <c r="M25" s="230">
        <f>G25*(1+L25/100)</f>
        <v>0</v>
      </c>
      <c r="N25" s="230">
        <v>0</v>
      </c>
      <c r="O25" s="230">
        <f>ROUND(E25*N25,2)</f>
        <v>0</v>
      </c>
      <c r="P25" s="230">
        <v>1.3500000000000001E-3</v>
      </c>
      <c r="Q25" s="230">
        <f>ROUND(E25*P25,2)</f>
        <v>0.26</v>
      </c>
      <c r="R25" s="230"/>
      <c r="S25" s="230" t="s">
        <v>129</v>
      </c>
      <c r="T25" s="230" t="s">
        <v>129</v>
      </c>
      <c r="U25" s="230">
        <v>9.1999999999999998E-2</v>
      </c>
      <c r="V25" s="230">
        <f>ROUND(E25*U25,2)</f>
        <v>17.75</v>
      </c>
      <c r="W25" s="230"/>
      <c r="X25" s="230" t="s">
        <v>130</v>
      </c>
      <c r="Y25" s="210"/>
      <c r="Z25" s="210"/>
      <c r="AA25" s="210"/>
      <c r="AB25" s="210"/>
      <c r="AC25" s="210"/>
      <c r="AD25" s="210"/>
      <c r="AE25" s="210"/>
      <c r="AF25" s="210"/>
      <c r="AG25" s="210" t="s">
        <v>131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x14ac:dyDescent="0.25">
      <c r="A26" s="233" t="s">
        <v>124</v>
      </c>
      <c r="B26" s="234" t="s">
        <v>78</v>
      </c>
      <c r="C26" s="252" t="s">
        <v>79</v>
      </c>
      <c r="D26" s="235"/>
      <c r="E26" s="236"/>
      <c r="F26" s="237"/>
      <c r="G26" s="238">
        <f>SUMIF(AG27:AG27,"&lt;&gt;NOR",G27:G27)</f>
        <v>0</v>
      </c>
      <c r="H26" s="232"/>
      <c r="I26" s="232">
        <f>SUM(I27:I27)</f>
        <v>0</v>
      </c>
      <c r="J26" s="232"/>
      <c r="K26" s="232">
        <f>SUM(K27:K27)</f>
        <v>0</v>
      </c>
      <c r="L26" s="232"/>
      <c r="M26" s="232">
        <f>SUM(M27:M27)</f>
        <v>0</v>
      </c>
      <c r="N26" s="232"/>
      <c r="O26" s="232">
        <f>SUM(O27:O27)</f>
        <v>0</v>
      </c>
      <c r="P26" s="232"/>
      <c r="Q26" s="232">
        <f>SUM(Q27:Q27)</f>
        <v>0</v>
      </c>
      <c r="R26" s="232"/>
      <c r="S26" s="232"/>
      <c r="T26" s="232"/>
      <c r="U26" s="232"/>
      <c r="V26" s="232">
        <f>SUM(V27:V27)</f>
        <v>31.19</v>
      </c>
      <c r="W26" s="232"/>
      <c r="X26" s="232"/>
      <c r="AG26" t="s">
        <v>125</v>
      </c>
    </row>
    <row r="27" spans="1:60" outlineLevel="1" x14ac:dyDescent="0.25">
      <c r="A27" s="245">
        <v>11</v>
      </c>
      <c r="B27" s="246" t="s">
        <v>163</v>
      </c>
      <c r="C27" s="253" t="s">
        <v>164</v>
      </c>
      <c r="D27" s="247" t="s">
        <v>165</v>
      </c>
      <c r="E27" s="248">
        <v>16.662279999999999</v>
      </c>
      <c r="F27" s="249"/>
      <c r="G27" s="250">
        <f>ROUND(E27*F27,2)</f>
        <v>0</v>
      </c>
      <c r="H27" s="231"/>
      <c r="I27" s="230">
        <f>ROUND(E27*H27,2)</f>
        <v>0</v>
      </c>
      <c r="J27" s="231"/>
      <c r="K27" s="230">
        <f>ROUND(E27*J27,2)</f>
        <v>0</v>
      </c>
      <c r="L27" s="230">
        <v>21</v>
      </c>
      <c r="M27" s="230">
        <f>G27*(1+L27/100)</f>
        <v>0</v>
      </c>
      <c r="N27" s="230">
        <v>0</v>
      </c>
      <c r="O27" s="230">
        <f>ROUND(E27*N27,2)</f>
        <v>0</v>
      </c>
      <c r="P27" s="230">
        <v>0</v>
      </c>
      <c r="Q27" s="230">
        <f>ROUND(E27*P27,2)</f>
        <v>0</v>
      </c>
      <c r="R27" s="230"/>
      <c r="S27" s="230" t="s">
        <v>129</v>
      </c>
      <c r="T27" s="230" t="s">
        <v>129</v>
      </c>
      <c r="U27" s="230">
        <v>1.8720000000000001</v>
      </c>
      <c r="V27" s="230">
        <f>ROUND(E27*U27,2)</f>
        <v>31.19</v>
      </c>
      <c r="W27" s="230"/>
      <c r="X27" s="230" t="s">
        <v>166</v>
      </c>
      <c r="Y27" s="210"/>
      <c r="Z27" s="210"/>
      <c r="AA27" s="210"/>
      <c r="AB27" s="210"/>
      <c r="AC27" s="210"/>
      <c r="AD27" s="210"/>
      <c r="AE27" s="210"/>
      <c r="AF27" s="210"/>
      <c r="AG27" s="210" t="s">
        <v>167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x14ac:dyDescent="0.25">
      <c r="A28" s="233" t="s">
        <v>124</v>
      </c>
      <c r="B28" s="234" t="s">
        <v>94</v>
      </c>
      <c r="C28" s="252" t="s">
        <v>95</v>
      </c>
      <c r="D28" s="235"/>
      <c r="E28" s="236"/>
      <c r="F28" s="237"/>
      <c r="G28" s="238">
        <f>SUMIF(AG29:AG35,"&lt;&gt;NOR",G29:G35)</f>
        <v>0</v>
      </c>
      <c r="H28" s="232"/>
      <c r="I28" s="232">
        <f>SUM(I29:I35)</f>
        <v>0</v>
      </c>
      <c r="J28" s="232"/>
      <c r="K28" s="232">
        <f>SUM(K29:K35)</f>
        <v>0</v>
      </c>
      <c r="L28" s="232"/>
      <c r="M28" s="232">
        <f>SUM(M29:M35)</f>
        <v>0</v>
      </c>
      <c r="N28" s="232"/>
      <c r="O28" s="232">
        <f>SUM(O29:O35)</f>
        <v>0</v>
      </c>
      <c r="P28" s="232"/>
      <c r="Q28" s="232">
        <f>SUM(Q29:Q35)</f>
        <v>0</v>
      </c>
      <c r="R28" s="232"/>
      <c r="S28" s="232"/>
      <c r="T28" s="232"/>
      <c r="U28" s="232"/>
      <c r="V28" s="232">
        <f>SUM(V29:V35)</f>
        <v>68.459999999999994</v>
      </c>
      <c r="W28" s="232"/>
      <c r="X28" s="232"/>
      <c r="AG28" t="s">
        <v>125</v>
      </c>
    </row>
    <row r="29" spans="1:60" outlineLevel="1" x14ac:dyDescent="0.25">
      <c r="A29" s="245">
        <v>12</v>
      </c>
      <c r="B29" s="246" t="s">
        <v>168</v>
      </c>
      <c r="C29" s="253" t="s">
        <v>169</v>
      </c>
      <c r="D29" s="247" t="s">
        <v>165</v>
      </c>
      <c r="E29" s="248">
        <v>21.31991</v>
      </c>
      <c r="F29" s="249"/>
      <c r="G29" s="250">
        <f>ROUND(E29*F29,2)</f>
        <v>0</v>
      </c>
      <c r="H29" s="231"/>
      <c r="I29" s="230">
        <f>ROUND(E29*H29,2)</f>
        <v>0</v>
      </c>
      <c r="J29" s="231"/>
      <c r="K29" s="230">
        <f>ROUND(E29*J29,2)</f>
        <v>0</v>
      </c>
      <c r="L29" s="230">
        <v>21</v>
      </c>
      <c r="M29" s="230">
        <f>G29*(1+L29/100)</f>
        <v>0</v>
      </c>
      <c r="N29" s="230">
        <v>0</v>
      </c>
      <c r="O29" s="230">
        <f>ROUND(E29*N29,2)</f>
        <v>0</v>
      </c>
      <c r="P29" s="230">
        <v>0</v>
      </c>
      <c r="Q29" s="230">
        <f>ROUND(E29*P29,2)</f>
        <v>0</v>
      </c>
      <c r="R29" s="230"/>
      <c r="S29" s="230" t="s">
        <v>129</v>
      </c>
      <c r="T29" s="230" t="s">
        <v>129</v>
      </c>
      <c r="U29" s="230">
        <v>0.93300000000000005</v>
      </c>
      <c r="V29" s="230">
        <f>ROUND(E29*U29,2)</f>
        <v>19.89</v>
      </c>
      <c r="W29" s="230"/>
      <c r="X29" s="230" t="s">
        <v>170</v>
      </c>
      <c r="Y29" s="210"/>
      <c r="Z29" s="210"/>
      <c r="AA29" s="210"/>
      <c r="AB29" s="210"/>
      <c r="AC29" s="210"/>
      <c r="AD29" s="210"/>
      <c r="AE29" s="210"/>
      <c r="AF29" s="210"/>
      <c r="AG29" s="210" t="s">
        <v>171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5">
      <c r="A30" s="245">
        <v>13</v>
      </c>
      <c r="B30" s="246" t="s">
        <v>172</v>
      </c>
      <c r="C30" s="253" t="s">
        <v>173</v>
      </c>
      <c r="D30" s="247" t="s">
        <v>165</v>
      </c>
      <c r="E30" s="248">
        <v>21.31991</v>
      </c>
      <c r="F30" s="249"/>
      <c r="G30" s="250">
        <f>ROUND(E30*F30,2)</f>
        <v>0</v>
      </c>
      <c r="H30" s="231"/>
      <c r="I30" s="230">
        <f>ROUND(E30*H30,2)</f>
        <v>0</v>
      </c>
      <c r="J30" s="231"/>
      <c r="K30" s="230">
        <f>ROUND(E30*J30,2)</f>
        <v>0</v>
      </c>
      <c r="L30" s="230">
        <v>21</v>
      </c>
      <c r="M30" s="230">
        <f>G30*(1+L30/100)</f>
        <v>0</v>
      </c>
      <c r="N30" s="230">
        <v>0</v>
      </c>
      <c r="O30" s="230">
        <f>ROUND(E30*N30,2)</f>
        <v>0</v>
      </c>
      <c r="P30" s="230">
        <v>0</v>
      </c>
      <c r="Q30" s="230">
        <f>ROUND(E30*P30,2)</f>
        <v>0</v>
      </c>
      <c r="R30" s="230"/>
      <c r="S30" s="230" t="s">
        <v>129</v>
      </c>
      <c r="T30" s="230" t="s">
        <v>129</v>
      </c>
      <c r="U30" s="230">
        <v>0.49</v>
      </c>
      <c r="V30" s="230">
        <f>ROUND(E30*U30,2)</f>
        <v>10.45</v>
      </c>
      <c r="W30" s="230"/>
      <c r="X30" s="230" t="s">
        <v>170</v>
      </c>
      <c r="Y30" s="210"/>
      <c r="Z30" s="210"/>
      <c r="AA30" s="210"/>
      <c r="AB30" s="210"/>
      <c r="AC30" s="210"/>
      <c r="AD30" s="210"/>
      <c r="AE30" s="210"/>
      <c r="AF30" s="210"/>
      <c r="AG30" s="210" t="s">
        <v>171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5">
      <c r="A31" s="245">
        <v>14</v>
      </c>
      <c r="B31" s="246" t="s">
        <v>174</v>
      </c>
      <c r="C31" s="253" t="s">
        <v>175</v>
      </c>
      <c r="D31" s="247" t="s">
        <v>165</v>
      </c>
      <c r="E31" s="248">
        <v>298.47877999999997</v>
      </c>
      <c r="F31" s="249"/>
      <c r="G31" s="250">
        <f>ROUND(E31*F31,2)</f>
        <v>0</v>
      </c>
      <c r="H31" s="231"/>
      <c r="I31" s="230">
        <f>ROUND(E31*H31,2)</f>
        <v>0</v>
      </c>
      <c r="J31" s="231"/>
      <c r="K31" s="230">
        <f>ROUND(E31*J31,2)</f>
        <v>0</v>
      </c>
      <c r="L31" s="230">
        <v>21</v>
      </c>
      <c r="M31" s="230">
        <f>G31*(1+L31/100)</f>
        <v>0</v>
      </c>
      <c r="N31" s="230">
        <v>0</v>
      </c>
      <c r="O31" s="230">
        <f>ROUND(E31*N31,2)</f>
        <v>0</v>
      </c>
      <c r="P31" s="230">
        <v>0</v>
      </c>
      <c r="Q31" s="230">
        <f>ROUND(E31*P31,2)</f>
        <v>0</v>
      </c>
      <c r="R31" s="230"/>
      <c r="S31" s="230" t="s">
        <v>129</v>
      </c>
      <c r="T31" s="230" t="s">
        <v>129</v>
      </c>
      <c r="U31" s="230">
        <v>0</v>
      </c>
      <c r="V31" s="230">
        <f>ROUND(E31*U31,2)</f>
        <v>0</v>
      </c>
      <c r="W31" s="230"/>
      <c r="X31" s="230" t="s">
        <v>170</v>
      </c>
      <c r="Y31" s="210"/>
      <c r="Z31" s="210"/>
      <c r="AA31" s="210"/>
      <c r="AB31" s="210"/>
      <c r="AC31" s="210"/>
      <c r="AD31" s="210"/>
      <c r="AE31" s="210"/>
      <c r="AF31" s="210"/>
      <c r="AG31" s="210" t="s">
        <v>171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5">
      <c r="A32" s="245">
        <v>15</v>
      </c>
      <c r="B32" s="246" t="s">
        <v>176</v>
      </c>
      <c r="C32" s="253" t="s">
        <v>177</v>
      </c>
      <c r="D32" s="247" t="s">
        <v>165</v>
      </c>
      <c r="E32" s="248">
        <v>21.31991</v>
      </c>
      <c r="F32" s="249"/>
      <c r="G32" s="250">
        <f>ROUND(E32*F32,2)</f>
        <v>0</v>
      </c>
      <c r="H32" s="231"/>
      <c r="I32" s="230">
        <f>ROUND(E32*H32,2)</f>
        <v>0</v>
      </c>
      <c r="J32" s="231"/>
      <c r="K32" s="230">
        <f>ROUND(E32*J32,2)</f>
        <v>0</v>
      </c>
      <c r="L32" s="230">
        <v>21</v>
      </c>
      <c r="M32" s="230">
        <f>G32*(1+L32/100)</f>
        <v>0</v>
      </c>
      <c r="N32" s="230">
        <v>0</v>
      </c>
      <c r="O32" s="230">
        <f>ROUND(E32*N32,2)</f>
        <v>0</v>
      </c>
      <c r="P32" s="230">
        <v>0</v>
      </c>
      <c r="Q32" s="230">
        <f>ROUND(E32*P32,2)</f>
        <v>0</v>
      </c>
      <c r="R32" s="230"/>
      <c r="S32" s="230" t="s">
        <v>129</v>
      </c>
      <c r="T32" s="230" t="s">
        <v>129</v>
      </c>
      <c r="U32" s="230">
        <v>0.94199999999999995</v>
      </c>
      <c r="V32" s="230">
        <f>ROUND(E32*U32,2)</f>
        <v>20.079999999999998</v>
      </c>
      <c r="W32" s="230"/>
      <c r="X32" s="230" t="s">
        <v>170</v>
      </c>
      <c r="Y32" s="210"/>
      <c r="Z32" s="210"/>
      <c r="AA32" s="210"/>
      <c r="AB32" s="210"/>
      <c r="AC32" s="210"/>
      <c r="AD32" s="210"/>
      <c r="AE32" s="210"/>
      <c r="AF32" s="210"/>
      <c r="AG32" s="210" t="s">
        <v>171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5">
      <c r="A33" s="245">
        <v>16</v>
      </c>
      <c r="B33" s="246" t="s">
        <v>178</v>
      </c>
      <c r="C33" s="253" t="s">
        <v>179</v>
      </c>
      <c r="D33" s="247" t="s">
        <v>165</v>
      </c>
      <c r="E33" s="248">
        <v>170.55930000000001</v>
      </c>
      <c r="F33" s="249"/>
      <c r="G33" s="250">
        <f>ROUND(E33*F33,2)</f>
        <v>0</v>
      </c>
      <c r="H33" s="231"/>
      <c r="I33" s="230">
        <f>ROUND(E33*H33,2)</f>
        <v>0</v>
      </c>
      <c r="J33" s="231"/>
      <c r="K33" s="230">
        <f>ROUND(E33*J33,2)</f>
        <v>0</v>
      </c>
      <c r="L33" s="230">
        <v>21</v>
      </c>
      <c r="M33" s="230">
        <f>G33*(1+L33/100)</f>
        <v>0</v>
      </c>
      <c r="N33" s="230">
        <v>0</v>
      </c>
      <c r="O33" s="230">
        <f>ROUND(E33*N33,2)</f>
        <v>0</v>
      </c>
      <c r="P33" s="230">
        <v>0</v>
      </c>
      <c r="Q33" s="230">
        <f>ROUND(E33*P33,2)</f>
        <v>0</v>
      </c>
      <c r="R33" s="230"/>
      <c r="S33" s="230" t="s">
        <v>129</v>
      </c>
      <c r="T33" s="230" t="s">
        <v>129</v>
      </c>
      <c r="U33" s="230">
        <v>0.105</v>
      </c>
      <c r="V33" s="230">
        <f>ROUND(E33*U33,2)</f>
        <v>17.91</v>
      </c>
      <c r="W33" s="230"/>
      <c r="X33" s="230" t="s">
        <v>170</v>
      </c>
      <c r="Y33" s="210"/>
      <c r="Z33" s="210"/>
      <c r="AA33" s="210"/>
      <c r="AB33" s="210"/>
      <c r="AC33" s="210"/>
      <c r="AD33" s="210"/>
      <c r="AE33" s="210"/>
      <c r="AF33" s="210"/>
      <c r="AG33" s="210" t="s">
        <v>171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 x14ac:dyDescent="0.25">
      <c r="A34" s="245">
        <v>17</v>
      </c>
      <c r="B34" s="246" t="s">
        <v>180</v>
      </c>
      <c r="C34" s="253" t="s">
        <v>181</v>
      </c>
      <c r="D34" s="247" t="s">
        <v>165</v>
      </c>
      <c r="E34" s="248">
        <v>21.31991</v>
      </c>
      <c r="F34" s="249"/>
      <c r="G34" s="250">
        <f>ROUND(E34*F34,2)</f>
        <v>0</v>
      </c>
      <c r="H34" s="231"/>
      <c r="I34" s="230">
        <f>ROUND(E34*H34,2)</f>
        <v>0</v>
      </c>
      <c r="J34" s="231"/>
      <c r="K34" s="230">
        <f>ROUND(E34*J34,2)</f>
        <v>0</v>
      </c>
      <c r="L34" s="230">
        <v>21</v>
      </c>
      <c r="M34" s="230">
        <f>G34*(1+L34/100)</f>
        <v>0</v>
      </c>
      <c r="N34" s="230">
        <v>0</v>
      </c>
      <c r="O34" s="230">
        <f>ROUND(E34*N34,2)</f>
        <v>0</v>
      </c>
      <c r="P34" s="230">
        <v>0</v>
      </c>
      <c r="Q34" s="230">
        <f>ROUND(E34*P34,2)</f>
        <v>0</v>
      </c>
      <c r="R34" s="230"/>
      <c r="S34" s="230" t="s">
        <v>129</v>
      </c>
      <c r="T34" s="230" t="s">
        <v>129</v>
      </c>
      <c r="U34" s="230">
        <v>6.0000000000000001E-3</v>
      </c>
      <c r="V34" s="230">
        <f>ROUND(E34*U34,2)</f>
        <v>0.13</v>
      </c>
      <c r="W34" s="230"/>
      <c r="X34" s="230" t="s">
        <v>170</v>
      </c>
      <c r="Y34" s="210"/>
      <c r="Z34" s="210"/>
      <c r="AA34" s="210"/>
      <c r="AB34" s="210"/>
      <c r="AC34" s="210"/>
      <c r="AD34" s="210"/>
      <c r="AE34" s="210"/>
      <c r="AF34" s="210"/>
      <c r="AG34" s="210" t="s">
        <v>171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1" x14ac:dyDescent="0.25">
      <c r="A35" s="245">
        <v>18</v>
      </c>
      <c r="B35" s="246" t="s">
        <v>182</v>
      </c>
      <c r="C35" s="253" t="s">
        <v>183</v>
      </c>
      <c r="D35" s="247" t="s">
        <v>165</v>
      </c>
      <c r="E35" s="248">
        <v>21.31991</v>
      </c>
      <c r="F35" s="249"/>
      <c r="G35" s="250">
        <f>ROUND(E35*F35,2)</f>
        <v>0</v>
      </c>
      <c r="H35" s="231"/>
      <c r="I35" s="230">
        <f>ROUND(E35*H35,2)</f>
        <v>0</v>
      </c>
      <c r="J35" s="231"/>
      <c r="K35" s="230">
        <f>ROUND(E35*J35,2)</f>
        <v>0</v>
      </c>
      <c r="L35" s="230">
        <v>21</v>
      </c>
      <c r="M35" s="230">
        <f>G35*(1+L35/100)</f>
        <v>0</v>
      </c>
      <c r="N35" s="230">
        <v>0</v>
      </c>
      <c r="O35" s="230">
        <f>ROUND(E35*N35,2)</f>
        <v>0</v>
      </c>
      <c r="P35" s="230">
        <v>0</v>
      </c>
      <c r="Q35" s="230">
        <f>ROUND(E35*P35,2)</f>
        <v>0</v>
      </c>
      <c r="R35" s="230"/>
      <c r="S35" s="230" t="s">
        <v>129</v>
      </c>
      <c r="T35" s="230" t="s">
        <v>184</v>
      </c>
      <c r="U35" s="230">
        <v>0</v>
      </c>
      <c r="V35" s="230">
        <f>ROUND(E35*U35,2)</f>
        <v>0</v>
      </c>
      <c r="W35" s="230"/>
      <c r="X35" s="230" t="s">
        <v>170</v>
      </c>
      <c r="Y35" s="210"/>
      <c r="Z35" s="210"/>
      <c r="AA35" s="210"/>
      <c r="AB35" s="210"/>
      <c r="AC35" s="210"/>
      <c r="AD35" s="210"/>
      <c r="AE35" s="210"/>
      <c r="AF35" s="210"/>
      <c r="AG35" s="210" t="s">
        <v>171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x14ac:dyDescent="0.25">
      <c r="A36" s="233" t="s">
        <v>124</v>
      </c>
      <c r="B36" s="234" t="s">
        <v>97</v>
      </c>
      <c r="C36" s="252" t="s">
        <v>29</v>
      </c>
      <c r="D36" s="235"/>
      <c r="E36" s="236"/>
      <c r="F36" s="237"/>
      <c r="G36" s="238">
        <f>SUMIF(AG37:AG37,"&lt;&gt;NOR",G37:G37)</f>
        <v>0</v>
      </c>
      <c r="H36" s="232"/>
      <c r="I36" s="232">
        <f>SUM(I37:I37)</f>
        <v>0</v>
      </c>
      <c r="J36" s="232"/>
      <c r="K36" s="232">
        <f>SUM(K37:K37)</f>
        <v>0</v>
      </c>
      <c r="L36" s="232"/>
      <c r="M36" s="232">
        <f>SUM(M37:M37)</f>
        <v>0</v>
      </c>
      <c r="N36" s="232"/>
      <c r="O36" s="232">
        <f>SUM(O37:O37)</f>
        <v>0</v>
      </c>
      <c r="P36" s="232"/>
      <c r="Q36" s="232">
        <f>SUM(Q37:Q37)</f>
        <v>0</v>
      </c>
      <c r="R36" s="232"/>
      <c r="S36" s="232"/>
      <c r="T36" s="232"/>
      <c r="U36" s="232"/>
      <c r="V36" s="232">
        <f>SUM(V37:V37)</f>
        <v>0</v>
      </c>
      <c r="W36" s="232"/>
      <c r="X36" s="232"/>
      <c r="AG36" t="s">
        <v>125</v>
      </c>
    </row>
    <row r="37" spans="1:60" outlineLevel="1" x14ac:dyDescent="0.25">
      <c r="A37" s="245">
        <v>19</v>
      </c>
      <c r="B37" s="246" t="s">
        <v>234</v>
      </c>
      <c r="C37" s="253" t="s">
        <v>235</v>
      </c>
      <c r="D37" s="247" t="s">
        <v>236</v>
      </c>
      <c r="E37" s="248">
        <v>1</v>
      </c>
      <c r="F37" s="249"/>
      <c r="G37" s="250">
        <f>ROUND(E37*F37,2)</f>
        <v>0</v>
      </c>
      <c r="H37" s="231"/>
      <c r="I37" s="230">
        <f>ROUND(E37*H37,2)</f>
        <v>0</v>
      </c>
      <c r="J37" s="231"/>
      <c r="K37" s="230">
        <f>ROUND(E37*J37,2)</f>
        <v>0</v>
      </c>
      <c r="L37" s="230">
        <v>21</v>
      </c>
      <c r="M37" s="230">
        <f>G37*(1+L37/100)</f>
        <v>0</v>
      </c>
      <c r="N37" s="230">
        <v>0</v>
      </c>
      <c r="O37" s="230">
        <f>ROUND(E37*N37,2)</f>
        <v>0</v>
      </c>
      <c r="P37" s="230">
        <v>0</v>
      </c>
      <c r="Q37" s="230">
        <f>ROUND(E37*P37,2)</f>
        <v>0</v>
      </c>
      <c r="R37" s="230"/>
      <c r="S37" s="230" t="s">
        <v>129</v>
      </c>
      <c r="T37" s="230" t="s">
        <v>184</v>
      </c>
      <c r="U37" s="230">
        <v>0</v>
      </c>
      <c r="V37" s="230">
        <f>ROUND(E37*U37,2)</f>
        <v>0</v>
      </c>
      <c r="W37" s="230"/>
      <c r="X37" s="230" t="s">
        <v>237</v>
      </c>
      <c r="Y37" s="210"/>
      <c r="Z37" s="210"/>
      <c r="AA37" s="210"/>
      <c r="AB37" s="210"/>
      <c r="AC37" s="210"/>
      <c r="AD37" s="210"/>
      <c r="AE37" s="210"/>
      <c r="AF37" s="210"/>
      <c r="AG37" s="210" t="s">
        <v>238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x14ac:dyDescent="0.25">
      <c r="A38" s="233" t="s">
        <v>124</v>
      </c>
      <c r="B38" s="234" t="s">
        <v>98</v>
      </c>
      <c r="C38" s="252" t="s">
        <v>30</v>
      </c>
      <c r="D38" s="235"/>
      <c r="E38" s="236"/>
      <c r="F38" s="237"/>
      <c r="G38" s="238">
        <f>SUMIF(AG39:AG39,"&lt;&gt;NOR",G39:G39)</f>
        <v>0</v>
      </c>
      <c r="H38" s="232"/>
      <c r="I38" s="232">
        <f>SUM(I39:I39)</f>
        <v>0</v>
      </c>
      <c r="J38" s="232"/>
      <c r="K38" s="232">
        <f>SUM(K39:K39)</f>
        <v>0</v>
      </c>
      <c r="L38" s="232"/>
      <c r="M38" s="232">
        <f>SUM(M39:M39)</f>
        <v>0</v>
      </c>
      <c r="N38" s="232"/>
      <c r="O38" s="232">
        <f>SUM(O39:O39)</f>
        <v>0</v>
      </c>
      <c r="P38" s="232"/>
      <c r="Q38" s="232">
        <f>SUM(Q39:Q39)</f>
        <v>0</v>
      </c>
      <c r="R38" s="232"/>
      <c r="S38" s="232"/>
      <c r="T38" s="232"/>
      <c r="U38" s="232"/>
      <c r="V38" s="232">
        <f>SUM(V39:V39)</f>
        <v>0</v>
      </c>
      <c r="W38" s="232"/>
      <c r="X38" s="232"/>
      <c r="AG38" t="s">
        <v>125</v>
      </c>
    </row>
    <row r="39" spans="1:60" outlineLevel="1" x14ac:dyDescent="0.25">
      <c r="A39" s="245">
        <v>20</v>
      </c>
      <c r="B39" s="246" t="s">
        <v>239</v>
      </c>
      <c r="C39" s="253" t="s">
        <v>240</v>
      </c>
      <c r="D39" s="247" t="s">
        <v>236</v>
      </c>
      <c r="E39" s="248">
        <v>1</v>
      </c>
      <c r="F39" s="249"/>
      <c r="G39" s="250">
        <f>ROUND(E39*F39,2)</f>
        <v>0</v>
      </c>
      <c r="H39" s="231"/>
      <c r="I39" s="230">
        <f>ROUND(E39*H39,2)</f>
        <v>0</v>
      </c>
      <c r="J39" s="231"/>
      <c r="K39" s="230">
        <f>ROUND(E39*J39,2)</f>
        <v>0</v>
      </c>
      <c r="L39" s="230">
        <v>21</v>
      </c>
      <c r="M39" s="230">
        <f>G39*(1+L39/100)</f>
        <v>0</v>
      </c>
      <c r="N39" s="230">
        <v>0</v>
      </c>
      <c r="O39" s="230">
        <f>ROUND(E39*N39,2)</f>
        <v>0</v>
      </c>
      <c r="P39" s="230">
        <v>0</v>
      </c>
      <c r="Q39" s="230">
        <f>ROUND(E39*P39,2)</f>
        <v>0</v>
      </c>
      <c r="R39" s="230"/>
      <c r="S39" s="230" t="s">
        <v>129</v>
      </c>
      <c r="T39" s="230" t="s">
        <v>184</v>
      </c>
      <c r="U39" s="230">
        <v>0</v>
      </c>
      <c r="V39" s="230">
        <f>ROUND(E39*U39,2)</f>
        <v>0</v>
      </c>
      <c r="W39" s="230"/>
      <c r="X39" s="230" t="s">
        <v>237</v>
      </c>
      <c r="Y39" s="210"/>
      <c r="Z39" s="210"/>
      <c r="AA39" s="210"/>
      <c r="AB39" s="210"/>
      <c r="AC39" s="210"/>
      <c r="AD39" s="210"/>
      <c r="AE39" s="210"/>
      <c r="AF39" s="210"/>
      <c r="AG39" s="210" t="s">
        <v>238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x14ac:dyDescent="0.25">
      <c r="A40" s="233" t="s">
        <v>124</v>
      </c>
      <c r="B40" s="234" t="s">
        <v>86</v>
      </c>
      <c r="C40" s="252" t="s">
        <v>87</v>
      </c>
      <c r="D40" s="235"/>
      <c r="E40" s="236"/>
      <c r="F40" s="237"/>
      <c r="G40" s="238">
        <f>SUMIF(AG41:AG42,"&lt;&gt;NOR",G41:G42)</f>
        <v>0</v>
      </c>
      <c r="H40" s="232"/>
      <c r="I40" s="232">
        <f>SUM(I41:I42)</f>
        <v>0</v>
      </c>
      <c r="J40" s="232"/>
      <c r="K40" s="232">
        <f>SUM(K41:K42)</f>
        <v>0</v>
      </c>
      <c r="L40" s="232"/>
      <c r="M40" s="232">
        <f>SUM(M41:M42)</f>
        <v>0</v>
      </c>
      <c r="N40" s="232"/>
      <c r="O40" s="232">
        <f>SUM(O41:O42)</f>
        <v>0.61</v>
      </c>
      <c r="P40" s="232"/>
      <c r="Q40" s="232">
        <f>SUM(Q41:Q42)</f>
        <v>0</v>
      </c>
      <c r="R40" s="232"/>
      <c r="S40" s="232"/>
      <c r="T40" s="232"/>
      <c r="U40" s="232"/>
      <c r="V40" s="232">
        <f>SUM(V41:V42)</f>
        <v>147.05000000000001</v>
      </c>
      <c r="W40" s="232"/>
      <c r="X40" s="232"/>
      <c r="AG40" t="s">
        <v>125</v>
      </c>
    </row>
    <row r="41" spans="1:60" ht="20.399999999999999" outlineLevel="1" x14ac:dyDescent="0.25">
      <c r="A41" s="239">
        <v>21</v>
      </c>
      <c r="B41" s="240" t="s">
        <v>261</v>
      </c>
      <c r="C41" s="254" t="s">
        <v>262</v>
      </c>
      <c r="D41" s="241" t="s">
        <v>151</v>
      </c>
      <c r="E41" s="242">
        <v>192.98</v>
      </c>
      <c r="F41" s="243"/>
      <c r="G41" s="244">
        <f>ROUND(E41*F41,2)</f>
        <v>0</v>
      </c>
      <c r="H41" s="231"/>
      <c r="I41" s="230">
        <f>ROUND(E41*H41,2)</f>
        <v>0</v>
      </c>
      <c r="J41" s="231"/>
      <c r="K41" s="230">
        <f>ROUND(E41*J41,2)</f>
        <v>0</v>
      </c>
      <c r="L41" s="230">
        <v>21</v>
      </c>
      <c r="M41" s="230">
        <f>G41*(1+L41/100)</f>
        <v>0</v>
      </c>
      <c r="N41" s="230">
        <v>3.1700000000000001E-3</v>
      </c>
      <c r="O41" s="230">
        <f>ROUND(E41*N41,2)</f>
        <v>0.61</v>
      </c>
      <c r="P41" s="230">
        <v>0</v>
      </c>
      <c r="Q41" s="230">
        <f>ROUND(E41*P41,2)</f>
        <v>0</v>
      </c>
      <c r="R41" s="230"/>
      <c r="S41" s="230" t="s">
        <v>129</v>
      </c>
      <c r="T41" s="230" t="s">
        <v>129</v>
      </c>
      <c r="U41" s="230">
        <v>0.76200000000000001</v>
      </c>
      <c r="V41" s="230">
        <f>ROUND(E41*U41,2)</f>
        <v>147.05000000000001</v>
      </c>
      <c r="W41" s="230"/>
      <c r="X41" s="230" t="s">
        <v>130</v>
      </c>
      <c r="Y41" s="210"/>
      <c r="Z41" s="210"/>
      <c r="AA41" s="210"/>
      <c r="AB41" s="210"/>
      <c r="AC41" s="210"/>
      <c r="AD41" s="210"/>
      <c r="AE41" s="210"/>
      <c r="AF41" s="210"/>
      <c r="AG41" s="210" t="s">
        <v>131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5">
      <c r="A42" s="227">
        <v>22</v>
      </c>
      <c r="B42" s="228" t="s">
        <v>263</v>
      </c>
      <c r="C42" s="263" t="s">
        <v>264</v>
      </c>
      <c r="D42" s="229" t="s">
        <v>0</v>
      </c>
      <c r="E42" s="262"/>
      <c r="F42" s="231"/>
      <c r="G42" s="230">
        <f>ROUND(E42*F42,2)</f>
        <v>0</v>
      </c>
      <c r="H42" s="231"/>
      <c r="I42" s="230">
        <f>ROUND(E42*H42,2)</f>
        <v>0</v>
      </c>
      <c r="J42" s="231"/>
      <c r="K42" s="230">
        <f>ROUND(E42*J42,2)</f>
        <v>0</v>
      </c>
      <c r="L42" s="230">
        <v>21</v>
      </c>
      <c r="M42" s="230">
        <f>G42*(1+L42/100)</f>
        <v>0</v>
      </c>
      <c r="N42" s="230">
        <v>0</v>
      </c>
      <c r="O42" s="230">
        <f>ROUND(E42*N42,2)</f>
        <v>0</v>
      </c>
      <c r="P42" s="230">
        <v>0</v>
      </c>
      <c r="Q42" s="230">
        <f>ROUND(E42*P42,2)</f>
        <v>0</v>
      </c>
      <c r="R42" s="230"/>
      <c r="S42" s="230" t="s">
        <v>129</v>
      </c>
      <c r="T42" s="230" t="s">
        <v>129</v>
      </c>
      <c r="U42" s="230">
        <v>0</v>
      </c>
      <c r="V42" s="230">
        <f>ROUND(E42*U42,2)</f>
        <v>0</v>
      </c>
      <c r="W42" s="230"/>
      <c r="X42" s="230" t="s">
        <v>166</v>
      </c>
      <c r="Y42" s="210"/>
      <c r="Z42" s="210"/>
      <c r="AA42" s="210"/>
      <c r="AB42" s="210"/>
      <c r="AC42" s="210"/>
      <c r="AD42" s="210"/>
      <c r="AE42" s="210"/>
      <c r="AF42" s="210"/>
      <c r="AG42" s="210" t="s">
        <v>167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x14ac:dyDescent="0.25">
      <c r="A43" s="233" t="s">
        <v>124</v>
      </c>
      <c r="B43" s="234" t="s">
        <v>88</v>
      </c>
      <c r="C43" s="252" t="s">
        <v>89</v>
      </c>
      <c r="D43" s="235"/>
      <c r="E43" s="236"/>
      <c r="F43" s="237"/>
      <c r="G43" s="238">
        <f>SUMIF(AG44:AG44,"&lt;&gt;NOR",G44:G44)</f>
        <v>0</v>
      </c>
      <c r="H43" s="232"/>
      <c r="I43" s="232">
        <f>SUM(I44:I44)</f>
        <v>0</v>
      </c>
      <c r="J43" s="232"/>
      <c r="K43" s="232">
        <f>SUM(K44:K44)</f>
        <v>0</v>
      </c>
      <c r="L43" s="232"/>
      <c r="M43" s="232">
        <f>SUM(M44:M44)</f>
        <v>0</v>
      </c>
      <c r="N43" s="232"/>
      <c r="O43" s="232">
        <f>SUM(O44:O44)</f>
        <v>0</v>
      </c>
      <c r="P43" s="232"/>
      <c r="Q43" s="232">
        <f>SUM(Q44:Q44)</f>
        <v>0</v>
      </c>
      <c r="R43" s="232"/>
      <c r="S43" s="232"/>
      <c r="T43" s="232"/>
      <c r="U43" s="232"/>
      <c r="V43" s="232">
        <f>SUM(V44:V44)</f>
        <v>692.49</v>
      </c>
      <c r="W43" s="232"/>
      <c r="X43" s="232"/>
      <c r="AG43" t="s">
        <v>125</v>
      </c>
    </row>
    <row r="44" spans="1:60" ht="30.6" outlineLevel="1" x14ac:dyDescent="0.25">
      <c r="A44" s="245">
        <v>23</v>
      </c>
      <c r="B44" s="246" t="s">
        <v>265</v>
      </c>
      <c r="C44" s="253" t="s">
        <v>266</v>
      </c>
      <c r="D44" s="247" t="s">
        <v>134</v>
      </c>
      <c r="E44" s="248">
        <v>254.59107</v>
      </c>
      <c r="F44" s="249"/>
      <c r="G44" s="250">
        <f>ROUND(E44*F44,2)</f>
        <v>0</v>
      </c>
      <c r="H44" s="231"/>
      <c r="I44" s="230">
        <f>ROUND(E44*H44,2)</f>
        <v>0</v>
      </c>
      <c r="J44" s="231"/>
      <c r="K44" s="230">
        <f>ROUND(E44*J44,2)</f>
        <v>0</v>
      </c>
      <c r="L44" s="230">
        <v>21</v>
      </c>
      <c r="M44" s="230">
        <f>G44*(1+L44/100)</f>
        <v>0</v>
      </c>
      <c r="N44" s="230">
        <v>0</v>
      </c>
      <c r="O44" s="230">
        <f>ROUND(E44*N44,2)</f>
        <v>0</v>
      </c>
      <c r="P44" s="230">
        <v>0</v>
      </c>
      <c r="Q44" s="230">
        <f>ROUND(E44*P44,2)</f>
        <v>0</v>
      </c>
      <c r="R44" s="230"/>
      <c r="S44" s="230" t="s">
        <v>207</v>
      </c>
      <c r="T44" s="230" t="s">
        <v>184</v>
      </c>
      <c r="U44" s="230">
        <v>2.72</v>
      </c>
      <c r="V44" s="230">
        <f>ROUND(E44*U44,2)</f>
        <v>692.49</v>
      </c>
      <c r="W44" s="230"/>
      <c r="X44" s="230" t="s">
        <v>130</v>
      </c>
      <c r="Y44" s="210"/>
      <c r="Z44" s="210"/>
      <c r="AA44" s="210"/>
      <c r="AB44" s="210"/>
      <c r="AC44" s="210"/>
      <c r="AD44" s="210"/>
      <c r="AE44" s="210"/>
      <c r="AF44" s="210"/>
      <c r="AG44" s="210" t="s">
        <v>131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x14ac:dyDescent="0.25">
      <c r="A45" s="233" t="s">
        <v>124</v>
      </c>
      <c r="B45" s="234" t="s">
        <v>90</v>
      </c>
      <c r="C45" s="252" t="s">
        <v>91</v>
      </c>
      <c r="D45" s="235"/>
      <c r="E45" s="236"/>
      <c r="F45" s="237"/>
      <c r="G45" s="238">
        <f>SUMIF(AG46:AG47,"&lt;&gt;NOR",G46:G47)</f>
        <v>0</v>
      </c>
      <c r="H45" s="232"/>
      <c r="I45" s="232">
        <f>SUM(I46:I47)</f>
        <v>0</v>
      </c>
      <c r="J45" s="232"/>
      <c r="K45" s="232">
        <f>SUM(K46:K47)</f>
        <v>0</v>
      </c>
      <c r="L45" s="232"/>
      <c r="M45" s="232">
        <f>SUM(M46:M47)</f>
        <v>0</v>
      </c>
      <c r="N45" s="232"/>
      <c r="O45" s="232">
        <f>SUM(O46:O47)</f>
        <v>0</v>
      </c>
      <c r="P45" s="232"/>
      <c r="Q45" s="232">
        <f>SUM(Q46:Q47)</f>
        <v>0</v>
      </c>
      <c r="R45" s="232"/>
      <c r="S45" s="232"/>
      <c r="T45" s="232"/>
      <c r="U45" s="232"/>
      <c r="V45" s="232">
        <f>SUM(V46:V47)</f>
        <v>0</v>
      </c>
      <c r="W45" s="232"/>
      <c r="X45" s="232"/>
      <c r="AG45" t="s">
        <v>125</v>
      </c>
    </row>
    <row r="46" spans="1:60" ht="20.399999999999999" outlineLevel="1" x14ac:dyDescent="0.25">
      <c r="A46" s="245">
        <v>24</v>
      </c>
      <c r="B46" s="246" t="s">
        <v>267</v>
      </c>
      <c r="C46" s="253" t="s">
        <v>268</v>
      </c>
      <c r="D46" s="247" t="s">
        <v>134</v>
      </c>
      <c r="E46" s="248">
        <v>67.694029999999998</v>
      </c>
      <c r="F46" s="249"/>
      <c r="G46" s="250">
        <f>ROUND(E46*F46,2)</f>
        <v>0</v>
      </c>
      <c r="H46" s="231"/>
      <c r="I46" s="230">
        <f>ROUND(E46*H46,2)</f>
        <v>0</v>
      </c>
      <c r="J46" s="231"/>
      <c r="K46" s="230">
        <f>ROUND(E46*J46,2)</f>
        <v>0</v>
      </c>
      <c r="L46" s="230">
        <v>21</v>
      </c>
      <c r="M46" s="230">
        <f>G46*(1+L46/100)</f>
        <v>0</v>
      </c>
      <c r="N46" s="230">
        <v>0</v>
      </c>
      <c r="O46" s="230">
        <f>ROUND(E46*N46,2)</f>
        <v>0</v>
      </c>
      <c r="P46" s="230">
        <v>0</v>
      </c>
      <c r="Q46" s="230">
        <f>ROUND(E46*P46,2)</f>
        <v>0</v>
      </c>
      <c r="R46" s="230"/>
      <c r="S46" s="230" t="s">
        <v>207</v>
      </c>
      <c r="T46" s="230" t="s">
        <v>184</v>
      </c>
      <c r="U46" s="230">
        <v>0</v>
      </c>
      <c r="V46" s="230">
        <f>ROUND(E46*U46,2)</f>
        <v>0</v>
      </c>
      <c r="W46" s="230"/>
      <c r="X46" s="230" t="s">
        <v>130</v>
      </c>
      <c r="Y46" s="210"/>
      <c r="Z46" s="210"/>
      <c r="AA46" s="210"/>
      <c r="AB46" s="210"/>
      <c r="AC46" s="210"/>
      <c r="AD46" s="210"/>
      <c r="AE46" s="210"/>
      <c r="AF46" s="210"/>
      <c r="AG46" s="210" t="s">
        <v>131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ht="20.399999999999999" outlineLevel="1" x14ac:dyDescent="0.25">
      <c r="A47" s="239">
        <v>25</v>
      </c>
      <c r="B47" s="240" t="s">
        <v>269</v>
      </c>
      <c r="C47" s="254" t="s">
        <v>270</v>
      </c>
      <c r="D47" s="241" t="s">
        <v>271</v>
      </c>
      <c r="E47" s="242">
        <v>1</v>
      </c>
      <c r="F47" s="243"/>
      <c r="G47" s="244">
        <f>ROUND(E47*F47,2)</f>
        <v>0</v>
      </c>
      <c r="H47" s="231"/>
      <c r="I47" s="230">
        <f>ROUND(E47*H47,2)</f>
        <v>0</v>
      </c>
      <c r="J47" s="231"/>
      <c r="K47" s="230">
        <f>ROUND(E47*J47,2)</f>
        <v>0</v>
      </c>
      <c r="L47" s="230">
        <v>21</v>
      </c>
      <c r="M47" s="230">
        <f>G47*(1+L47/100)</f>
        <v>0</v>
      </c>
      <c r="N47" s="230">
        <v>0</v>
      </c>
      <c r="O47" s="230">
        <f>ROUND(E47*N47,2)</f>
        <v>0</v>
      </c>
      <c r="P47" s="230">
        <v>0</v>
      </c>
      <c r="Q47" s="230">
        <f>ROUND(E47*P47,2)</f>
        <v>0</v>
      </c>
      <c r="R47" s="230"/>
      <c r="S47" s="230" t="s">
        <v>207</v>
      </c>
      <c r="T47" s="230" t="s">
        <v>184</v>
      </c>
      <c r="U47" s="230">
        <v>0</v>
      </c>
      <c r="V47" s="230">
        <f>ROUND(E47*U47,2)</f>
        <v>0</v>
      </c>
      <c r="W47" s="230"/>
      <c r="X47" s="230" t="s">
        <v>130</v>
      </c>
      <c r="Y47" s="210"/>
      <c r="Z47" s="210"/>
      <c r="AA47" s="210"/>
      <c r="AB47" s="210"/>
      <c r="AC47" s="210"/>
      <c r="AD47" s="210"/>
      <c r="AE47" s="210"/>
      <c r="AF47" s="210"/>
      <c r="AG47" s="210" t="s">
        <v>131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x14ac:dyDescent="0.25">
      <c r="A48" s="3"/>
      <c r="B48" s="4"/>
      <c r="C48" s="255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AE48">
        <v>15</v>
      </c>
      <c r="AF48">
        <v>21</v>
      </c>
      <c r="AG48" t="s">
        <v>111</v>
      </c>
    </row>
    <row r="49" spans="1:33" x14ac:dyDescent="0.25">
      <c r="A49" s="213"/>
      <c r="B49" s="214" t="s">
        <v>31</v>
      </c>
      <c r="C49" s="256"/>
      <c r="D49" s="215"/>
      <c r="E49" s="216"/>
      <c r="F49" s="216"/>
      <c r="G49" s="251">
        <f>G8+G10+G12+G14+G17+G19+G21+G24+G26+G28+G36+G38+G40+G43+G45</f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AE49">
        <f>SUMIF(L7:L47,AE48,G7:G47)</f>
        <v>0</v>
      </c>
      <c r="AF49">
        <f>SUMIF(L7:L47,AF48,G7:G47)</f>
        <v>0</v>
      </c>
      <c r="AG49" t="s">
        <v>187</v>
      </c>
    </row>
    <row r="50" spans="1:33" x14ac:dyDescent="0.25">
      <c r="A50" s="3"/>
      <c r="B50" s="4"/>
      <c r="C50" s="255"/>
      <c r="D50" s="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33" x14ac:dyDescent="0.25">
      <c r="A51" s="3"/>
      <c r="B51" s="4"/>
      <c r="C51" s="255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33" x14ac:dyDescent="0.25">
      <c r="A52" s="217" t="s">
        <v>188</v>
      </c>
      <c r="B52" s="217"/>
      <c r="C52" s="257"/>
      <c r="D52" s="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33" x14ac:dyDescent="0.25">
      <c r="A53" s="218"/>
      <c r="B53" s="219"/>
      <c r="C53" s="258"/>
      <c r="D53" s="219"/>
      <c r="E53" s="219"/>
      <c r="F53" s="219"/>
      <c r="G53" s="220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AG53" t="s">
        <v>189</v>
      </c>
    </row>
    <row r="54" spans="1:33" x14ac:dyDescent="0.25">
      <c r="A54" s="221"/>
      <c r="B54" s="222"/>
      <c r="C54" s="259"/>
      <c r="D54" s="222"/>
      <c r="E54" s="222"/>
      <c r="F54" s="222"/>
      <c r="G54" s="22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33" x14ac:dyDescent="0.25">
      <c r="A55" s="221"/>
      <c r="B55" s="222"/>
      <c r="C55" s="259"/>
      <c r="D55" s="222"/>
      <c r="E55" s="222"/>
      <c r="F55" s="222"/>
      <c r="G55" s="22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33" x14ac:dyDescent="0.25">
      <c r="A56" s="221"/>
      <c r="B56" s="222"/>
      <c r="C56" s="259"/>
      <c r="D56" s="222"/>
      <c r="E56" s="222"/>
      <c r="F56" s="222"/>
      <c r="G56" s="22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33" x14ac:dyDescent="0.25">
      <c r="A57" s="224"/>
      <c r="B57" s="225"/>
      <c r="C57" s="260"/>
      <c r="D57" s="225"/>
      <c r="E57" s="225"/>
      <c r="F57" s="225"/>
      <c r="G57" s="22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33" x14ac:dyDescent="0.25">
      <c r="A58" s="3"/>
      <c r="B58" s="4"/>
      <c r="C58" s="255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33" x14ac:dyDescent="0.25">
      <c r="C59" s="261"/>
      <c r="D59" s="10"/>
      <c r="AG59" t="s">
        <v>190</v>
      </c>
    </row>
    <row r="60" spans="1:33" x14ac:dyDescent="0.25">
      <c r="D60" s="10"/>
    </row>
    <row r="61" spans="1:33" x14ac:dyDescent="0.25">
      <c r="D61" s="10"/>
    </row>
    <row r="62" spans="1:33" x14ac:dyDescent="0.25">
      <c r="D62" s="10"/>
    </row>
    <row r="63" spans="1:33" x14ac:dyDescent="0.25">
      <c r="D63" s="10"/>
    </row>
    <row r="64" spans="1:33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52:C52"/>
    <mergeCell ref="A53:G57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CBE15-14A0-4064-ADBD-D41B875B6B88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1" x14ac:dyDescent="0.25"/>
  <cols>
    <col min="1" max="1" width="3.44140625" customWidth="1"/>
    <col min="2" max="2" width="12.6640625" style="175" customWidth="1"/>
    <col min="3" max="3" width="38.33203125" style="175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5" t="s">
        <v>7</v>
      </c>
      <c r="B1" s="195"/>
      <c r="C1" s="195"/>
      <c r="D1" s="195"/>
      <c r="E1" s="195"/>
      <c r="F1" s="195"/>
      <c r="G1" s="195"/>
      <c r="AG1" t="s">
        <v>99</v>
      </c>
    </row>
    <row r="2" spans="1:60" ht="25.05" customHeight="1" x14ac:dyDescent="0.25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100</v>
      </c>
    </row>
    <row r="3" spans="1:60" ht="25.05" customHeight="1" x14ac:dyDescent="0.25">
      <c r="A3" s="196" t="s">
        <v>9</v>
      </c>
      <c r="B3" s="49" t="s">
        <v>46</v>
      </c>
      <c r="C3" s="199" t="s">
        <v>47</v>
      </c>
      <c r="D3" s="197"/>
      <c r="E3" s="197"/>
      <c r="F3" s="197"/>
      <c r="G3" s="198"/>
      <c r="AC3" s="175" t="s">
        <v>100</v>
      </c>
      <c r="AG3" t="s">
        <v>101</v>
      </c>
    </row>
    <row r="4" spans="1:60" ht="25.05" customHeight="1" x14ac:dyDescent="0.25">
      <c r="A4" s="200" t="s">
        <v>10</v>
      </c>
      <c r="B4" s="201" t="s">
        <v>54</v>
      </c>
      <c r="C4" s="202" t="s">
        <v>55</v>
      </c>
      <c r="D4" s="203"/>
      <c r="E4" s="203"/>
      <c r="F4" s="203"/>
      <c r="G4" s="204"/>
      <c r="AG4" t="s">
        <v>102</v>
      </c>
    </row>
    <row r="5" spans="1:60" x14ac:dyDescent="0.25">
      <c r="D5" s="10"/>
    </row>
    <row r="6" spans="1:60" ht="39.6" x14ac:dyDescent="0.25">
      <c r="A6" s="206" t="s">
        <v>103</v>
      </c>
      <c r="B6" s="208" t="s">
        <v>104</v>
      </c>
      <c r="C6" s="208" t="s">
        <v>105</v>
      </c>
      <c r="D6" s="207" t="s">
        <v>106</v>
      </c>
      <c r="E6" s="206" t="s">
        <v>107</v>
      </c>
      <c r="F6" s="205" t="s">
        <v>108</v>
      </c>
      <c r="G6" s="206" t="s">
        <v>31</v>
      </c>
      <c r="H6" s="209" t="s">
        <v>32</v>
      </c>
      <c r="I6" s="209" t="s">
        <v>109</v>
      </c>
      <c r="J6" s="209" t="s">
        <v>33</v>
      </c>
      <c r="K6" s="209" t="s">
        <v>110</v>
      </c>
      <c r="L6" s="209" t="s">
        <v>111</v>
      </c>
      <c r="M6" s="209" t="s">
        <v>112</v>
      </c>
      <c r="N6" s="209" t="s">
        <v>113</v>
      </c>
      <c r="O6" s="209" t="s">
        <v>114</v>
      </c>
      <c r="P6" s="209" t="s">
        <v>115</v>
      </c>
      <c r="Q6" s="209" t="s">
        <v>116</v>
      </c>
      <c r="R6" s="209" t="s">
        <v>117</v>
      </c>
      <c r="S6" s="209" t="s">
        <v>118</v>
      </c>
      <c r="T6" s="209" t="s">
        <v>119</v>
      </c>
      <c r="U6" s="209" t="s">
        <v>120</v>
      </c>
      <c r="V6" s="209" t="s">
        <v>121</v>
      </c>
      <c r="W6" s="209" t="s">
        <v>122</v>
      </c>
      <c r="X6" s="209" t="s">
        <v>123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</row>
    <row r="8" spans="1:60" x14ac:dyDescent="0.25">
      <c r="A8" s="233" t="s">
        <v>124</v>
      </c>
      <c r="B8" s="234" t="s">
        <v>84</v>
      </c>
      <c r="C8" s="252" t="s">
        <v>85</v>
      </c>
      <c r="D8" s="235"/>
      <c r="E8" s="236"/>
      <c r="F8" s="237"/>
      <c r="G8" s="238">
        <f>SUMIF(AG9:AG9,"&lt;&gt;NOR",G9:G9)</f>
        <v>0</v>
      </c>
      <c r="H8" s="232"/>
      <c r="I8" s="232">
        <f>SUM(I9:I9)</f>
        <v>0</v>
      </c>
      <c r="J8" s="232"/>
      <c r="K8" s="232">
        <f>SUM(K9:K9)</f>
        <v>0</v>
      </c>
      <c r="L8" s="232"/>
      <c r="M8" s="232">
        <f>SUM(M9:M9)</f>
        <v>0</v>
      </c>
      <c r="N8" s="232"/>
      <c r="O8" s="232">
        <f>SUM(O9:O9)</f>
        <v>0</v>
      </c>
      <c r="P8" s="232"/>
      <c r="Q8" s="232">
        <f>SUM(Q9:Q9)</f>
        <v>0</v>
      </c>
      <c r="R8" s="232"/>
      <c r="S8" s="232"/>
      <c r="T8" s="232"/>
      <c r="U8" s="232"/>
      <c r="V8" s="232">
        <f>SUM(V9:V9)</f>
        <v>0</v>
      </c>
      <c r="W8" s="232"/>
      <c r="X8" s="232"/>
      <c r="AG8" t="s">
        <v>125</v>
      </c>
    </row>
    <row r="9" spans="1:60" outlineLevel="1" x14ac:dyDescent="0.25">
      <c r="A9" s="239">
        <v>1</v>
      </c>
      <c r="B9" s="240" t="s">
        <v>84</v>
      </c>
      <c r="C9" s="254" t="s">
        <v>272</v>
      </c>
      <c r="D9" s="241" t="s">
        <v>212</v>
      </c>
      <c r="E9" s="242">
        <v>1</v>
      </c>
      <c r="F9" s="243"/>
      <c r="G9" s="244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30">
        <v>0</v>
      </c>
      <c r="O9" s="230">
        <f>ROUND(E9*N9,2)</f>
        <v>0</v>
      </c>
      <c r="P9" s="230">
        <v>0</v>
      </c>
      <c r="Q9" s="230">
        <f>ROUND(E9*P9,2)</f>
        <v>0</v>
      </c>
      <c r="R9" s="230"/>
      <c r="S9" s="230" t="s">
        <v>207</v>
      </c>
      <c r="T9" s="230" t="s">
        <v>184</v>
      </c>
      <c r="U9" s="230">
        <v>0</v>
      </c>
      <c r="V9" s="230">
        <f>ROUND(E9*U9,2)</f>
        <v>0</v>
      </c>
      <c r="W9" s="230"/>
      <c r="X9" s="230" t="s">
        <v>130</v>
      </c>
      <c r="Y9" s="210"/>
      <c r="Z9" s="210"/>
      <c r="AA9" s="210"/>
      <c r="AB9" s="210"/>
      <c r="AC9" s="210"/>
      <c r="AD9" s="210"/>
      <c r="AE9" s="210"/>
      <c r="AF9" s="210"/>
      <c r="AG9" s="210" t="s">
        <v>131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x14ac:dyDescent="0.25">
      <c r="A10" s="3"/>
      <c r="B10" s="4"/>
      <c r="C10" s="255"/>
      <c r="D10" s="6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AE10">
        <v>15</v>
      </c>
      <c r="AF10">
        <v>21</v>
      </c>
      <c r="AG10" t="s">
        <v>111</v>
      </c>
    </row>
    <row r="11" spans="1:60" x14ac:dyDescent="0.25">
      <c r="A11" s="213"/>
      <c r="B11" s="214" t="s">
        <v>31</v>
      </c>
      <c r="C11" s="256"/>
      <c r="D11" s="215"/>
      <c r="E11" s="216"/>
      <c r="F11" s="216"/>
      <c r="G11" s="251">
        <f>G8</f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AE11">
        <f>SUMIF(L7:L9,AE10,G7:G9)</f>
        <v>0</v>
      </c>
      <c r="AF11">
        <f>SUMIF(L7:L9,AF10,G7:G9)</f>
        <v>0</v>
      </c>
      <c r="AG11" t="s">
        <v>187</v>
      </c>
    </row>
    <row r="12" spans="1:60" x14ac:dyDescent="0.25">
      <c r="A12" s="3"/>
      <c r="B12" s="4"/>
      <c r="C12" s="255"/>
      <c r="D12" s="6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60" x14ac:dyDescent="0.25">
      <c r="A13" s="3"/>
      <c r="B13" s="4"/>
      <c r="C13" s="255"/>
      <c r="D13" s="6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60" x14ac:dyDescent="0.25">
      <c r="A14" s="217" t="s">
        <v>188</v>
      </c>
      <c r="B14" s="217"/>
      <c r="C14" s="257"/>
      <c r="D14" s="6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60" x14ac:dyDescent="0.25">
      <c r="A15" s="218"/>
      <c r="B15" s="219"/>
      <c r="C15" s="258"/>
      <c r="D15" s="219"/>
      <c r="E15" s="219"/>
      <c r="F15" s="219"/>
      <c r="G15" s="220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AG15" t="s">
        <v>189</v>
      </c>
    </row>
    <row r="16" spans="1:60" x14ac:dyDescent="0.25">
      <c r="A16" s="221"/>
      <c r="B16" s="222"/>
      <c r="C16" s="259"/>
      <c r="D16" s="222"/>
      <c r="E16" s="222"/>
      <c r="F16" s="222"/>
      <c r="G16" s="22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33" x14ac:dyDescent="0.25">
      <c r="A17" s="221"/>
      <c r="B17" s="222"/>
      <c r="C17" s="259"/>
      <c r="D17" s="222"/>
      <c r="E17" s="222"/>
      <c r="F17" s="222"/>
      <c r="G17" s="22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33" x14ac:dyDescent="0.25">
      <c r="A18" s="221"/>
      <c r="B18" s="222"/>
      <c r="C18" s="259"/>
      <c r="D18" s="222"/>
      <c r="E18" s="222"/>
      <c r="F18" s="222"/>
      <c r="G18" s="22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33" x14ac:dyDescent="0.25">
      <c r="A19" s="224"/>
      <c r="B19" s="225"/>
      <c r="C19" s="260"/>
      <c r="D19" s="225"/>
      <c r="E19" s="225"/>
      <c r="F19" s="225"/>
      <c r="G19" s="22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33" x14ac:dyDescent="0.25">
      <c r="A20" s="3"/>
      <c r="B20" s="4"/>
      <c r="C20" s="255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33" x14ac:dyDescent="0.25">
      <c r="C21" s="261"/>
      <c r="D21" s="10"/>
      <c r="AG21" t="s">
        <v>190</v>
      </c>
    </row>
    <row r="22" spans="1:33" x14ac:dyDescent="0.25">
      <c r="D22" s="10"/>
    </row>
    <row r="23" spans="1:33" x14ac:dyDescent="0.25">
      <c r="D23" s="10"/>
    </row>
    <row r="24" spans="1:33" x14ac:dyDescent="0.25">
      <c r="D24" s="10"/>
    </row>
    <row r="25" spans="1:33" x14ac:dyDescent="0.25">
      <c r="D25" s="10"/>
    </row>
    <row r="26" spans="1:33" x14ac:dyDescent="0.25">
      <c r="D26" s="10"/>
    </row>
    <row r="27" spans="1:33" x14ac:dyDescent="0.25">
      <c r="D27" s="10"/>
    </row>
    <row r="28" spans="1:33" x14ac:dyDescent="0.25">
      <c r="D28" s="10"/>
    </row>
    <row r="29" spans="1:33" x14ac:dyDescent="0.25">
      <c r="D29" s="10"/>
    </row>
    <row r="30" spans="1:33" x14ac:dyDescent="0.25">
      <c r="D30" s="10"/>
    </row>
    <row r="31" spans="1:33" x14ac:dyDescent="0.25">
      <c r="D31" s="10"/>
    </row>
    <row r="32" spans="1:33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14:C14"/>
    <mergeCell ref="A15:G19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5DB04-A500-4A4F-BA10-D3BDD91914E8}">
  <sheetPr>
    <outlinePr summaryBelow="0"/>
  </sheetPr>
  <dimension ref="A1:BH5000"/>
  <sheetViews>
    <sheetView tabSelected="1" workbookViewId="0">
      <pane ySplit="7" topLeftCell="A8" activePane="bottomLeft" state="frozen"/>
      <selection pane="bottomLeft" sqref="A1:G1"/>
    </sheetView>
  </sheetViews>
  <sheetFormatPr defaultRowHeight="13.2" outlineLevelRow="1" x14ac:dyDescent="0.25"/>
  <cols>
    <col min="1" max="1" width="3.44140625" customWidth="1"/>
    <col min="2" max="2" width="12.6640625" style="175" customWidth="1"/>
    <col min="3" max="3" width="38.33203125" style="175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5" t="s">
        <v>7</v>
      </c>
      <c r="B1" s="195"/>
      <c r="C1" s="195"/>
      <c r="D1" s="195"/>
      <c r="E1" s="195"/>
      <c r="F1" s="195"/>
      <c r="G1" s="195"/>
      <c r="AG1" t="s">
        <v>99</v>
      </c>
    </row>
    <row r="2" spans="1:60" ht="25.05" customHeight="1" x14ac:dyDescent="0.25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100</v>
      </c>
    </row>
    <row r="3" spans="1:60" ht="25.05" customHeight="1" x14ac:dyDescent="0.25">
      <c r="A3" s="196" t="s">
        <v>9</v>
      </c>
      <c r="B3" s="49" t="s">
        <v>46</v>
      </c>
      <c r="C3" s="199" t="s">
        <v>47</v>
      </c>
      <c r="D3" s="197"/>
      <c r="E3" s="197"/>
      <c r="F3" s="197"/>
      <c r="G3" s="198"/>
      <c r="AC3" s="175" t="s">
        <v>100</v>
      </c>
      <c r="AG3" t="s">
        <v>101</v>
      </c>
    </row>
    <row r="4" spans="1:60" ht="25.05" customHeight="1" x14ac:dyDescent="0.25">
      <c r="A4" s="200" t="s">
        <v>10</v>
      </c>
      <c r="B4" s="201" t="s">
        <v>56</v>
      </c>
      <c r="C4" s="202" t="s">
        <v>57</v>
      </c>
      <c r="D4" s="203"/>
      <c r="E4" s="203"/>
      <c r="F4" s="203"/>
      <c r="G4" s="204"/>
      <c r="AG4" t="s">
        <v>102</v>
      </c>
    </row>
    <row r="5" spans="1:60" x14ac:dyDescent="0.25">
      <c r="D5" s="10"/>
    </row>
    <row r="6" spans="1:60" ht="39.6" x14ac:dyDescent="0.25">
      <c r="A6" s="206" t="s">
        <v>103</v>
      </c>
      <c r="B6" s="208" t="s">
        <v>104</v>
      </c>
      <c r="C6" s="208" t="s">
        <v>105</v>
      </c>
      <c r="D6" s="207" t="s">
        <v>106</v>
      </c>
      <c r="E6" s="206" t="s">
        <v>107</v>
      </c>
      <c r="F6" s="205" t="s">
        <v>108</v>
      </c>
      <c r="G6" s="206" t="s">
        <v>31</v>
      </c>
      <c r="H6" s="209" t="s">
        <v>32</v>
      </c>
      <c r="I6" s="209" t="s">
        <v>109</v>
      </c>
      <c r="J6" s="209" t="s">
        <v>33</v>
      </c>
      <c r="K6" s="209" t="s">
        <v>110</v>
      </c>
      <c r="L6" s="209" t="s">
        <v>111</v>
      </c>
      <c r="M6" s="209" t="s">
        <v>112</v>
      </c>
      <c r="N6" s="209" t="s">
        <v>113</v>
      </c>
      <c r="O6" s="209" t="s">
        <v>114</v>
      </c>
      <c r="P6" s="209" t="s">
        <v>115</v>
      </c>
      <c r="Q6" s="209" t="s">
        <v>116</v>
      </c>
      <c r="R6" s="209" t="s">
        <v>117</v>
      </c>
      <c r="S6" s="209" t="s">
        <v>118</v>
      </c>
      <c r="T6" s="209" t="s">
        <v>119</v>
      </c>
      <c r="U6" s="209" t="s">
        <v>120</v>
      </c>
      <c r="V6" s="209" t="s">
        <v>121</v>
      </c>
      <c r="W6" s="209" t="s">
        <v>122</v>
      </c>
      <c r="X6" s="209" t="s">
        <v>123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</row>
    <row r="8" spans="1:60" x14ac:dyDescent="0.25">
      <c r="A8" s="233" t="s">
        <v>124</v>
      </c>
      <c r="B8" s="234" t="s">
        <v>92</v>
      </c>
      <c r="C8" s="252" t="s">
        <v>93</v>
      </c>
      <c r="D8" s="235"/>
      <c r="E8" s="236"/>
      <c r="F8" s="237"/>
      <c r="G8" s="238">
        <f>SUMIF(AG9:AG9,"&lt;&gt;NOR",G9:G9)</f>
        <v>0</v>
      </c>
      <c r="H8" s="232"/>
      <c r="I8" s="232">
        <f>SUM(I9:I9)</f>
        <v>0</v>
      </c>
      <c r="J8" s="232"/>
      <c r="K8" s="232">
        <f>SUM(K9:K9)</f>
        <v>0</v>
      </c>
      <c r="L8" s="232"/>
      <c r="M8" s="232">
        <f>SUM(M9:M9)</f>
        <v>0</v>
      </c>
      <c r="N8" s="232"/>
      <c r="O8" s="232">
        <f>SUM(O9:O9)</f>
        <v>0</v>
      </c>
      <c r="P8" s="232"/>
      <c r="Q8" s="232">
        <f>SUM(Q9:Q9)</f>
        <v>0</v>
      </c>
      <c r="R8" s="232"/>
      <c r="S8" s="232"/>
      <c r="T8" s="232"/>
      <c r="U8" s="232"/>
      <c r="V8" s="232">
        <f>SUM(V9:V9)</f>
        <v>0</v>
      </c>
      <c r="W8" s="232"/>
      <c r="X8" s="232"/>
      <c r="AG8" t="s">
        <v>125</v>
      </c>
    </row>
    <row r="9" spans="1:60" outlineLevel="1" x14ac:dyDescent="0.25">
      <c r="A9" s="239">
        <v>1</v>
      </c>
      <c r="B9" s="240" t="s">
        <v>273</v>
      </c>
      <c r="C9" s="254" t="s">
        <v>274</v>
      </c>
      <c r="D9" s="241" t="s">
        <v>212</v>
      </c>
      <c r="E9" s="242">
        <v>1</v>
      </c>
      <c r="F9" s="243"/>
      <c r="G9" s="244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30">
        <v>0</v>
      </c>
      <c r="O9" s="230">
        <f>ROUND(E9*N9,2)</f>
        <v>0</v>
      </c>
      <c r="P9" s="230">
        <v>0</v>
      </c>
      <c r="Q9" s="230">
        <f>ROUND(E9*P9,2)</f>
        <v>0</v>
      </c>
      <c r="R9" s="230"/>
      <c r="S9" s="230" t="s">
        <v>207</v>
      </c>
      <c r="T9" s="230" t="s">
        <v>184</v>
      </c>
      <c r="U9" s="230">
        <v>0</v>
      </c>
      <c r="V9" s="230">
        <f>ROUND(E9*U9,2)</f>
        <v>0</v>
      </c>
      <c r="W9" s="230"/>
      <c r="X9" s="230" t="s">
        <v>130</v>
      </c>
      <c r="Y9" s="210"/>
      <c r="Z9" s="210"/>
      <c r="AA9" s="210"/>
      <c r="AB9" s="210"/>
      <c r="AC9" s="210"/>
      <c r="AD9" s="210"/>
      <c r="AE9" s="210"/>
      <c r="AF9" s="210"/>
      <c r="AG9" s="210" t="s">
        <v>131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x14ac:dyDescent="0.25">
      <c r="A10" s="3"/>
      <c r="B10" s="4"/>
      <c r="C10" s="255"/>
      <c r="D10" s="6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AE10">
        <v>15</v>
      </c>
      <c r="AF10">
        <v>21</v>
      </c>
      <c r="AG10" t="s">
        <v>111</v>
      </c>
    </row>
    <row r="11" spans="1:60" x14ac:dyDescent="0.25">
      <c r="A11" s="213"/>
      <c r="B11" s="214" t="s">
        <v>31</v>
      </c>
      <c r="C11" s="256"/>
      <c r="D11" s="215"/>
      <c r="E11" s="216"/>
      <c r="F11" s="216"/>
      <c r="G11" s="251">
        <f>G8</f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AE11">
        <f>SUMIF(L7:L9,AE10,G7:G9)</f>
        <v>0</v>
      </c>
      <c r="AF11">
        <f>SUMIF(L7:L9,AF10,G7:G9)</f>
        <v>0</v>
      </c>
      <c r="AG11" t="s">
        <v>187</v>
      </c>
    </row>
    <row r="12" spans="1:60" x14ac:dyDescent="0.25">
      <c r="A12" s="3"/>
      <c r="B12" s="4"/>
      <c r="C12" s="255"/>
      <c r="D12" s="6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60" x14ac:dyDescent="0.25">
      <c r="A13" s="3"/>
      <c r="B13" s="4"/>
      <c r="C13" s="255"/>
      <c r="D13" s="6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60" x14ac:dyDescent="0.25">
      <c r="A14" s="217" t="s">
        <v>188</v>
      </c>
      <c r="B14" s="217"/>
      <c r="C14" s="257"/>
      <c r="D14" s="6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60" x14ac:dyDescent="0.25">
      <c r="A15" s="218"/>
      <c r="B15" s="219"/>
      <c r="C15" s="258"/>
      <c r="D15" s="219"/>
      <c r="E15" s="219"/>
      <c r="F15" s="219"/>
      <c r="G15" s="220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AG15" t="s">
        <v>189</v>
      </c>
    </row>
    <row r="16" spans="1:60" x14ac:dyDescent="0.25">
      <c r="A16" s="221"/>
      <c r="B16" s="222"/>
      <c r="C16" s="259"/>
      <c r="D16" s="222"/>
      <c r="E16" s="222"/>
      <c r="F16" s="222"/>
      <c r="G16" s="22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33" x14ac:dyDescent="0.25">
      <c r="A17" s="221"/>
      <c r="B17" s="222"/>
      <c r="C17" s="259"/>
      <c r="D17" s="222"/>
      <c r="E17" s="222"/>
      <c r="F17" s="222"/>
      <c r="G17" s="22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33" x14ac:dyDescent="0.25">
      <c r="A18" s="221"/>
      <c r="B18" s="222"/>
      <c r="C18" s="259"/>
      <c r="D18" s="222"/>
      <c r="E18" s="222"/>
      <c r="F18" s="222"/>
      <c r="G18" s="22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33" x14ac:dyDescent="0.25">
      <c r="A19" s="224"/>
      <c r="B19" s="225"/>
      <c r="C19" s="260"/>
      <c r="D19" s="225"/>
      <c r="E19" s="225"/>
      <c r="F19" s="225"/>
      <c r="G19" s="22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33" x14ac:dyDescent="0.25">
      <c r="A20" s="3"/>
      <c r="B20" s="4"/>
      <c r="C20" s="255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33" x14ac:dyDescent="0.25">
      <c r="C21" s="261"/>
      <c r="D21" s="10"/>
      <c r="AG21" t="s">
        <v>190</v>
      </c>
    </row>
    <row r="22" spans="1:33" x14ac:dyDescent="0.25">
      <c r="D22" s="10"/>
    </row>
    <row r="23" spans="1:33" x14ac:dyDescent="0.25">
      <c r="D23" s="10"/>
    </row>
    <row r="24" spans="1:33" x14ac:dyDescent="0.25">
      <c r="D24" s="10"/>
    </row>
    <row r="25" spans="1:33" x14ac:dyDescent="0.25">
      <c r="D25" s="10"/>
    </row>
    <row r="26" spans="1:33" x14ac:dyDescent="0.25">
      <c r="D26" s="10"/>
    </row>
    <row r="27" spans="1:33" x14ac:dyDescent="0.25">
      <c r="D27" s="10"/>
    </row>
    <row r="28" spans="1:33" x14ac:dyDescent="0.25">
      <c r="D28" s="10"/>
    </row>
    <row r="29" spans="1:33" x14ac:dyDescent="0.25">
      <c r="D29" s="10"/>
    </row>
    <row r="30" spans="1:33" x14ac:dyDescent="0.25">
      <c r="D30" s="10"/>
    </row>
    <row r="31" spans="1:33" x14ac:dyDescent="0.25">
      <c r="D31" s="10"/>
    </row>
    <row r="32" spans="1:33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14:C14"/>
    <mergeCell ref="A15:G19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56</vt:i4>
      </vt:variant>
    </vt:vector>
  </HeadingPairs>
  <TitlesOfParts>
    <vt:vector size="64" baseType="lpstr">
      <vt:lpstr>Pokyny pro vyplnění</vt:lpstr>
      <vt:lpstr>Stavba</vt:lpstr>
      <vt:lpstr>VzorPolozky</vt:lpstr>
      <vt:lpstr>275 275-1 Pol</vt:lpstr>
      <vt:lpstr>275 275-2 Pol</vt:lpstr>
      <vt:lpstr>275 275-3 Pol</vt:lpstr>
      <vt:lpstr>275 275-4 Pol</vt:lpstr>
      <vt:lpstr>275 275-5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'275 275-1 Pol'!Názvy_tisku</vt:lpstr>
      <vt:lpstr>'275 275-2 Pol'!Názvy_tisku</vt:lpstr>
      <vt:lpstr>'275 275-3 Pol'!Názvy_tisku</vt:lpstr>
      <vt:lpstr>'275 275-4 Pol'!Názvy_tisku</vt:lpstr>
      <vt:lpstr>'275 275-5 Pol'!Názvy_tisku</vt:lpstr>
      <vt:lpstr>oadresa</vt:lpstr>
      <vt:lpstr>Stavba!Objednatel</vt:lpstr>
      <vt:lpstr>Stavba!Objekt</vt:lpstr>
      <vt:lpstr>'275 275-1 Pol'!Oblast_tisku</vt:lpstr>
      <vt:lpstr>'275 275-2 Pol'!Oblast_tisku</vt:lpstr>
      <vt:lpstr>'275 275-3 Pol'!Oblast_tisku</vt:lpstr>
      <vt:lpstr>'275 275-4 Pol'!Oblast_tisku</vt:lpstr>
      <vt:lpstr>'275 275-5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 Mikešová</dc:creator>
  <cp:lastModifiedBy>ZS Mikešová</cp:lastModifiedBy>
  <cp:lastPrinted>2019-03-19T12:27:02Z</cp:lastPrinted>
  <dcterms:created xsi:type="dcterms:W3CDTF">2009-04-08T07:15:50Z</dcterms:created>
  <dcterms:modified xsi:type="dcterms:W3CDTF">2019-10-11T07:19:06Z</dcterms:modified>
</cp:coreProperties>
</file>