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oslav Machač\Desktop\MILOSLAV\Budova\Orava opěrné zdi II. etapa\Prilohy_ZD_16._MS_zed\"/>
    </mc:Choice>
  </mc:AlternateContent>
  <bookViews>
    <workbookView xWindow="0" yWindow="0" windowWidth="20490" windowHeight="8340"/>
  </bookViews>
  <sheets>
    <sheet name="Rekapitulace stavby" sheetId="1" r:id="rId1"/>
    <sheet name="SO 01 - Opěrná zeď + plot" sheetId="2" r:id="rId2"/>
    <sheet name="SO 02 - Podezdívka + plot" sheetId="3" r:id="rId3"/>
    <sheet name="SO 03 - Přeložka NN" sheetId="4" r:id="rId4"/>
  </sheets>
  <definedNames>
    <definedName name="_xlnm._FilterDatabase" localSheetId="1" hidden="1">'SO 01 - Opěrná zeď + plot'!$C$127:$K$227</definedName>
    <definedName name="_xlnm._FilterDatabase" localSheetId="2" hidden="1">'SO 02 - Podezdívka + plot'!$C$123:$K$168</definedName>
    <definedName name="_xlnm._FilterDatabase" localSheetId="3" hidden="1">'SO 03 - Přeložka NN'!$C$128:$K$198</definedName>
    <definedName name="_xlnm.Print_Titles" localSheetId="0">'Rekapitulace stavby'!$92:$92</definedName>
    <definedName name="_xlnm.Print_Titles" localSheetId="1">'SO 01 - Opěrná zeď + plot'!$127:$127</definedName>
    <definedName name="_xlnm.Print_Titles" localSheetId="2">'SO 02 - Podezdívka + plot'!$123:$123</definedName>
    <definedName name="_xlnm.Print_Titles" localSheetId="3">'SO 03 - Přeložka NN'!$128:$128</definedName>
    <definedName name="_xlnm.Print_Area" localSheetId="0">'Rekapitulace stavby'!$D$4:$AO$76,'Rekapitulace stavby'!$C$82:$AQ$98</definedName>
    <definedName name="_xlnm.Print_Area" localSheetId="1">'SO 01 - Opěrná zeď + plot'!$C$4:$J$76,'SO 01 - Opěrná zeď + plot'!$C$82:$J$109,'SO 01 - Opěrná zeď + plot'!$C$115:$J$227</definedName>
    <definedName name="_xlnm.Print_Area" localSheetId="2">'SO 02 - Podezdívka + plot'!$C$4:$J$76,'SO 02 - Podezdívka + plot'!$C$82:$J$105,'SO 02 - Podezdívka + plot'!$C$111:$J$168</definedName>
    <definedName name="_xlnm.Print_Area" localSheetId="3">'SO 03 - Přeložka NN'!$C$4:$J$76,'SO 03 - Přeložka NN'!$C$82:$J$110,'SO 03 - Přeložka NN'!$C$116:$J$198</definedName>
  </definedNames>
  <calcPr calcId="162913"/>
</workbook>
</file>

<file path=xl/calcChain.xml><?xml version="1.0" encoding="utf-8"?>
<calcChain xmlns="http://schemas.openxmlformats.org/spreadsheetml/2006/main">
  <c r="J37" i="4" l="1"/>
  <c r="J36" i="4"/>
  <c r="AY97" i="1" s="1"/>
  <c r="J35" i="4"/>
  <c r="AX97" i="1" s="1"/>
  <c r="BI198" i="4"/>
  <c r="BH198" i="4"/>
  <c r="BG198" i="4"/>
  <c r="BF198" i="4"/>
  <c r="T198" i="4"/>
  <c r="T197" i="4" s="1"/>
  <c r="R198" i="4"/>
  <c r="R197" i="4" s="1"/>
  <c r="P198" i="4"/>
  <c r="P197" i="4" s="1"/>
  <c r="BI196" i="4"/>
  <c r="BH196" i="4"/>
  <c r="BG196" i="4"/>
  <c r="BF196" i="4"/>
  <c r="T196" i="4"/>
  <c r="T195" i="4" s="1"/>
  <c r="R196" i="4"/>
  <c r="R195" i="4"/>
  <c r="R194" i="4" s="1"/>
  <c r="P196" i="4"/>
  <c r="P195" i="4" s="1"/>
  <c r="P194" i="4" s="1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89" i="4"/>
  <c r="BH189" i="4"/>
  <c r="BG189" i="4"/>
  <c r="BF189" i="4"/>
  <c r="T189" i="4"/>
  <c r="T188" i="4" s="1"/>
  <c r="R189" i="4"/>
  <c r="R188" i="4" s="1"/>
  <c r="P189" i="4"/>
  <c r="P188" i="4" s="1"/>
  <c r="BI186" i="4"/>
  <c r="BH186" i="4"/>
  <c r="BG186" i="4"/>
  <c r="BF186" i="4"/>
  <c r="T186" i="4"/>
  <c r="T185" i="4" s="1"/>
  <c r="R186" i="4"/>
  <c r="R185" i="4" s="1"/>
  <c r="P186" i="4"/>
  <c r="P185" i="4" s="1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8" i="4"/>
  <c r="BH178" i="4"/>
  <c r="BG178" i="4"/>
  <c r="BF178" i="4"/>
  <c r="T178" i="4"/>
  <c r="R178" i="4"/>
  <c r="P178" i="4"/>
  <c r="BI176" i="4"/>
  <c r="BH176" i="4"/>
  <c r="BG176" i="4"/>
  <c r="BF176" i="4"/>
  <c r="T176" i="4"/>
  <c r="R176" i="4"/>
  <c r="P176" i="4"/>
  <c r="BI174" i="4"/>
  <c r="BH174" i="4"/>
  <c r="BG174" i="4"/>
  <c r="BF174" i="4"/>
  <c r="T174" i="4"/>
  <c r="R174" i="4"/>
  <c r="P174" i="4"/>
  <c r="BI172" i="4"/>
  <c r="BH172" i="4"/>
  <c r="BG172" i="4"/>
  <c r="BF172" i="4"/>
  <c r="T172" i="4"/>
  <c r="R172" i="4"/>
  <c r="P172" i="4"/>
  <c r="BI170" i="4"/>
  <c r="BH170" i="4"/>
  <c r="BG170" i="4"/>
  <c r="BF170" i="4"/>
  <c r="T170" i="4"/>
  <c r="R170" i="4"/>
  <c r="P170" i="4"/>
  <c r="BI168" i="4"/>
  <c r="BH168" i="4"/>
  <c r="BG168" i="4"/>
  <c r="BF168" i="4"/>
  <c r="T168" i="4"/>
  <c r="R168" i="4"/>
  <c r="P168" i="4"/>
  <c r="BI165" i="4"/>
  <c r="BH165" i="4"/>
  <c r="BG165" i="4"/>
  <c r="BF165" i="4"/>
  <c r="T165" i="4"/>
  <c r="R165" i="4"/>
  <c r="P165" i="4"/>
  <c r="BI163" i="4"/>
  <c r="BH163" i="4"/>
  <c r="BG163" i="4"/>
  <c r="BF163" i="4"/>
  <c r="T163" i="4"/>
  <c r="R163" i="4"/>
  <c r="P163" i="4"/>
  <c r="BI161" i="4"/>
  <c r="BH161" i="4"/>
  <c r="BG161" i="4"/>
  <c r="BF161" i="4"/>
  <c r="T161" i="4"/>
  <c r="R161" i="4"/>
  <c r="P161" i="4"/>
  <c r="BI159" i="4"/>
  <c r="BH159" i="4"/>
  <c r="BG159" i="4"/>
  <c r="BF159" i="4"/>
  <c r="T159" i="4"/>
  <c r="R159" i="4"/>
  <c r="P159" i="4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R154" i="4"/>
  <c r="P154" i="4"/>
  <c r="BI152" i="4"/>
  <c r="BH152" i="4"/>
  <c r="BG152" i="4"/>
  <c r="BF152" i="4"/>
  <c r="T152" i="4"/>
  <c r="R152" i="4"/>
  <c r="P152" i="4"/>
  <c r="BI150" i="4"/>
  <c r="BH150" i="4"/>
  <c r="BG150" i="4"/>
  <c r="BF150" i="4"/>
  <c r="T150" i="4"/>
  <c r="R150" i="4"/>
  <c r="P150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4" i="4"/>
  <c r="BH144" i="4"/>
  <c r="BG144" i="4"/>
  <c r="BF144" i="4"/>
  <c r="T144" i="4"/>
  <c r="R144" i="4"/>
  <c r="P144" i="4"/>
  <c r="BI142" i="4"/>
  <c r="BH142" i="4"/>
  <c r="BG142" i="4"/>
  <c r="BF142" i="4"/>
  <c r="T142" i="4"/>
  <c r="R142" i="4"/>
  <c r="P142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J125" i="4"/>
  <c r="F125" i="4"/>
  <c r="F123" i="4"/>
  <c r="E121" i="4"/>
  <c r="J91" i="4"/>
  <c r="F91" i="4"/>
  <c r="F89" i="4"/>
  <c r="E87" i="4"/>
  <c r="J24" i="4"/>
  <c r="E24" i="4"/>
  <c r="J126" i="4" s="1"/>
  <c r="J23" i="4"/>
  <c r="J18" i="4"/>
  <c r="E18" i="4"/>
  <c r="F92" i="4" s="1"/>
  <c r="J17" i="4"/>
  <c r="J12" i="4"/>
  <c r="J123" i="4"/>
  <c r="E7" i="4"/>
  <c r="E119" i="4"/>
  <c r="J37" i="3"/>
  <c r="J36" i="3"/>
  <c r="AY96" i="1" s="1"/>
  <c r="J35" i="3"/>
  <c r="AX96" i="1" s="1"/>
  <c r="BI168" i="3"/>
  <c r="BH168" i="3"/>
  <c r="BG168" i="3"/>
  <c r="BF168" i="3"/>
  <c r="T168" i="3"/>
  <c r="T167" i="3" s="1"/>
  <c r="T166" i="3" s="1"/>
  <c r="R168" i="3"/>
  <c r="R167" i="3"/>
  <c r="R166" i="3" s="1"/>
  <c r="P168" i="3"/>
  <c r="P167" i="3" s="1"/>
  <c r="P166" i="3" s="1"/>
  <c r="BI165" i="3"/>
  <c r="BH165" i="3"/>
  <c r="BG165" i="3"/>
  <c r="BF165" i="3"/>
  <c r="T165" i="3"/>
  <c r="T164" i="3"/>
  <c r="R165" i="3"/>
  <c r="R164" i="3"/>
  <c r="P165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1" i="3"/>
  <c r="BH141" i="3"/>
  <c r="BG141" i="3"/>
  <c r="BF141" i="3"/>
  <c r="T141" i="3"/>
  <c r="T140" i="3"/>
  <c r="R141" i="3"/>
  <c r="R140" i="3"/>
  <c r="P141" i="3"/>
  <c r="P140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J120" i="3"/>
  <c r="F120" i="3"/>
  <c r="F118" i="3"/>
  <c r="E116" i="3"/>
  <c r="J91" i="3"/>
  <c r="F91" i="3"/>
  <c r="F89" i="3"/>
  <c r="E87" i="3"/>
  <c r="J24" i="3"/>
  <c r="E24" i="3"/>
  <c r="J121" i="3" s="1"/>
  <c r="J23" i="3"/>
  <c r="J18" i="3"/>
  <c r="E18" i="3"/>
  <c r="F92" i="3" s="1"/>
  <c r="J17" i="3"/>
  <c r="J12" i="3"/>
  <c r="J89" i="3"/>
  <c r="E7" i="3"/>
  <c r="E114" i="3"/>
  <c r="J37" i="2"/>
  <c r="J36" i="2"/>
  <c r="AY95" i="1" s="1"/>
  <c r="J35" i="2"/>
  <c r="AX95" i="1" s="1"/>
  <c r="BI227" i="2"/>
  <c r="BH227" i="2"/>
  <c r="BG227" i="2"/>
  <c r="BF227" i="2"/>
  <c r="T227" i="2"/>
  <c r="T226" i="2" s="1"/>
  <c r="T225" i="2" s="1"/>
  <c r="R227" i="2"/>
  <c r="R226" i="2"/>
  <c r="R225" i="2" s="1"/>
  <c r="P227" i="2"/>
  <c r="P226" i="2" s="1"/>
  <c r="P225" i="2" s="1"/>
  <c r="BI224" i="2"/>
  <c r="BH224" i="2"/>
  <c r="BG224" i="2"/>
  <c r="BF224" i="2"/>
  <c r="T224" i="2"/>
  <c r="T223" i="2"/>
  <c r="T222" i="2" s="1"/>
  <c r="R224" i="2"/>
  <c r="R223" i="2" s="1"/>
  <c r="R222" i="2" s="1"/>
  <c r="P224" i="2"/>
  <c r="P223" i="2"/>
  <c r="P222" i="2" s="1"/>
  <c r="BI221" i="2"/>
  <c r="BH221" i="2"/>
  <c r="BG221" i="2"/>
  <c r="BF221" i="2"/>
  <c r="T221" i="2"/>
  <c r="T220" i="2" s="1"/>
  <c r="R221" i="2"/>
  <c r="R220" i="2" s="1"/>
  <c r="P221" i="2"/>
  <c r="P220" i="2" s="1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5" i="2"/>
  <c r="BH195" i="2"/>
  <c r="BG195" i="2"/>
  <c r="BF195" i="2"/>
  <c r="T195" i="2"/>
  <c r="T194" i="2" s="1"/>
  <c r="R195" i="2"/>
  <c r="R194" i="2" s="1"/>
  <c r="P195" i="2"/>
  <c r="P194" i="2" s="1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J124" i="2"/>
  <c r="F124" i="2"/>
  <c r="F122" i="2"/>
  <c r="E120" i="2"/>
  <c r="J91" i="2"/>
  <c r="F91" i="2"/>
  <c r="F89" i="2"/>
  <c r="E87" i="2"/>
  <c r="J24" i="2"/>
  <c r="E24" i="2"/>
  <c r="J125" i="2"/>
  <c r="J23" i="2"/>
  <c r="J18" i="2"/>
  <c r="E18" i="2"/>
  <c r="F92" i="2"/>
  <c r="J17" i="2"/>
  <c r="J12" i="2"/>
  <c r="J122" i="2" s="1"/>
  <c r="E7" i="2"/>
  <c r="E118" i="2" s="1"/>
  <c r="L90" i="1"/>
  <c r="AM90" i="1"/>
  <c r="AM89" i="1"/>
  <c r="L89" i="1"/>
  <c r="AM87" i="1"/>
  <c r="L87" i="1"/>
  <c r="L85" i="1"/>
  <c r="L84" i="1"/>
  <c r="BK198" i="4"/>
  <c r="J198" i="4"/>
  <c r="BK196" i="4"/>
  <c r="J196" i="4"/>
  <c r="BK193" i="4"/>
  <c r="J193" i="4"/>
  <c r="BK192" i="4"/>
  <c r="J192" i="4"/>
  <c r="BK191" i="4"/>
  <c r="J191" i="4"/>
  <c r="J189" i="4"/>
  <c r="BK181" i="4"/>
  <c r="BK176" i="4"/>
  <c r="J174" i="4"/>
  <c r="J170" i="4"/>
  <c r="BK165" i="4"/>
  <c r="BK163" i="4"/>
  <c r="J161" i="4"/>
  <c r="J159" i="4"/>
  <c r="J156" i="4"/>
  <c r="J152" i="4"/>
  <c r="BK150" i="4"/>
  <c r="BK148" i="4"/>
  <c r="J144" i="4"/>
  <c r="BK142" i="4"/>
  <c r="J137" i="4"/>
  <c r="J133" i="4"/>
  <c r="J168" i="3"/>
  <c r="J165" i="3"/>
  <c r="J163" i="3"/>
  <c r="BK160" i="3"/>
  <c r="BK154" i="3"/>
  <c r="J150" i="3"/>
  <c r="J148" i="3"/>
  <c r="BK147" i="3"/>
  <c r="J134" i="3"/>
  <c r="J131" i="3"/>
  <c r="J216" i="2"/>
  <c r="BK215" i="2"/>
  <c r="BK212" i="2"/>
  <c r="BK203" i="2"/>
  <c r="BK199" i="2"/>
  <c r="J192" i="2"/>
  <c r="BK188" i="2"/>
  <c r="BK187" i="2"/>
  <c r="J182" i="2"/>
  <c r="J181" i="2"/>
  <c r="BK179" i="2"/>
  <c r="BK174" i="2"/>
  <c r="BK172" i="2"/>
  <c r="J157" i="2"/>
  <c r="J154" i="2"/>
  <c r="BK142" i="2"/>
  <c r="J140" i="2"/>
  <c r="J139" i="2"/>
  <c r="BK137" i="2"/>
  <c r="BK135" i="2"/>
  <c r="J186" i="4"/>
  <c r="J184" i="4"/>
  <c r="J178" i="4"/>
  <c r="BK174" i="4"/>
  <c r="J172" i="4"/>
  <c r="BK170" i="4"/>
  <c r="BK168" i="4"/>
  <c r="BK154" i="4"/>
  <c r="J150" i="4"/>
  <c r="J146" i="4"/>
  <c r="BK140" i="4"/>
  <c r="J139" i="4"/>
  <c r="J132" i="4"/>
  <c r="BK163" i="3"/>
  <c r="J162" i="3"/>
  <c r="J160" i="3"/>
  <c r="BK156" i="3"/>
  <c r="J154" i="3"/>
  <c r="BK152" i="3"/>
  <c r="J147" i="3"/>
  <c r="BK145" i="3"/>
  <c r="BK141" i="3"/>
  <c r="J138" i="3"/>
  <c r="BK136" i="3"/>
  <c r="J129" i="3"/>
  <c r="BK224" i="2"/>
  <c r="BK221" i="2"/>
  <c r="BK219" i="2"/>
  <c r="J209" i="2"/>
  <c r="BK208" i="2"/>
  <c r="J207" i="2"/>
  <c r="J201" i="2"/>
  <c r="J199" i="2"/>
  <c r="BK192" i="2"/>
  <c r="J189" i="2"/>
  <c r="J188" i="2"/>
  <c r="BK183" i="2"/>
  <c r="BK182" i="2"/>
  <c r="BK181" i="2"/>
  <c r="J179" i="2"/>
  <c r="BK177" i="2"/>
  <c r="BK175" i="2"/>
  <c r="J174" i="2"/>
  <c r="J172" i="2"/>
  <c r="J170" i="2"/>
  <c r="BK165" i="2"/>
  <c r="BK162" i="2"/>
  <c r="BK154" i="2"/>
  <c r="J151" i="2"/>
  <c r="J149" i="2"/>
  <c r="BK147" i="2"/>
  <c r="BK146" i="2"/>
  <c r="J137" i="2"/>
  <c r="J135" i="2"/>
  <c r="J133" i="2"/>
  <c r="J131" i="2"/>
  <c r="BK189" i="4"/>
  <c r="BK186" i="4"/>
  <c r="BK184" i="4"/>
  <c r="J183" i="4"/>
  <c r="J181" i="4"/>
  <c r="BK180" i="4"/>
  <c r="J168" i="4"/>
  <c r="J165" i="4"/>
  <c r="J163" i="4"/>
  <c r="J148" i="4"/>
  <c r="J147" i="4"/>
  <c r="BK144" i="4"/>
  <c r="J142" i="4"/>
  <c r="J140" i="4"/>
  <c r="BK139" i="4"/>
  <c r="BK137" i="4"/>
  <c r="BK135" i="4"/>
  <c r="BK132" i="4"/>
  <c r="BK165" i="3"/>
  <c r="BK162" i="3"/>
  <c r="BK159" i="3"/>
  <c r="J152" i="3"/>
  <c r="J145" i="3"/>
  <c r="BK144" i="3"/>
  <c r="J141" i="3"/>
  <c r="BK138" i="3"/>
  <c r="J136" i="3"/>
  <c r="J135" i="3"/>
  <c r="BK133" i="3"/>
  <c r="BK127" i="3"/>
  <c r="BK227" i="2"/>
  <c r="J227" i="2"/>
  <c r="BK217" i="2"/>
  <c r="BK216" i="2"/>
  <c r="J215" i="2"/>
  <c r="J212" i="2"/>
  <c r="J210" i="2"/>
  <c r="BK209" i="2"/>
  <c r="J205" i="2"/>
  <c r="BK198" i="2"/>
  <c r="J195" i="2"/>
  <c r="J193" i="2"/>
  <c r="BK190" i="2"/>
  <c r="BK189" i="2"/>
  <c r="J187" i="2"/>
  <c r="J183" i="2"/>
  <c r="J177" i="2"/>
  <c r="J175" i="2"/>
  <c r="BK170" i="2"/>
  <c r="J165" i="2"/>
  <c r="J159" i="2"/>
  <c r="BK157" i="2"/>
  <c r="J153" i="2"/>
  <c r="J147" i="2"/>
  <c r="J146" i="2"/>
  <c r="J144" i="2"/>
  <c r="J142" i="2"/>
  <c r="BK140" i="2"/>
  <c r="BK139" i="2"/>
  <c r="J138" i="2"/>
  <c r="BK131" i="2"/>
  <c r="BK183" i="4"/>
  <c r="J180" i="4"/>
  <c r="BK178" i="4"/>
  <c r="J176" i="4"/>
  <c r="BK172" i="4"/>
  <c r="BK161" i="4"/>
  <c r="BK159" i="4"/>
  <c r="BK156" i="4"/>
  <c r="J154" i="4"/>
  <c r="BK152" i="4"/>
  <c r="BK147" i="4"/>
  <c r="BK146" i="4"/>
  <c r="J135" i="4"/>
  <c r="BK133" i="4"/>
  <c r="BK168" i="3"/>
  <c r="J159" i="3"/>
  <c r="J156" i="3"/>
  <c r="BK150" i="3"/>
  <c r="BK148" i="3"/>
  <c r="J144" i="3"/>
  <c r="BK135" i="3"/>
  <c r="BK134" i="3"/>
  <c r="J133" i="3"/>
  <c r="BK131" i="3"/>
  <c r="BK129" i="3"/>
  <c r="J127" i="3"/>
  <c r="J224" i="2"/>
  <c r="J221" i="2"/>
  <c r="J219" i="2"/>
  <c r="J217" i="2"/>
  <c r="BK210" i="2"/>
  <c r="J208" i="2"/>
  <c r="BK207" i="2"/>
  <c r="BK205" i="2"/>
  <c r="J203" i="2"/>
  <c r="BK201" i="2"/>
  <c r="J198" i="2"/>
  <c r="BK195" i="2"/>
  <c r="BK193" i="2"/>
  <c r="J190" i="2"/>
  <c r="J162" i="2"/>
  <c r="BK159" i="2"/>
  <c r="BK153" i="2"/>
  <c r="BK151" i="2"/>
  <c r="BK149" i="2"/>
  <c r="BK144" i="2"/>
  <c r="BK138" i="2"/>
  <c r="BK133" i="2"/>
  <c r="AS94" i="1"/>
  <c r="T194" i="4" l="1"/>
  <c r="P130" i="2"/>
  <c r="T156" i="2"/>
  <c r="P164" i="2"/>
  <c r="T197" i="2"/>
  <c r="P214" i="2"/>
  <c r="BK126" i="3"/>
  <c r="R143" i="3"/>
  <c r="P158" i="3"/>
  <c r="T130" i="2"/>
  <c r="P156" i="2"/>
  <c r="T164" i="2"/>
  <c r="P197" i="2"/>
  <c r="R214" i="2"/>
  <c r="R126" i="3"/>
  <c r="R125" i="3" s="1"/>
  <c r="R124" i="3" s="1"/>
  <c r="T143" i="3"/>
  <c r="R158" i="3"/>
  <c r="BK130" i="2"/>
  <c r="J130" i="2"/>
  <c r="J98" i="2" s="1"/>
  <c r="BK156" i="2"/>
  <c r="J156" i="2" s="1"/>
  <c r="J99" i="2" s="1"/>
  <c r="BK164" i="2"/>
  <c r="J164" i="2"/>
  <c r="J100" i="2" s="1"/>
  <c r="R197" i="2"/>
  <c r="T214" i="2"/>
  <c r="P126" i="3"/>
  <c r="BK143" i="3"/>
  <c r="J143" i="3"/>
  <c r="J100" i="3" s="1"/>
  <c r="BK158" i="3"/>
  <c r="J158" i="3" s="1"/>
  <c r="J101" i="3" s="1"/>
  <c r="R130" i="2"/>
  <c r="R156" i="2"/>
  <c r="R164" i="2"/>
  <c r="BK197" i="2"/>
  <c r="J197" i="2" s="1"/>
  <c r="J102" i="2" s="1"/>
  <c r="BK214" i="2"/>
  <c r="J214" i="2"/>
  <c r="J103" i="2" s="1"/>
  <c r="T126" i="3"/>
  <c r="T125" i="3" s="1"/>
  <c r="T124" i="3" s="1"/>
  <c r="P143" i="3"/>
  <c r="T158" i="3"/>
  <c r="BK131" i="4"/>
  <c r="J131" i="4"/>
  <c r="J98" i="4" s="1"/>
  <c r="P131" i="4"/>
  <c r="R131" i="4"/>
  <c r="T131" i="4"/>
  <c r="BK158" i="4"/>
  <c r="J158" i="4"/>
  <c r="J99" i="4" s="1"/>
  <c r="P158" i="4"/>
  <c r="R158" i="4"/>
  <c r="T158" i="4"/>
  <c r="BK162" i="4"/>
  <c r="J162" i="4"/>
  <c r="J100" i="4" s="1"/>
  <c r="P162" i="4"/>
  <c r="R162" i="4"/>
  <c r="T162" i="4"/>
  <c r="BK167" i="4"/>
  <c r="J167" i="4"/>
  <c r="J101" i="4" s="1"/>
  <c r="P167" i="4"/>
  <c r="R167" i="4"/>
  <c r="T167" i="4"/>
  <c r="BK179" i="4"/>
  <c r="J179" i="4"/>
  <c r="J102" i="4" s="1"/>
  <c r="P179" i="4"/>
  <c r="R179" i="4"/>
  <c r="T179" i="4"/>
  <c r="BK190" i="4"/>
  <c r="J190" i="4"/>
  <c r="J106" i="4" s="1"/>
  <c r="P190" i="4"/>
  <c r="P187" i="4" s="1"/>
  <c r="R190" i="4"/>
  <c r="R187" i="4" s="1"/>
  <c r="T190" i="4"/>
  <c r="T187" i="4" s="1"/>
  <c r="F125" i="2"/>
  <c r="BE135" i="2"/>
  <c r="BE154" i="2"/>
  <c r="BE170" i="2"/>
  <c r="BK223" i="2"/>
  <c r="BK222" i="2" s="1"/>
  <c r="J222" i="2" s="1"/>
  <c r="J105" i="2" s="1"/>
  <c r="J92" i="3"/>
  <c r="J118" i="3"/>
  <c r="F121" i="3"/>
  <c r="BE138" i="3"/>
  <c r="BE145" i="3"/>
  <c r="BE162" i="3"/>
  <c r="BK140" i="3"/>
  <c r="J140" i="3" s="1"/>
  <c r="J99" i="3" s="1"/>
  <c r="J92" i="4"/>
  <c r="F126" i="4"/>
  <c r="BE137" i="4"/>
  <c r="BE140" i="4"/>
  <c r="BE148" i="4"/>
  <c r="BE165" i="4"/>
  <c r="BE168" i="4"/>
  <c r="E85" i="2"/>
  <c r="J89" i="2"/>
  <c r="J92" i="2"/>
  <c r="BE131" i="2"/>
  <c r="BE133" i="2"/>
  <c r="BE138" i="2"/>
  <c r="BE149" i="2"/>
  <c r="BE153" i="2"/>
  <c r="BE172" i="2"/>
  <c r="BE181" i="2"/>
  <c r="BE188" i="2"/>
  <c r="BE201" i="2"/>
  <c r="BE208" i="2"/>
  <c r="BE219" i="2"/>
  <c r="BE221" i="2"/>
  <c r="BE227" i="2"/>
  <c r="BK220" i="2"/>
  <c r="J220" i="2" s="1"/>
  <c r="J104" i="2" s="1"/>
  <c r="BK226" i="2"/>
  <c r="BK225" i="2"/>
  <c r="J225" i="2" s="1"/>
  <c r="J107" i="2" s="1"/>
  <c r="BE129" i="3"/>
  <c r="BE134" i="3"/>
  <c r="BE147" i="3"/>
  <c r="BE152" i="3"/>
  <c r="BE163" i="3"/>
  <c r="BE168" i="3"/>
  <c r="BK167" i="3"/>
  <c r="J167" i="3"/>
  <c r="J104" i="3" s="1"/>
  <c r="BE132" i="4"/>
  <c r="BE144" i="4"/>
  <c r="BE150" i="4"/>
  <c r="BE154" i="4"/>
  <c r="BE159" i="4"/>
  <c r="BE161" i="4"/>
  <c r="BE170" i="4"/>
  <c r="BE174" i="4"/>
  <c r="BE176" i="4"/>
  <c r="BE137" i="2"/>
  <c r="BE139" i="2"/>
  <c r="BE140" i="2"/>
  <c r="BE142" i="2"/>
  <c r="BE182" i="2"/>
  <c r="BE190" i="2"/>
  <c r="BE193" i="2"/>
  <c r="BE199" i="2"/>
  <c r="BE203" i="2"/>
  <c r="BE210" i="2"/>
  <c r="BE212" i="2"/>
  <c r="BE215" i="2"/>
  <c r="BK194" i="2"/>
  <c r="J194" i="2"/>
  <c r="J101" i="2" s="1"/>
  <c r="BE131" i="3"/>
  <c r="BE148" i="3"/>
  <c r="BE156" i="3"/>
  <c r="BE165" i="3"/>
  <c r="BK164" i="3"/>
  <c r="J164" i="3" s="1"/>
  <c r="J102" i="3" s="1"/>
  <c r="J89" i="4"/>
  <c r="BE133" i="4"/>
  <c r="BE135" i="4"/>
  <c r="BE142" i="4"/>
  <c r="BE147" i="4"/>
  <c r="BE156" i="4"/>
  <c r="BE163" i="4"/>
  <c r="BE180" i="4"/>
  <c r="BE181" i="4"/>
  <c r="BE189" i="4"/>
  <c r="BE144" i="2"/>
  <c r="BE146" i="2"/>
  <c r="BE147" i="2"/>
  <c r="BE151" i="2"/>
  <c r="BE157" i="2"/>
  <c r="BE159" i="2"/>
  <c r="BE162" i="2"/>
  <c r="BE165" i="2"/>
  <c r="BE174" i="2"/>
  <c r="BE175" i="2"/>
  <c r="BE177" i="2"/>
  <c r="BE179" i="2"/>
  <c r="BE183" i="2"/>
  <c r="BE187" i="2"/>
  <c r="BE189" i="2"/>
  <c r="BE192" i="2"/>
  <c r="BE195" i="2"/>
  <c r="BE198" i="2"/>
  <c r="BE205" i="2"/>
  <c r="BE207" i="2"/>
  <c r="BE209" i="2"/>
  <c r="BE216" i="2"/>
  <c r="BE217" i="2"/>
  <c r="BE224" i="2"/>
  <c r="E85" i="3"/>
  <c r="BE127" i="3"/>
  <c r="BE133" i="3"/>
  <c r="BE135" i="3"/>
  <c r="BE136" i="3"/>
  <c r="BE141" i="3"/>
  <c r="BE144" i="3"/>
  <c r="BE150" i="3"/>
  <c r="BE154" i="3"/>
  <c r="BE159" i="3"/>
  <c r="BE160" i="3"/>
  <c r="E85" i="4"/>
  <c r="BE139" i="4"/>
  <c r="BE146" i="4"/>
  <c r="BE152" i="4"/>
  <c r="BE172" i="4"/>
  <c r="BE178" i="4"/>
  <c r="BE183" i="4"/>
  <c r="BE184" i="4"/>
  <c r="BE186" i="4"/>
  <c r="BE191" i="4"/>
  <c r="BE192" i="4"/>
  <c r="BE193" i="4"/>
  <c r="BE196" i="4"/>
  <c r="BE198" i="4"/>
  <c r="BK185" i="4"/>
  <c r="J185" i="4" s="1"/>
  <c r="J103" i="4" s="1"/>
  <c r="BK188" i="4"/>
  <c r="J188" i="4"/>
  <c r="J105" i="4" s="1"/>
  <c r="BK195" i="4"/>
  <c r="J195" i="4" s="1"/>
  <c r="J108" i="4" s="1"/>
  <c r="BK197" i="4"/>
  <c r="J197" i="4"/>
  <c r="J109" i="4" s="1"/>
  <c r="F37" i="2"/>
  <c r="BD95" i="1" s="1"/>
  <c r="J34" i="2"/>
  <c r="AW95" i="1" s="1"/>
  <c r="F36" i="3"/>
  <c r="BC96" i="1" s="1"/>
  <c r="F37" i="4"/>
  <c r="BD97" i="1" s="1"/>
  <c r="F34" i="2"/>
  <c r="BA95" i="1" s="1"/>
  <c r="J34" i="3"/>
  <c r="AW96" i="1" s="1"/>
  <c r="F36" i="4"/>
  <c r="BC97" i="1" s="1"/>
  <c r="F34" i="3"/>
  <c r="BA96" i="1" s="1"/>
  <c r="F35" i="3"/>
  <c r="BB96" i="1" s="1"/>
  <c r="F35" i="4"/>
  <c r="BB97" i="1" s="1"/>
  <c r="F36" i="2"/>
  <c r="BC95" i="1" s="1"/>
  <c r="J34" i="4"/>
  <c r="AW97" i="1" s="1"/>
  <c r="F34" i="4"/>
  <c r="BA97" i="1" s="1"/>
  <c r="F35" i="2"/>
  <c r="BB95" i="1" s="1"/>
  <c r="F37" i="3"/>
  <c r="BD96" i="1" s="1"/>
  <c r="R130" i="4" l="1"/>
  <c r="R129" i="4" s="1"/>
  <c r="P130" i="4"/>
  <c r="P129" i="4" s="1"/>
  <c r="AU97" i="1" s="1"/>
  <c r="P125" i="3"/>
  <c r="P124" i="3"/>
  <c r="AU96" i="1" s="1"/>
  <c r="P129" i="2"/>
  <c r="P128" i="2" s="1"/>
  <c r="AU95" i="1" s="1"/>
  <c r="T130" i="4"/>
  <c r="T129" i="4"/>
  <c r="T129" i="2"/>
  <c r="T128" i="2"/>
  <c r="BK125" i="3"/>
  <c r="R129" i="2"/>
  <c r="R128" i="2" s="1"/>
  <c r="J226" i="2"/>
  <c r="J108" i="2" s="1"/>
  <c r="J126" i="3"/>
  <c r="J98" i="3" s="1"/>
  <c r="BK129" i="2"/>
  <c r="J129" i="2" s="1"/>
  <c r="J97" i="2" s="1"/>
  <c r="BK166" i="3"/>
  <c r="J166" i="3"/>
  <c r="J103" i="3" s="1"/>
  <c r="J223" i="2"/>
  <c r="J106" i="2" s="1"/>
  <c r="BK130" i="4"/>
  <c r="J130" i="4" s="1"/>
  <c r="J97" i="4" s="1"/>
  <c r="BK187" i="4"/>
  <c r="J187" i="4"/>
  <c r="J104" i="4" s="1"/>
  <c r="BK194" i="4"/>
  <c r="J194" i="4" s="1"/>
  <c r="J107" i="4" s="1"/>
  <c r="BD94" i="1"/>
  <c r="W33" i="1"/>
  <c r="BC94" i="1"/>
  <c r="W32" i="1"/>
  <c r="J33" i="2"/>
  <c r="AV95" i="1"/>
  <c r="AT95" i="1" s="1"/>
  <c r="F33" i="3"/>
  <c r="AZ96" i="1" s="1"/>
  <c r="F33" i="4"/>
  <c r="AZ97" i="1" s="1"/>
  <c r="BA94" i="1"/>
  <c r="W30" i="1" s="1"/>
  <c r="J33" i="3"/>
  <c r="AV96" i="1" s="1"/>
  <c r="AT96" i="1" s="1"/>
  <c r="J33" i="4"/>
  <c r="AV97" i="1"/>
  <c r="AT97" i="1" s="1"/>
  <c r="BB94" i="1"/>
  <c r="W31" i="1" s="1"/>
  <c r="F33" i="2"/>
  <c r="AZ95" i="1" s="1"/>
  <c r="BK124" i="3" l="1"/>
  <c r="J124" i="3" s="1"/>
  <c r="J96" i="3" s="1"/>
  <c r="BK128" i="2"/>
  <c r="J128" i="2"/>
  <c r="J96" i="2" s="1"/>
  <c r="J125" i="3"/>
  <c r="J97" i="3" s="1"/>
  <c r="BK129" i="4"/>
  <c r="J129" i="4" s="1"/>
  <c r="J30" i="4" s="1"/>
  <c r="AG97" i="1" s="1"/>
  <c r="AN97" i="1" s="1"/>
  <c r="AU94" i="1"/>
  <c r="AX94" i="1"/>
  <c r="AZ94" i="1"/>
  <c r="W29" i="1" s="1"/>
  <c r="AY94" i="1"/>
  <c r="AW94" i="1"/>
  <c r="AK30" i="1"/>
  <c r="J39" i="4" l="1"/>
  <c r="J96" i="4"/>
  <c r="AV94" i="1"/>
  <c r="AK29" i="1" s="1"/>
  <c r="J30" i="3"/>
  <c r="AG96" i="1" s="1"/>
  <c r="AN96" i="1" s="1"/>
  <c r="J30" i="2"/>
  <c r="AG95" i="1"/>
  <c r="AN95" i="1"/>
  <c r="J39" i="2" l="1"/>
  <c r="J39" i="3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<sst xmlns="http://schemas.openxmlformats.org/spreadsheetml/2006/main" count="2895" uniqueCount="556">
  <si>
    <t>Export Komplet</t>
  </si>
  <si>
    <t/>
  </si>
  <si>
    <t>2.0</t>
  </si>
  <si>
    <t>False</t>
  </si>
  <si>
    <t>{d09197a2-9264-4754-ba6c-1f3f2f3b0b78}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</si>
  <si>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</si>
  <si>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</si>
  <si>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</si>
  <si>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</si>
  <si>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</si>
  <si>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</si>
  <si>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</si>
  <si>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</si>
  <si>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</si>
  <si>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583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</si>
  <si>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</si>
  <si>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</si>
  <si>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opěrné zdi u 16. MŠ – II. etapa</t>
  </si>
  <si>
    <t>KSO:</t>
  </si>
  <si>
    <t>CC-CZ:</t>
  </si>
  <si>
    <t>Místo:</t>
  </si>
  <si>
    <t>k.ú. Písek, p.č. 1733/6</t>
  </si>
  <si>
    <t>Datum:</t>
  </si>
  <si>
    <t>9. 2. 2021</t>
  </si>
  <si>
    <t>Zadavatel:</t>
  </si>
  <si>
    <t>IČ:</t>
  </si>
  <si>
    <t>Základní škola Svobodná a Mateřská škola Písek</t>
  </si>
  <si>
    <t>DIČ:</t>
  </si>
  <si>
    <t>Uchazeč:</t>
  </si>
  <si>
    <t>Vyplň údaj</t>
  </si>
  <si>
    <t>Projektant:</t>
  </si>
  <si>
    <t>28129954</t>
  </si>
  <si>
    <t>Ing. Jaromír Havlíček – PROJKA s.r.o.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</si>
  <si>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</si>
  <si>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</si>
  <si>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</si>
  <si>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</si>
  <si>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</si>
  <si>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</si>
  <si>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</si>
  <si>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</si>
  <si>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</si>
  <si>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</si>
  <si>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</si>
  <si>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</si>
  <si>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</si>
  <si>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</si>
  <si>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</si>
  <si>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</si>
  <si>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</si>
  <si>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</si>
  <si>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</si>
  <si>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</si>
  <si>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</si>
  <si>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</si>
  <si>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</si>
  <si>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</si>
  <si>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</si>
  <si>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</si>
  <si>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</si>
  <si>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</si>
  <si>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</si>
  <si>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</si>
  <si>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</si>
  <si>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</si>
  <si>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</si>
  <si>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</si>
  <si>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</si>
  <si>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</si>
  <si>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</si>
  <si>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</si>
  <si>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</si>
  <si>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</si>
  <si>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</si>
  <si>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</si>
  <si>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</si>
  <si>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</si>
  <si>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</si>
  <si>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</si>
  <si>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</si>
  <si>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</si>
  <si>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</si>
  <si>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</si>
  <si>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Opěrná zeď + plot</t>
  </si>
  <si>
    <t>STA</t>
  </si>
  <si>
    <t>1</t>
  </si>
  <si>
    <t>{f2ba701f-c7a5-4049-8afc-2e99fb93ed33}</t>
  </si>
  <si>
    <t>2</t>
  </si>
  <si>
    <t>SO 02</t>
  </si>
  <si>
    <t>Podezdívka + plot</t>
  </si>
  <si>
    <t>{1ee466ea-ddf6-4d41-afa8-cbc2852cf88a}</t>
  </si>
  <si>
    <t>SO 03</t>
  </si>
  <si>
    <t>Přeložka NN</t>
  </si>
  <si>
    <t>{4fabf5e6-31ab-4b57-bfe2-99efd97d0c82}</t>
  </si>
  <si>
    <t>KRYCÍ LIST SOUPISU PRACÍ</t>
  </si>
  <si>
    <t>Objekt:</t>
  </si>
  <si>
    <t>SO 01 - Opěrná zeď + plot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</si>
  <si>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</si>
  <si>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</si>
  <si>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</si>
  <si>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</si>
  <si>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</si>
  <si>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</si>
  <si>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</si>
  <si>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</si>
  <si>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</si>
  <si>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</si>
  <si>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</si>
  <si>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</si>
  <si>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</si>
  <si>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</si>
  <si>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783 - Dokončovací práce - nátěry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</si>
  <si>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</si>
  <si>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</si>
  <si>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</si>
  <si>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</si>
  <si>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</si>
  <si>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</si>
  <si>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</si>
  <si>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</si>
  <si>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</si>
  <si>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</si>
  <si>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</si>
  <si>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</si>
  <si>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</si>
  <si>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</si>
  <si>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</si>
  <si>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</si>
  <si>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</si>
  <si>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</si>
  <si>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</si>
  <si>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</si>
  <si>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113106132</t>
  </si>
  <si>
    <t>Rozebrání dlažeb z betonových nebo kamenných dlaždic komunikací pro pěší strojně pl do 50 m2</t>
  </si>
  <si>
    <t>m2</t>
  </si>
  <si>
    <t>4</t>
  </si>
  <si>
    <t>-312453926</t>
  </si>
  <si>
    <t>VV</t>
  </si>
  <si>
    <t>"rigolnice" 16,35*0,5</t>
  </si>
  <si>
    <t>132254203</t>
  </si>
  <si>
    <t>Hloubení zapažených rýh š do 2000 mm v hornině třídy těžitelnosti I, skupiny 3 objem do 100 m3</t>
  </si>
  <si>
    <t>m3</t>
  </si>
  <si>
    <t>67656511</t>
  </si>
  <si>
    <t>18,35*2*4,15</t>
  </si>
  <si>
    <t>3</t>
  </si>
  <si>
    <t>151101202</t>
  </si>
  <si>
    <t>Zřízení příložného pažení stěn výkopu hl do 8 m</t>
  </si>
  <si>
    <t>808759624</t>
  </si>
  <si>
    <t>(2+16,35+2)*4,5</t>
  </si>
  <si>
    <t>151101212</t>
  </si>
  <si>
    <t>Odstranění příložného pažení stěn hl do 8 m</t>
  </si>
  <si>
    <t>1740713301</t>
  </si>
  <si>
    <t>5</t>
  </si>
  <si>
    <t>151101402</t>
  </si>
  <si>
    <t>Zřízení vzepření stěn při pažení příložném hl do 8 m</t>
  </si>
  <si>
    <t>1632486477</t>
  </si>
  <si>
    <t>6</t>
  </si>
  <si>
    <t>151101412</t>
  </si>
  <si>
    <t>Odstranění vzepření stěn při pažení příložném hl do 8 m</t>
  </si>
  <si>
    <t>-1660511689</t>
  </si>
  <si>
    <t>7</t>
  </si>
  <si>
    <t>161151103</t>
  </si>
  <si>
    <t>Svislé přemístění výkopku z horniny třídy těžitelnosti I, skupiny 1 až 3 hl výkopu přes 4 do 8 m</t>
  </si>
  <si>
    <t>-1515236110</t>
  </si>
  <si>
    <t>(18,35-6,2)*2*4,15</t>
  </si>
  <si>
    <t>8</t>
  </si>
  <si>
    <t>171251201</t>
  </si>
  <si>
    <t>Uložení sypaniny na skládky nebo meziskládky</t>
  </si>
  <si>
    <t>-450631264</t>
  </si>
  <si>
    <t>9</t>
  </si>
  <si>
    <t>174151101</t>
  </si>
  <si>
    <t>Zásyp jam, šachet rýh nebo kolem objektů sypaninou se zhutněním</t>
  </si>
  <si>
    <t>2098580823</t>
  </si>
  <si>
    <t>18,35*1,75*4,15</t>
  </si>
  <si>
    <t>10</t>
  </si>
  <si>
    <t>174251201</t>
  </si>
  <si>
    <t>Zásyp jam po pařezech D pařezů do 300 mm strojně</t>
  </si>
  <si>
    <t>kus</t>
  </si>
  <si>
    <t>1781564208</t>
  </si>
  <si>
    <t>11</t>
  </si>
  <si>
    <t>181951111</t>
  </si>
  <si>
    <t>Úprava pláně v hornině třídy těžitelnosti I, skupiny 1 až 3 bez zhutnění strojně</t>
  </si>
  <si>
    <t>2015716892</t>
  </si>
  <si>
    <t>"úprava terénu v horní části před stavbou" 17,35*5</t>
  </si>
  <si>
    <t>12</t>
  </si>
  <si>
    <t>182151111</t>
  </si>
  <si>
    <t>Svahování v zářezech v hornině třídy těžitelnosti I, skupiny 1 až 3 strojně</t>
  </si>
  <si>
    <t>725406379</t>
  </si>
  <si>
    <t>"úprava terénu v horní části po výstavbě" 17,35*5</t>
  </si>
  <si>
    <t>13</t>
  </si>
  <si>
    <t>167151101</t>
  </si>
  <si>
    <t>Nakládání výkopku z hornin třídy těžitelnosti I, skupiny 1 až 3 do 100 m3</t>
  </si>
  <si>
    <t>-269125775</t>
  </si>
  <si>
    <t>152,305-133,267</t>
  </si>
  <si>
    <t>14</t>
  </si>
  <si>
    <t>162651112</t>
  </si>
  <si>
    <t>Vodorovné přemístění do 5000 m výkopku/sypaniny z horniny třídy těžitelnosti I, skupiny 1 až 3</t>
  </si>
  <si>
    <t>-1916361301</t>
  </si>
  <si>
    <t>171201231</t>
  </si>
  <si>
    <t>Poplatek za uložení zeminy a kamení na recyklační skládce (skládkovné) kód odpadu 17 05 04</t>
  </si>
  <si>
    <t>t</t>
  </si>
  <si>
    <t>-1660098332</t>
  </si>
  <si>
    <t>19,038*2</t>
  </si>
  <si>
    <t>Zakládání</t>
  </si>
  <si>
    <t>16</t>
  </si>
  <si>
    <t>211971110</t>
  </si>
  <si>
    <t>Zřízení opláštění žeber nebo trativodů geotextilií v rýze nebo zářezu sklonu do 1:2</t>
  </si>
  <si>
    <t>1177508418</t>
  </si>
  <si>
    <t>15,5*0,5</t>
  </si>
  <si>
    <t>17</t>
  </si>
  <si>
    <t>M</t>
  </si>
  <si>
    <t>69311006</t>
  </si>
  <si>
    <t>geotextilie tkaná separační, filtrační, výztužná PP pevnost v tahu 15kN/m</t>
  </si>
  <si>
    <t>1769516131</t>
  </si>
  <si>
    <t>7,75</t>
  </si>
  <si>
    <t>7,75*1,15 'Přepočtené koeficientem množství</t>
  </si>
  <si>
    <t>18</t>
  </si>
  <si>
    <t>212755214</t>
  </si>
  <si>
    <t>Trativody z drenážních trubek plastových flexibilních D 100 mm bez lože</t>
  </si>
  <si>
    <t>m</t>
  </si>
  <si>
    <t>-475247466</t>
  </si>
  <si>
    <t>15,5</t>
  </si>
  <si>
    <t>Svislé a kompletní konstrukce</t>
  </si>
  <si>
    <t>19</t>
  </si>
  <si>
    <t>327351211</t>
  </si>
  <si>
    <t>Bednění opěrných zdí a valů svislých i skloněných zřízení</t>
  </si>
  <si>
    <t>-185345624</t>
  </si>
  <si>
    <t>"zadní stěna" 3,95*4,45+6,2*4,15+6,2*3,9</t>
  </si>
  <si>
    <t>"přední stěna" 3,1*3,3+6,2*3+6,2*2,75</t>
  </si>
  <si>
    <t>"horní část" 16,35*0,4+0,7*0,3+0,7*0,25+0,7*0,3</t>
  </si>
  <si>
    <t>Součet</t>
  </si>
  <si>
    <t>20</t>
  </si>
  <si>
    <t>311351911</t>
  </si>
  <si>
    <t>Příplatek k cenám bednění nosných nadzákladových zdí za pohledový beton</t>
  </si>
  <si>
    <t>1189690093</t>
  </si>
  <si>
    <t>311101211</t>
  </si>
  <si>
    <t>Vytvoření prostupů do 0,02 m2 ve zdech nosných osazením vložek z trub, dílců, tvarovek</t>
  </si>
  <si>
    <t>391325073</t>
  </si>
  <si>
    <t>0,9*8</t>
  </si>
  <si>
    <t>22</t>
  </si>
  <si>
    <t>28619312</t>
  </si>
  <si>
    <t>trubka kanalizační PE-HD D 50mm</t>
  </si>
  <si>
    <t>881675285</t>
  </si>
  <si>
    <t>23</t>
  </si>
  <si>
    <t>985331219</t>
  </si>
  <si>
    <t>Dodatečné vlepování betonářské výztuže D 25 mm do chemické malty včetně vyvrtání otvoru</t>
  </si>
  <si>
    <t>-1528006938</t>
  </si>
  <si>
    <t>(12+10)*0,25</t>
  </si>
  <si>
    <t>24</t>
  </si>
  <si>
    <t>13021019</t>
  </si>
  <si>
    <t>tyč ocelová žebírková jakost BSt 500S výztuž do betonu D 25mm</t>
  </si>
  <si>
    <t>83615816</t>
  </si>
  <si>
    <t>5,5*0,00385</t>
  </si>
  <si>
    <t>25</t>
  </si>
  <si>
    <t>327361006</t>
  </si>
  <si>
    <t>Výztuž opěrných zdí a valů D 12 mm z betonářské oceli 10 505</t>
  </si>
  <si>
    <t>1334811575</t>
  </si>
  <si>
    <t>0,2542-0,06359</t>
  </si>
  <si>
    <t>26</t>
  </si>
  <si>
    <t>327361016</t>
  </si>
  <si>
    <t>Výztuž opěrných zdí a valů D nad 12 mm z betonářské oceli 10 505</t>
  </si>
  <si>
    <t>1303309628</t>
  </si>
  <si>
    <t>27</t>
  </si>
  <si>
    <t>327361040</t>
  </si>
  <si>
    <t>Výztuž opěrných zdí a valů ze svařovaných sítí</t>
  </si>
  <si>
    <t>1604294212</t>
  </si>
  <si>
    <t>28</t>
  </si>
  <si>
    <t>327324128</t>
  </si>
  <si>
    <t>Opěrné zdi a valy ze ŽB odolného proti agresivnímu prostředí tř. C 30/37</t>
  </si>
  <si>
    <t>547357994</t>
  </si>
  <si>
    <t>"podzemní část" 15,925*0,9*1,15</t>
  </si>
  <si>
    <t>"nadzemní část" 3,525*2,95*0,815+6,2*2,65*0,815+6,2*2,4*0,815+15,6*0,325*0,35</t>
  </si>
  <si>
    <t>29</t>
  </si>
  <si>
    <t>327351221</t>
  </si>
  <si>
    <t>Bednění opěrných zdí a valů svislých i skloněných odstranění</t>
  </si>
  <si>
    <t>1272633390</t>
  </si>
  <si>
    <t>30</t>
  </si>
  <si>
    <t>338171111</t>
  </si>
  <si>
    <t>Osazování sloupků a vzpěr plotových ocelových v do 2,00 m se zalitím MC</t>
  </si>
  <si>
    <t>1873002438</t>
  </si>
  <si>
    <t>31</t>
  </si>
  <si>
    <t>55342251</t>
  </si>
  <si>
    <t>sloupek plotový průběžný Pz a komaxitové 1750/38x1,5mm</t>
  </si>
  <si>
    <t>-35785730</t>
  </si>
  <si>
    <t>32</t>
  </si>
  <si>
    <t>348401120</t>
  </si>
  <si>
    <t>Montáž oplocení ze strojového pletiva s napínacími dráty výšky do 1,6 m</t>
  </si>
  <si>
    <t>528944258</t>
  </si>
  <si>
    <t>33</t>
  </si>
  <si>
    <t>31327501</t>
  </si>
  <si>
    <t>pletivo drátěné plastifikované se čtvercovými oky 50/2,2mm v 1250mm</t>
  </si>
  <si>
    <t>-1893164765</t>
  </si>
  <si>
    <t>34</t>
  </si>
  <si>
    <t>348101130</t>
  </si>
  <si>
    <t>Osazení vrat nebo vrátek k oplocení na sloupky zděné nebo betonové plochy do 6 m2</t>
  </si>
  <si>
    <t>-9266051</t>
  </si>
  <si>
    <t>Úpravy povrchů, podlahy a osazování výplní</t>
  </si>
  <si>
    <t>35</t>
  </si>
  <si>
    <t>631351111</t>
  </si>
  <si>
    <t>Zřízení bednění otvorů a prostupů v podlahách</t>
  </si>
  <si>
    <t>425218703</t>
  </si>
  <si>
    <t>"pro plotové sloupky" 0,15*4*0,4*7</t>
  </si>
  <si>
    <t>Ostatní konstrukce a práce, bourání</t>
  </si>
  <si>
    <t>36</t>
  </si>
  <si>
    <t>966008211</t>
  </si>
  <si>
    <t>Bourání odvodňovacího žlabu z betonových příkopových tvárnic š do 500 mm</t>
  </si>
  <si>
    <t>52019437</t>
  </si>
  <si>
    <t>37</t>
  </si>
  <si>
    <t>451577877</t>
  </si>
  <si>
    <t>Podklad nebo lože pod dlažbu vodorovný nebo do sklonu 1:5 ze štěrkopísku tl do 100 mm</t>
  </si>
  <si>
    <t>-2030285221</t>
  </si>
  <si>
    <t>"pod odvodňovací žlab" 16,35*0,7</t>
  </si>
  <si>
    <t>38</t>
  </si>
  <si>
    <t>935112211</t>
  </si>
  <si>
    <t>Osazení příkopového žlabu do betonu tl 100 mm z betonových tvárnic š 800 mm</t>
  </si>
  <si>
    <t>-708280514</t>
  </si>
  <si>
    <t>16,35</t>
  </si>
  <si>
    <t>39</t>
  </si>
  <si>
    <t>59227035</t>
  </si>
  <si>
    <t>žlab odvodňovací betonový 510x 650x157mm</t>
  </si>
  <si>
    <t>1601925062</t>
  </si>
  <si>
    <t>40</t>
  </si>
  <si>
    <t>949101111</t>
  </si>
  <si>
    <t>Lešení pomocné pro objekty pozemních staveb s lešeňovou podlahou v do 1,9 m zatížení do 150 kg/m2</t>
  </si>
  <si>
    <t>-1190186000</t>
  </si>
  <si>
    <t>15,5*1</t>
  </si>
  <si>
    <t>41</t>
  </si>
  <si>
    <t>966071721</t>
  </si>
  <si>
    <t>Bourání sloupků a vzpěr plotových ocelových do 2,5 m odřezáním</t>
  </si>
  <si>
    <t>638429600</t>
  </si>
  <si>
    <t>42</t>
  </si>
  <si>
    <t>966071821</t>
  </si>
  <si>
    <t>Rozebrání oplocení z drátěného pletiva se čtvercovými oky výšky do 1,6 m</t>
  </si>
  <si>
    <t>-1917825069</t>
  </si>
  <si>
    <t>43</t>
  </si>
  <si>
    <t>966073811</t>
  </si>
  <si>
    <t>Rozebrání vrat a vrátek k oplocení plochy do 6 m2</t>
  </si>
  <si>
    <t>400167404</t>
  </si>
  <si>
    <t>44</t>
  </si>
  <si>
    <t>962032254</t>
  </si>
  <si>
    <t>Bourání zdiva z tvárnic a cihel cementových na jakoukoli maltu přes 1 m3</t>
  </si>
  <si>
    <t>1532540270</t>
  </si>
  <si>
    <t>(3,525*3,3+6,2*3+6,2*2,75)*0,65</t>
  </si>
  <si>
    <t>45</t>
  </si>
  <si>
    <t>129951121</t>
  </si>
  <si>
    <t>Bourání zdiva z betonu prostého neprokládaného v odkopávkách nebo prokopávkách strojně</t>
  </si>
  <si>
    <t>-415471387</t>
  </si>
  <si>
    <t>(3,525+6,2+6,2)*0,65</t>
  </si>
  <si>
    <t>997</t>
  </si>
  <si>
    <t>Přesun sutě</t>
  </si>
  <si>
    <t>46</t>
  </si>
  <si>
    <t>997231511</t>
  </si>
  <si>
    <t>Nakládání, překládání nebo manipulace se sutí a vybouranými hmotami</t>
  </si>
  <si>
    <t>337589227</t>
  </si>
  <si>
    <t>47</t>
  </si>
  <si>
    <t>997013501</t>
  </si>
  <si>
    <t>Odvoz suti a vybouraných hmot na skládku nebo meziskládku do 1 km se složením</t>
  </si>
  <si>
    <t>570739635</t>
  </si>
  <si>
    <t>48</t>
  </si>
  <si>
    <t>997013509</t>
  </si>
  <si>
    <t>Příplatek k odvozu suti a vybouraných hmot na skládku ZKD 1 km přes 1 km</t>
  </si>
  <si>
    <t>1598763978</t>
  </si>
  <si>
    <t>88,633*4 'Přepočtené koeficientem množství</t>
  </si>
  <si>
    <t>49</t>
  </si>
  <si>
    <t>997013861</t>
  </si>
  <si>
    <t>Poplatek za uložení stavebního odpadu na recyklační skládce (skládkovné) z prostého betonu kód odpadu 17 01 01</t>
  </si>
  <si>
    <t>2105136476</t>
  </si>
  <si>
    <t>998</t>
  </si>
  <si>
    <t>Přesun hmot</t>
  </si>
  <si>
    <t>50</t>
  </si>
  <si>
    <t>998153131</t>
  </si>
  <si>
    <t>Přesun hmot pro samostatné zdi a valy zděné z cihel, kamene, tvárnic nebo monolitické v do 12 m</t>
  </si>
  <si>
    <t>-662676332</t>
  </si>
  <si>
    <t>PSV</t>
  </si>
  <si>
    <t>Práce a dodávky PSV</t>
  </si>
  <si>
    <t>783</t>
  </si>
  <si>
    <t>Dokončovací práce - nátěry</t>
  </si>
  <si>
    <t>51</t>
  </si>
  <si>
    <t>783317100</t>
  </si>
  <si>
    <t>Nátěr plotové branky syntetický</t>
  </si>
  <si>
    <t>1581771815</t>
  </si>
  <si>
    <t>VRN</t>
  </si>
  <si>
    <t>Vedlejší rozpočtové náklady</t>
  </si>
  <si>
    <t>VRN3</t>
  </si>
  <si>
    <t>Zařízení staveniště</t>
  </si>
  <si>
    <t>52</t>
  </si>
  <si>
    <t>030001000</t>
  </si>
  <si>
    <t>soubor</t>
  </si>
  <si>
    <t>1024</t>
  </si>
  <si>
    <t>824626441</t>
  </si>
  <si>
    <t>SO 02 - Podezdívka + plot</t>
  </si>
  <si>
    <t>417351115</t>
  </si>
  <si>
    <t>Zřízení bednění ztužujících věnců</t>
  </si>
  <si>
    <t>-1674832254</t>
  </si>
  <si>
    <t>(3,3*4+3,5+2,95*2+3,1)*0,2*2+0,25*0,1+0,25*0,2*8</t>
  </si>
  <si>
    <t>1049490110</t>
  </si>
  <si>
    <t>(3,27*4+3,47+2,92*2+3,07)*0,22*0,0079*1,15</t>
  </si>
  <si>
    <t>1498573958</t>
  </si>
  <si>
    <t>(3,3*4+3,5+2,95*2+3,1)*0,25*0,1</t>
  </si>
  <si>
    <t>417351116</t>
  </si>
  <si>
    <t>Odstranění bednění ztužujících věnců</t>
  </si>
  <si>
    <t>-432449039</t>
  </si>
  <si>
    <t>-1024757807</t>
  </si>
  <si>
    <t>257958451</t>
  </si>
  <si>
    <t>-1375797214</t>
  </si>
  <si>
    <t>16,7+9</t>
  </si>
  <si>
    <t>-1005781548</t>
  </si>
  <si>
    <t>-958212009</t>
  </si>
  <si>
    <t>"pro plotové sloupky" 0,15*4*0,1*8</t>
  </si>
  <si>
    <t>349077529</t>
  </si>
  <si>
    <t>938111111</t>
  </si>
  <si>
    <t>Čištění zdiva opěr, pilířů, křídel od mechu a jiné vegetace</t>
  </si>
  <si>
    <t>-198601238</t>
  </si>
  <si>
    <t>3,3*2,4+3,3*2,1+3,3*1,7+3,3*1,5+3,5*1,2+2,95*0,9+2,95*0,6+3,1*0,3</t>
  </si>
  <si>
    <t>774420270</t>
  </si>
  <si>
    <t>-1379822920</t>
  </si>
  <si>
    <t>973031325</t>
  </si>
  <si>
    <t>Vysekání kapes ve zdivu cihelném na MV nebo MVC pl do 0,10 m2 hl do 300 mm</t>
  </si>
  <si>
    <t>-708553170</t>
  </si>
  <si>
    <t>"pro plotové sloupky" 8</t>
  </si>
  <si>
    <t>-120136609</t>
  </si>
  <si>
    <t>"pod odvodňovací žlab" 25,9*0,7</t>
  </si>
  <si>
    <t>1798867204</t>
  </si>
  <si>
    <t>25,9</t>
  </si>
  <si>
    <t>-208803389</t>
  </si>
  <si>
    <t>792801761</t>
  </si>
  <si>
    <t>-2030995247</t>
  </si>
  <si>
    <t>6,848*4 'Přepočtené koeficientem množství</t>
  </si>
  <si>
    <t>1371701671</t>
  </si>
  <si>
    <t>1908204786</t>
  </si>
  <si>
    <t>1773560847</t>
  </si>
  <si>
    <t>-248811672</t>
  </si>
  <si>
    <t>SO 03 - Přeložka NN</t>
  </si>
  <si>
    <t xml:space="preserve">    5 - Komunikace pozemní</t>
  </si>
  <si>
    <t>M - Práce a dodávky M</t>
  </si>
  <si>
    <t xml:space="preserve">    21-M - Elektromontáže</t>
  </si>
  <si>
    <t xml:space="preserve">    46-M - Zemní práce při extr.mont.pracích</t>
  </si>
  <si>
    <t xml:space="preserve">    VRN4 - Inženýrská činnost</t>
  </si>
  <si>
    <t>112251101</t>
  </si>
  <si>
    <t>Odstranění pařezů D do 300 mm</t>
  </si>
  <si>
    <t>225038687</t>
  </si>
  <si>
    <t>379713147</t>
  </si>
  <si>
    <t>"rigolnice" (16,7+9)*0,5</t>
  </si>
  <si>
    <t>132212212</t>
  </si>
  <si>
    <t>Hloubení rýh š do 2000 mm v nesoudržných horninách třídy těžitelnosti I, skupiny 3 ručně</t>
  </si>
  <si>
    <t>-446005881</t>
  </si>
  <si>
    <t>16,35*0,8*1,5</t>
  </si>
  <si>
    <t>139001101</t>
  </si>
  <si>
    <t>Příplatek za ztížení vykopávky v blízkosti podzemního vedení</t>
  </si>
  <si>
    <t>1030380969</t>
  </si>
  <si>
    <t>19,62*0,25</t>
  </si>
  <si>
    <t>162201421</t>
  </si>
  <si>
    <t>Vodorovné přemístění pařezů do 1 km D do 300 mm</t>
  </si>
  <si>
    <t>1295212596</t>
  </si>
  <si>
    <t>162211311</t>
  </si>
  <si>
    <t>Vodorovné přemístění výkopku z horniny třídy těžitelnosti I, skupiny 1 až 3 stavebním kolečkem do 10 m</t>
  </si>
  <si>
    <t>1811628463</t>
  </si>
  <si>
    <t>19,62*2</t>
  </si>
  <si>
    <t>162301971</t>
  </si>
  <si>
    <t>Příplatek k vodorovnému přemístění pařezů D 300 mm ZKD 1 km</t>
  </si>
  <si>
    <t>953505528</t>
  </si>
  <si>
    <t>1*4</t>
  </si>
  <si>
    <t>162751115</t>
  </si>
  <si>
    <t>Vodorovné přemístění do 8000 m výkopku/sypaniny z horniny třídy těžitelnosti I, skupiny 1 až 3</t>
  </si>
  <si>
    <t>-1951082009</t>
  </si>
  <si>
    <t>2,945*1,08</t>
  </si>
  <si>
    <t>167111101</t>
  </si>
  <si>
    <t>Nakládání výkopku z hornin třídy těžitelnosti I, skupiny 1 až 3 ručně</t>
  </si>
  <si>
    <t>1704523517</t>
  </si>
  <si>
    <t>167111121</t>
  </si>
  <si>
    <t>Skládání nebo překládání výkopku z horniny třídy těžitelnosti I, skupiny 1 až 3 ručně</t>
  </si>
  <si>
    <t>725270393</t>
  </si>
  <si>
    <t>171201221</t>
  </si>
  <si>
    <t>Poplatek za uložení na skládce (skládkovné) zeminy a kamení kód odpadu 17 05 04</t>
  </si>
  <si>
    <t>1748329047</t>
  </si>
  <si>
    <t>4,025*1,8</t>
  </si>
  <si>
    <t>174111101</t>
  </si>
  <si>
    <t>Zásyp jam, šachet rýh nebo kolem objektů sypaninou se zhutněním ručně</t>
  </si>
  <si>
    <t>1247418821</t>
  </si>
  <si>
    <t>19,62-2,94</t>
  </si>
  <si>
    <t>175111101</t>
  </si>
  <si>
    <t>Obsypání potrubí ručně sypaninou bez prohození, uloženou do 3 m</t>
  </si>
  <si>
    <t>-1483620533</t>
  </si>
  <si>
    <t>16,35*0,6*0,3</t>
  </si>
  <si>
    <t>58331351</t>
  </si>
  <si>
    <t>kamenivo těžené drobné frakce 0/4</t>
  </si>
  <si>
    <t>1717388678</t>
  </si>
  <si>
    <t>2,943*2 'Přepočtené koeficientem množství</t>
  </si>
  <si>
    <t>181111111</t>
  </si>
  <si>
    <t>Plošná úprava terénu do 500 m2 zemina skupiny 1 až 4 nerovnosti do 100 mm v rovinně a svahu do 1:5</t>
  </si>
  <si>
    <t>-263728467</t>
  </si>
  <si>
    <t>16,35*1,5</t>
  </si>
  <si>
    <t>310321111</t>
  </si>
  <si>
    <t>Zabetonování otvorů do pl 1 m2 ve zdivu nadzákladovém včetně bednění a výztuže</t>
  </si>
  <si>
    <t>1144615577</t>
  </si>
  <si>
    <t>1,5*1,2*0,5</t>
  </si>
  <si>
    <t>348272515</t>
  </si>
  <si>
    <t>Plotová stříška pro zeď tl 295 mm z tvarovek hladkých nebo štípaných přírodních</t>
  </si>
  <si>
    <t>-952902798</t>
  </si>
  <si>
    <t>Komunikace pozemní</t>
  </si>
  <si>
    <t>596841120</t>
  </si>
  <si>
    <t>Kladení betonové dlažby komunikací pro pěší do lože z cement malty vel do 0,09 m2 plochy do 50 m2</t>
  </si>
  <si>
    <t>305756106</t>
  </si>
  <si>
    <t>(1,2+1,05)*1,75</t>
  </si>
  <si>
    <t>59246115</t>
  </si>
  <si>
    <t>dlažba betonová chodníková 300x300x32mm přírodní</t>
  </si>
  <si>
    <t>-803856683</t>
  </si>
  <si>
    <t>3,938*1,03 'Přepočtené koeficientem množství</t>
  </si>
  <si>
    <t>1468625065</t>
  </si>
  <si>
    <t>"pod odvodňovací žlab" (16,7+9)*0,7</t>
  </si>
  <si>
    <t>-833369338</t>
  </si>
  <si>
    <t>-1434243224</t>
  </si>
  <si>
    <t>25,7</t>
  </si>
  <si>
    <t>965045111</t>
  </si>
  <si>
    <t>Bourání potěrů cementových nebo pískocementových tl do 50 mm pl do 1 m2</t>
  </si>
  <si>
    <t>-195941272</t>
  </si>
  <si>
    <t>"ubourání betonových stupňů a podesty" (1,2+1,05)*1,75</t>
  </si>
  <si>
    <t>971042651</t>
  </si>
  <si>
    <t>Vybourání otvorů v betonových příčkách a zdech pl do 4 m2</t>
  </si>
  <si>
    <t>1986870878</t>
  </si>
  <si>
    <t>1,5*0,5*1,2</t>
  </si>
  <si>
    <t>976047231</t>
  </si>
  <si>
    <t>Vybourání betonových nebo ŽB krycích desek tl do 100 mm</t>
  </si>
  <si>
    <t>-1754112395</t>
  </si>
  <si>
    <t>-2010602082</t>
  </si>
  <si>
    <t>-348452739</t>
  </si>
  <si>
    <t>7,266*4 'Přepočtené koeficientem množství</t>
  </si>
  <si>
    <t>-741647317</t>
  </si>
  <si>
    <t>242117245</t>
  </si>
  <si>
    <t>998223011</t>
  </si>
  <si>
    <t>Přesun hmot pro pozemní komunikace s krytem dlážděným</t>
  </si>
  <si>
    <t>191286379</t>
  </si>
  <si>
    <t>Práce a dodávky M</t>
  </si>
  <si>
    <t>21-M</t>
  </si>
  <si>
    <t>Elektromontáže</t>
  </si>
  <si>
    <t>210801311.1</t>
  </si>
  <si>
    <t>Překládka vodiče Cu izolovaný plný a laněný s PVC pláštěm do 1 kV žíla 1,5 až 16 mm2 volně (např. CY, CHAH-V)</t>
  </si>
  <si>
    <t>64</t>
  </si>
  <si>
    <t>-863201291</t>
  </si>
  <si>
    <t>46-M</t>
  </si>
  <si>
    <t>Zemní práce při extr.mont.pracích</t>
  </si>
  <si>
    <t>460010011</t>
  </si>
  <si>
    <t>Vytyčení trasy vedení vzdušného silového nn v terénu přehledném</t>
  </si>
  <si>
    <t>km</t>
  </si>
  <si>
    <t>183352930</t>
  </si>
  <si>
    <t>460061171</t>
  </si>
  <si>
    <t>Výstražná páska pro zabezpečení výkopu u elektromontážních prací</t>
  </si>
  <si>
    <t>-1668744068</t>
  </si>
  <si>
    <t>460671113</t>
  </si>
  <si>
    <t>Výstražná fólie pro krytí kabelů šířky 34 cm</t>
  </si>
  <si>
    <t>1712848956</t>
  </si>
  <si>
    <t>-1295366326</t>
  </si>
  <si>
    <t>VRN4</t>
  </si>
  <si>
    <t>Inženýrská činnost</t>
  </si>
  <si>
    <t>040001000</t>
  </si>
  <si>
    <t>259686691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</si>
</sst>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9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6.950000000000003" customHeight="1">
      <c r="AR2" s="229" t="s">
        <v>5</v>
      </c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s="1" customFormat="1" ht="12" customHeight="1">
      <c r="B5" s="19"/>
      <c r="D5" s="23" t="s">
        <v>13</v>
      </c>
      <c r="K5" s="194" t="s">
        <v>14</v>
      </c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R5" s="19"/>
      <c r="BE5" s="191" t="s">
        <v>15</v>
      </c>
      <c r="BS5" s="16" t="s">
        <v>6</v>
      </c>
    </row>
    <row r="6" spans="1:74" s="1" customFormat="1" ht="36.950000000000003" customHeight="1">
      <c r="B6" s="19"/>
      <c r="D6" s="25" t="s">
        <v>16</v>
      </c>
      <c r="K6" s="196" t="s">
        <v>17</v>
      </c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R6" s="19"/>
      <c r="BE6" s="192"/>
      <c r="BS6" s="16" t="s">
        <v>6</v>
      </c>
    </row>
    <row r="7" spans="1:74" s="1" customFormat="1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92"/>
      <c r="BS7" s="16" t="s">
        <v>6</v>
      </c>
    </row>
    <row r="8" spans="1:74" s="1" customFormat="1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92"/>
      <c r="BS8" s="16" t="s">
        <v>6</v>
      </c>
    </row>
    <row r="9" spans="1:74" s="1" customFormat="1" ht="14.45" customHeight="1">
      <c r="B9" s="19"/>
      <c r="AR9" s="19"/>
      <c r="BE9" s="192"/>
      <c r="BS9" s="16" t="s">
        <v>6</v>
      </c>
    </row>
    <row r="10" spans="1:74" s="1" customFormat="1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192"/>
      <c r="BS10" s="16" t="s">
        <v>6</v>
      </c>
    </row>
    <row r="11" spans="1:74" s="1" customFormat="1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192"/>
      <c r="BS11" s="16" t="s">
        <v>6</v>
      </c>
    </row>
    <row r="12" spans="1:74" s="1" customFormat="1" ht="6.95" customHeight="1">
      <c r="B12" s="19"/>
      <c r="AR12" s="19"/>
      <c r="BE12" s="192"/>
      <c r="BS12" s="16" t="s">
        <v>6</v>
      </c>
    </row>
    <row r="13" spans="1:74" s="1" customFormat="1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192"/>
      <c r="BS13" s="16" t="s">
        <v>6</v>
      </c>
    </row>
    <row r="14" spans="1:74" ht="12.75">
      <c r="B14" s="19"/>
      <c r="E14" s="197" t="s">
        <v>29</v>
      </c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26" t="s">
        <v>27</v>
      </c>
      <c r="AN14" s="28" t="s">
        <v>29</v>
      </c>
      <c r="AR14" s="19"/>
      <c r="BE14" s="192"/>
      <c r="BS14" s="16" t="s">
        <v>6</v>
      </c>
    </row>
    <row r="15" spans="1:74" s="1" customFormat="1" ht="6.95" customHeight="1">
      <c r="B15" s="19"/>
      <c r="AR15" s="19"/>
      <c r="BE15" s="192"/>
      <c r="BS15" s="16" t="s">
        <v>3</v>
      </c>
    </row>
    <row r="16" spans="1:74" s="1" customFormat="1" ht="12" customHeight="1">
      <c r="B16" s="19"/>
      <c r="D16" s="26" t="s">
        <v>30</v>
      </c>
      <c r="AK16" s="26" t="s">
        <v>25</v>
      </c>
      <c r="AN16" s="24" t="s">
        <v>31</v>
      </c>
      <c r="AR16" s="19"/>
      <c r="BE16" s="192"/>
      <c r="BS16" s="16" t="s">
        <v>3</v>
      </c>
    </row>
    <row r="17" spans="1:71" s="1" customFormat="1" ht="18.399999999999999" customHeight="1">
      <c r="B17" s="19"/>
      <c r="E17" s="24" t="s">
        <v>32</v>
      </c>
      <c r="AK17" s="26" t="s">
        <v>27</v>
      </c>
      <c r="AN17" s="24" t="s">
        <v>1</v>
      </c>
      <c r="AR17" s="19"/>
      <c r="BE17" s="192"/>
      <c r="BS17" s="16" t="s">
        <v>33</v>
      </c>
    </row>
    <row r="18" spans="1:71" s="1" customFormat="1" ht="6.95" customHeight="1">
      <c r="B18" s="19"/>
      <c r="AR18" s="19"/>
      <c r="BE18" s="192"/>
      <c r="BS18" s="16" t="s">
        <v>6</v>
      </c>
    </row>
    <row r="19" spans="1:71" s="1" customFormat="1" ht="12" customHeight="1">
      <c r="B19" s="19"/>
      <c r="D19" s="26" t="s">
        <v>34</v>
      </c>
      <c r="AK19" s="26" t="s">
        <v>25</v>
      </c>
      <c r="AN19" s="24" t="s">
        <v>1</v>
      </c>
      <c r="AR19" s="19"/>
      <c r="BE19" s="192"/>
      <c r="BS19" s="16" t="s">
        <v>6</v>
      </c>
    </row>
    <row r="20" spans="1:71" s="1" customFormat="1" ht="18.399999999999999" customHeight="1">
      <c r="B20" s="19"/>
      <c r="E20" s="24" t="s">
        <v>35</v>
      </c>
      <c r="AK20" s="26" t="s">
        <v>27</v>
      </c>
      <c r="AN20" s="24" t="s">
        <v>1</v>
      </c>
      <c r="AR20" s="19"/>
      <c r="BE20" s="192"/>
      <c r="BS20" s="16" t="s">
        <v>33</v>
      </c>
    </row>
    <row r="21" spans="1:71" s="1" customFormat="1" ht="6.95" customHeight="1">
      <c r="B21" s="19"/>
      <c r="AR21" s="19"/>
      <c r="BE21" s="192"/>
    </row>
    <row r="22" spans="1:71" s="1" customFormat="1" ht="12" customHeight="1">
      <c r="B22" s="19"/>
      <c r="D22" s="26" t="s">
        <v>36</v>
      </c>
      <c r="AR22" s="19"/>
      <c r="BE22" s="192"/>
    </row>
    <row r="23" spans="1:71" s="1" customFormat="1" ht="16.5" customHeight="1">
      <c r="B23" s="19"/>
      <c r="E23" s="199" t="s">
        <v>1</v>
      </c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R23" s="19"/>
      <c r="BE23" s="192"/>
    </row>
    <row r="24" spans="1:71" s="1" customFormat="1" ht="6.95" customHeight="1">
      <c r="B24" s="19"/>
      <c r="AR24" s="19"/>
      <c r="BE24" s="192"/>
    </row>
    <row r="25" spans="1:71" s="1" customFormat="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92"/>
    </row>
    <row r="26" spans="1:71" s="2" customFormat="1" ht="25.9" customHeight="1">
      <c r="A26" s="31"/>
      <c r="B26" s="32"/>
      <c r="C26" s="31"/>
      <c r="D26" s="33" t="s">
        <v>37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00">
        <f>ROUND(AG94,2)</f>
        <v>0</v>
      </c>
      <c r="AL26" s="201"/>
      <c r="AM26" s="201"/>
      <c r="AN26" s="201"/>
      <c r="AO26" s="201"/>
      <c r="AP26" s="31"/>
      <c r="AQ26" s="31"/>
      <c r="AR26" s="32"/>
      <c r="BE26" s="192"/>
    </row>
    <row r="27" spans="1:71" s="2" customFormat="1" ht="6.95" customHeight="1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2"/>
      <c r="BE27" s="192"/>
    </row>
    <row r="28" spans="1:71" s="2" customFormat="1" ht="12.75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202" t="s">
        <v>38</v>
      </c>
      <c r="M28" s="202"/>
      <c r="N28" s="202"/>
      <c r="O28" s="202"/>
      <c r="P28" s="202"/>
      <c r="Q28" s="31"/>
      <c r="R28" s="31"/>
      <c r="S28" s="31"/>
      <c r="T28" s="31"/>
      <c r="U28" s="31"/>
      <c r="V28" s="31"/>
      <c r="W28" s="202" t="s">
        <v>39</v>
      </c>
      <c r="X28" s="202"/>
      <c r="Y28" s="202"/>
      <c r="Z28" s="202"/>
      <c r="AA28" s="202"/>
      <c r="AB28" s="202"/>
      <c r="AC28" s="202"/>
      <c r="AD28" s="202"/>
      <c r="AE28" s="202"/>
      <c r="AF28" s="31"/>
      <c r="AG28" s="31"/>
      <c r="AH28" s="31"/>
      <c r="AI28" s="31"/>
      <c r="AJ28" s="31"/>
      <c r="AK28" s="202" t="s">
        <v>40</v>
      </c>
      <c r="AL28" s="202"/>
      <c r="AM28" s="202"/>
      <c r="AN28" s="202"/>
      <c r="AO28" s="202"/>
      <c r="AP28" s="31"/>
      <c r="AQ28" s="31"/>
      <c r="AR28" s="32"/>
      <c r="BE28" s="192"/>
    </row>
    <row r="29" spans="1:71" s="3" customFormat="1" ht="14.45" customHeight="1">
      <c r="B29" s="36"/>
      <c r="D29" s="26" t="s">
        <v>41</v>
      </c>
      <c r="F29" s="26" t="s">
        <v>42</v>
      </c>
      <c r="L29" s="205">
        <v>0.21</v>
      </c>
      <c r="M29" s="204"/>
      <c r="N29" s="204"/>
      <c r="O29" s="204"/>
      <c r="P29" s="204"/>
      <c r="W29" s="203">
        <f>ROUND(AZ94, 2)</f>
        <v>0</v>
      </c>
      <c r="X29" s="204"/>
      <c r="Y29" s="204"/>
      <c r="Z29" s="204"/>
      <c r="AA29" s="204"/>
      <c r="AB29" s="204"/>
      <c r="AC29" s="204"/>
      <c r="AD29" s="204"/>
      <c r="AE29" s="204"/>
      <c r="AK29" s="203">
        <f>ROUND(AV94, 2)</f>
        <v>0</v>
      </c>
      <c r="AL29" s="204"/>
      <c r="AM29" s="204"/>
      <c r="AN29" s="204"/>
      <c r="AO29" s="204"/>
      <c r="AR29" s="36"/>
      <c r="BE29" s="193"/>
    </row>
    <row r="30" spans="1:71" s="3" customFormat="1" ht="14.45" customHeight="1">
      <c r="B30" s="36"/>
      <c r="F30" s="26" t="s">
        <v>43</v>
      </c>
      <c r="L30" s="205">
        <v>0.15</v>
      </c>
      <c r="M30" s="204"/>
      <c r="N30" s="204"/>
      <c r="O30" s="204"/>
      <c r="P30" s="204"/>
      <c r="W30" s="203">
        <f>ROUND(BA94, 2)</f>
        <v>0</v>
      </c>
      <c r="X30" s="204"/>
      <c r="Y30" s="204"/>
      <c r="Z30" s="204"/>
      <c r="AA30" s="204"/>
      <c r="AB30" s="204"/>
      <c r="AC30" s="204"/>
      <c r="AD30" s="204"/>
      <c r="AE30" s="204"/>
      <c r="AK30" s="203">
        <f>ROUND(AW94, 2)</f>
        <v>0</v>
      </c>
      <c r="AL30" s="204"/>
      <c r="AM30" s="204"/>
      <c r="AN30" s="204"/>
      <c r="AO30" s="204"/>
      <c r="AR30" s="36"/>
      <c r="BE30" s="193"/>
    </row>
    <row r="31" spans="1:71" s="3" customFormat="1" ht="14.45" hidden="1" customHeight="1">
      <c r="B31" s="36"/>
      <c r="F31" s="26" t="s">
        <v>44</v>
      </c>
      <c r="L31" s="205">
        <v>0.21</v>
      </c>
      <c r="M31" s="204"/>
      <c r="N31" s="204"/>
      <c r="O31" s="204"/>
      <c r="P31" s="204"/>
      <c r="W31" s="203">
        <f>ROUND(BB94, 2)</f>
        <v>0</v>
      </c>
      <c r="X31" s="204"/>
      <c r="Y31" s="204"/>
      <c r="Z31" s="204"/>
      <c r="AA31" s="204"/>
      <c r="AB31" s="204"/>
      <c r="AC31" s="204"/>
      <c r="AD31" s="204"/>
      <c r="AE31" s="204"/>
      <c r="AK31" s="203">
        <v>0</v>
      </c>
      <c r="AL31" s="204"/>
      <c r="AM31" s="204"/>
      <c r="AN31" s="204"/>
      <c r="AO31" s="204"/>
      <c r="AR31" s="36"/>
      <c r="BE31" s="193"/>
    </row>
    <row r="32" spans="1:71" s="3" customFormat="1" ht="14.45" hidden="1" customHeight="1">
      <c r="B32" s="36"/>
      <c r="F32" s="26" t="s">
        <v>45</v>
      </c>
      <c r="L32" s="205">
        <v>0.15</v>
      </c>
      <c r="M32" s="204"/>
      <c r="N32" s="204"/>
      <c r="O32" s="204"/>
      <c r="P32" s="204"/>
      <c r="W32" s="203">
        <f>ROUND(BC94, 2)</f>
        <v>0</v>
      </c>
      <c r="X32" s="204"/>
      <c r="Y32" s="204"/>
      <c r="Z32" s="204"/>
      <c r="AA32" s="204"/>
      <c r="AB32" s="204"/>
      <c r="AC32" s="204"/>
      <c r="AD32" s="204"/>
      <c r="AE32" s="204"/>
      <c r="AK32" s="203">
        <v>0</v>
      </c>
      <c r="AL32" s="204"/>
      <c r="AM32" s="204"/>
      <c r="AN32" s="204"/>
      <c r="AO32" s="204"/>
      <c r="AR32" s="36"/>
      <c r="BE32" s="193"/>
    </row>
    <row r="33" spans="1:57" s="3" customFormat="1" ht="14.45" hidden="1" customHeight="1">
      <c r="B33" s="36"/>
      <c r="F33" s="26" t="s">
        <v>46</v>
      </c>
      <c r="L33" s="205">
        <v>0</v>
      </c>
      <c r="M33" s="204"/>
      <c r="N33" s="204"/>
      <c r="O33" s="204"/>
      <c r="P33" s="204"/>
      <c r="W33" s="203">
        <f>ROUND(BD94, 2)</f>
        <v>0</v>
      </c>
      <c r="X33" s="204"/>
      <c r="Y33" s="204"/>
      <c r="Z33" s="204"/>
      <c r="AA33" s="204"/>
      <c r="AB33" s="204"/>
      <c r="AC33" s="204"/>
      <c r="AD33" s="204"/>
      <c r="AE33" s="204"/>
      <c r="AK33" s="203">
        <v>0</v>
      </c>
      <c r="AL33" s="204"/>
      <c r="AM33" s="204"/>
      <c r="AN33" s="204"/>
      <c r="AO33" s="204"/>
      <c r="AR33" s="36"/>
      <c r="BE33" s="193"/>
    </row>
    <row r="34" spans="1:57" s="2" customFormat="1" ht="6.95" customHeight="1">
      <c r="A34" s="31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2"/>
      <c r="BE34" s="192"/>
    </row>
    <row r="35" spans="1:57" s="2" customFormat="1" ht="25.9" customHeight="1">
      <c r="A35" s="31"/>
      <c r="B35" s="32"/>
      <c r="C35" s="37"/>
      <c r="D35" s="38" t="s">
        <v>47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48</v>
      </c>
      <c r="U35" s="39"/>
      <c r="V35" s="39"/>
      <c r="W35" s="39"/>
      <c r="X35" s="206" t="s">
        <v>49</v>
      </c>
      <c r="Y35" s="207"/>
      <c r="Z35" s="207"/>
      <c r="AA35" s="207"/>
      <c r="AB35" s="207"/>
      <c r="AC35" s="39"/>
      <c r="AD35" s="39"/>
      <c r="AE35" s="39"/>
      <c r="AF35" s="39"/>
      <c r="AG35" s="39"/>
      <c r="AH35" s="39"/>
      <c r="AI35" s="39"/>
      <c r="AJ35" s="39"/>
      <c r="AK35" s="208">
        <f>SUM(AK26:AK33)</f>
        <v>0</v>
      </c>
      <c r="AL35" s="207"/>
      <c r="AM35" s="207"/>
      <c r="AN35" s="207"/>
      <c r="AO35" s="209"/>
      <c r="AP35" s="37"/>
      <c r="AQ35" s="37"/>
      <c r="AR35" s="32"/>
      <c r="BE35" s="31"/>
    </row>
    <row r="36" spans="1:57" s="2" customFormat="1" ht="6.95" customHeight="1">
      <c r="A36" s="31"/>
      <c r="B36" s="3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2"/>
      <c r="BE36" s="31"/>
    </row>
    <row r="37" spans="1:57" s="2" customFormat="1" ht="14.45" customHeight="1">
      <c r="A37" s="31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2"/>
      <c r="BE37" s="31"/>
    </row>
    <row r="38" spans="1:57" s="1" customFormat="1" ht="14.45" customHeight="1">
      <c r="B38" s="19"/>
      <c r="AR38" s="19"/>
    </row>
    <row r="39" spans="1:57" s="1" customFormat="1" ht="14.45" customHeight="1">
      <c r="B39" s="19"/>
      <c r="AR39" s="19"/>
    </row>
    <row r="40" spans="1:57" s="1" customFormat="1" ht="14.45" customHeight="1">
      <c r="B40" s="19"/>
      <c r="AR40" s="19"/>
    </row>
    <row r="41" spans="1:57" s="1" customFormat="1" ht="14.45" customHeight="1">
      <c r="B41" s="19"/>
      <c r="AR41" s="19"/>
    </row>
    <row r="42" spans="1:57" s="1" customFormat="1" ht="14.45" customHeight="1">
      <c r="B42" s="19"/>
      <c r="AR42" s="19"/>
    </row>
    <row r="43" spans="1:57" s="1" customFormat="1" ht="14.45" customHeight="1">
      <c r="B43" s="19"/>
      <c r="AR43" s="19"/>
    </row>
    <row r="44" spans="1:57" s="1" customFormat="1" ht="14.45" customHeight="1">
      <c r="B44" s="19"/>
      <c r="AR44" s="19"/>
    </row>
    <row r="45" spans="1:57" s="1" customFormat="1" ht="14.45" customHeight="1">
      <c r="B45" s="19"/>
      <c r="AR45" s="19"/>
    </row>
    <row r="46" spans="1:57" s="1" customFormat="1" ht="14.45" customHeight="1">
      <c r="B46" s="19"/>
      <c r="AR46" s="19"/>
    </row>
    <row r="47" spans="1:57" s="1" customFormat="1" ht="14.45" customHeight="1">
      <c r="B47" s="19"/>
      <c r="AR47" s="19"/>
    </row>
    <row r="48" spans="1:57" s="1" customFormat="1" ht="14.45" customHeight="1">
      <c r="B48" s="19"/>
      <c r="AR48" s="19"/>
    </row>
    <row r="49" spans="1:57" s="2" customFormat="1" ht="14.45" customHeight="1">
      <c r="B49" s="41"/>
      <c r="D49" s="42" t="s">
        <v>50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51</v>
      </c>
      <c r="AI49" s="43"/>
      <c r="AJ49" s="43"/>
      <c r="AK49" s="43"/>
      <c r="AL49" s="43"/>
      <c r="AM49" s="43"/>
      <c r="AN49" s="43"/>
      <c r="AO49" s="43"/>
      <c r="AR49" s="41"/>
    </row>
    <row r="50" spans="1:57" ht="11.25">
      <c r="B50" s="19"/>
      <c r="AR50" s="19"/>
    </row>
    <row r="51" spans="1:57" ht="11.25">
      <c r="B51" s="19"/>
      <c r="AR51" s="19"/>
    </row>
    <row r="52" spans="1:57" ht="11.25">
      <c r="B52" s="19"/>
      <c r="AR52" s="19"/>
    </row>
    <row r="53" spans="1:57" ht="11.25">
      <c r="B53" s="19"/>
      <c r="AR53" s="19"/>
    </row>
    <row r="54" spans="1:57" ht="11.25">
      <c r="B54" s="19"/>
      <c r="AR54" s="19"/>
    </row>
    <row r="55" spans="1:57" ht="11.25">
      <c r="B55" s="19"/>
      <c r="AR55" s="19"/>
    </row>
    <row r="56" spans="1:57" ht="11.25">
      <c r="B56" s="19"/>
      <c r="AR56" s="19"/>
    </row>
    <row r="57" spans="1:57" ht="11.25">
      <c r="B57" s="19"/>
      <c r="AR57" s="19"/>
    </row>
    <row r="58" spans="1:57" ht="11.25">
      <c r="B58" s="19"/>
      <c r="AR58" s="19"/>
    </row>
    <row r="59" spans="1:57" ht="11.25">
      <c r="B59" s="19"/>
      <c r="AR59" s="19"/>
    </row>
    <row r="60" spans="1:57" s="2" customFormat="1" ht="12.75">
      <c r="A60" s="31"/>
      <c r="B60" s="32"/>
      <c r="C60" s="31"/>
      <c r="D60" s="44" t="s">
        <v>52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4" t="s">
        <v>53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4" t="s">
        <v>52</v>
      </c>
      <c r="AI60" s="34"/>
      <c r="AJ60" s="34"/>
      <c r="AK60" s="34"/>
      <c r="AL60" s="34"/>
      <c r="AM60" s="44" t="s">
        <v>53</v>
      </c>
      <c r="AN60" s="34"/>
      <c r="AO60" s="34"/>
      <c r="AP60" s="31"/>
      <c r="AQ60" s="31"/>
      <c r="AR60" s="32"/>
      <c r="BE60" s="31"/>
    </row>
    <row r="61" spans="1:57" ht="11.25">
      <c r="B61" s="19"/>
      <c r="AR61" s="19"/>
    </row>
    <row r="62" spans="1:57" ht="11.25">
      <c r="B62" s="19"/>
      <c r="AR62" s="19"/>
    </row>
    <row r="63" spans="1:57" ht="11.25">
      <c r="B63" s="19"/>
      <c r="AR63" s="19"/>
    </row>
    <row r="64" spans="1:57" s="2" customFormat="1" ht="12.75">
      <c r="A64" s="31"/>
      <c r="B64" s="32"/>
      <c r="C64" s="31"/>
      <c r="D64" s="42" t="s">
        <v>54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2" t="s">
        <v>55</v>
      </c>
      <c r="AI64" s="45"/>
      <c r="AJ64" s="45"/>
      <c r="AK64" s="45"/>
      <c r="AL64" s="45"/>
      <c r="AM64" s="45"/>
      <c r="AN64" s="45"/>
      <c r="AO64" s="45"/>
      <c r="AP64" s="31"/>
      <c r="AQ64" s="31"/>
      <c r="AR64" s="32"/>
      <c r="BE64" s="31"/>
    </row>
    <row r="65" spans="1:57" ht="11.25">
      <c r="B65" s="19"/>
      <c r="AR65" s="19"/>
    </row>
    <row r="66" spans="1:57" ht="11.25">
      <c r="B66" s="19"/>
      <c r="AR66" s="19"/>
    </row>
    <row r="67" spans="1:57" ht="11.25">
      <c r="B67" s="19"/>
      <c r="AR67" s="19"/>
    </row>
    <row r="68" spans="1:57" ht="11.25">
      <c r="B68" s="19"/>
      <c r="AR68" s="19"/>
    </row>
    <row r="69" spans="1:57" ht="11.25">
      <c r="B69" s="19"/>
      <c r="AR69" s="19"/>
    </row>
    <row r="70" spans="1:57" ht="11.25">
      <c r="B70" s="19"/>
      <c r="AR70" s="19"/>
    </row>
    <row r="71" spans="1:57" ht="11.25">
      <c r="B71" s="19"/>
      <c r="AR71" s="19"/>
    </row>
    <row r="72" spans="1:57" ht="11.25">
      <c r="B72" s="19"/>
      <c r="AR72" s="19"/>
    </row>
    <row r="73" spans="1:57" ht="11.25">
      <c r="B73" s="19"/>
      <c r="AR73" s="19"/>
    </row>
    <row r="74" spans="1:57" ht="11.25">
      <c r="B74" s="19"/>
      <c r="AR74" s="19"/>
    </row>
    <row r="75" spans="1:57" s="2" customFormat="1" ht="12.75">
      <c r="A75" s="31"/>
      <c r="B75" s="32"/>
      <c r="C75" s="31"/>
      <c r="D75" s="44" t="s">
        <v>52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4" t="s">
        <v>53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4" t="s">
        <v>52</v>
      </c>
      <c r="AI75" s="34"/>
      <c r="AJ75" s="34"/>
      <c r="AK75" s="34"/>
      <c r="AL75" s="34"/>
      <c r="AM75" s="44" t="s">
        <v>53</v>
      </c>
      <c r="AN75" s="34"/>
      <c r="AO75" s="34"/>
      <c r="AP75" s="31"/>
      <c r="AQ75" s="31"/>
      <c r="AR75" s="32"/>
      <c r="BE75" s="31"/>
    </row>
    <row r="76" spans="1:57" s="2" customFormat="1" ht="11.25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2"/>
      <c r="BE76" s="31"/>
    </row>
    <row r="77" spans="1:57" s="2" customFormat="1" ht="6.9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2"/>
      <c r="BE77" s="31"/>
    </row>
    <row r="81" spans="1:91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2"/>
      <c r="BE81" s="31"/>
    </row>
    <row r="82" spans="1:91" s="2" customFormat="1" ht="24.95" customHeight="1">
      <c r="A82" s="31"/>
      <c r="B82" s="32"/>
      <c r="C82" s="20" t="s">
        <v>56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2"/>
      <c r="BE82" s="31"/>
    </row>
    <row r="83" spans="1:9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2"/>
      <c r="BE83" s="31"/>
    </row>
    <row r="84" spans="1:91" s="4" customFormat="1" ht="12" customHeight="1">
      <c r="B84" s="50"/>
      <c r="C84" s="26" t="s">
        <v>13</v>
      </c>
      <c r="L84" s="4" t="str">
        <f>K5</f>
        <v>583</v>
      </c>
      <c r="AR84" s="50"/>
    </row>
    <row r="85" spans="1:91" s="5" customFormat="1" ht="36.950000000000003" customHeight="1">
      <c r="B85" s="51"/>
      <c r="C85" s="52" t="s">
        <v>16</v>
      </c>
      <c r="L85" s="210" t="str">
        <f>K6</f>
        <v>Oprava opěrné zdi u 16. MŠ – II. etapa</v>
      </c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1"/>
      <c r="AH85" s="211"/>
      <c r="AI85" s="211"/>
      <c r="AJ85" s="211"/>
      <c r="AK85" s="211"/>
      <c r="AL85" s="211"/>
      <c r="AM85" s="211"/>
      <c r="AN85" s="211"/>
      <c r="AO85" s="211"/>
      <c r="AR85" s="51"/>
    </row>
    <row r="86" spans="1:91" s="2" customFormat="1" ht="6.95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2"/>
      <c r="BE86" s="31"/>
    </row>
    <row r="87" spans="1:91" s="2" customFormat="1" ht="12" customHeight="1">
      <c r="A87" s="31"/>
      <c r="B87" s="32"/>
      <c r="C87" s="26" t="s">
        <v>20</v>
      </c>
      <c r="D87" s="31"/>
      <c r="E87" s="31"/>
      <c r="F87" s="31"/>
      <c r="G87" s="31"/>
      <c r="H87" s="31"/>
      <c r="I87" s="31"/>
      <c r="J87" s="31"/>
      <c r="K87" s="31"/>
      <c r="L87" s="53" t="str">
        <f>IF(K8="","",K8)</f>
        <v>k.ú. Písek, p.č. 1733/6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22</v>
      </c>
      <c r="AJ87" s="31"/>
      <c r="AK87" s="31"/>
      <c r="AL87" s="31"/>
      <c r="AM87" s="212" t="str">
        <f>IF(AN8= "","",AN8)</f>
        <v>9. 2. 2021</v>
      </c>
      <c r="AN87" s="212"/>
      <c r="AO87" s="31"/>
      <c r="AP87" s="31"/>
      <c r="AQ87" s="31"/>
      <c r="AR87" s="32"/>
      <c r="BE87" s="31"/>
    </row>
    <row r="88" spans="1:91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2"/>
      <c r="BE88" s="31"/>
    </row>
    <row r="89" spans="1:91" s="2" customFormat="1" ht="25.7" customHeight="1">
      <c r="A89" s="31"/>
      <c r="B89" s="32"/>
      <c r="C89" s="26" t="s">
        <v>24</v>
      </c>
      <c r="D89" s="31"/>
      <c r="E89" s="31"/>
      <c r="F89" s="31"/>
      <c r="G89" s="31"/>
      <c r="H89" s="31"/>
      <c r="I89" s="31"/>
      <c r="J89" s="31"/>
      <c r="K89" s="31"/>
      <c r="L89" s="4" t="str">
        <f>IF(E11= "","",E11)</f>
        <v>Základní škola Svobodná a Mateřská škola Písek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30</v>
      </c>
      <c r="AJ89" s="31"/>
      <c r="AK89" s="31"/>
      <c r="AL89" s="31"/>
      <c r="AM89" s="213" t="str">
        <f>IF(E17="","",E17)</f>
        <v>Ing. Jaromír Havlíček – PROJKA s.r.o.</v>
      </c>
      <c r="AN89" s="214"/>
      <c r="AO89" s="214"/>
      <c r="AP89" s="214"/>
      <c r="AQ89" s="31"/>
      <c r="AR89" s="32"/>
      <c r="AS89" s="215" t="s">
        <v>57</v>
      </c>
      <c r="AT89" s="216"/>
      <c r="AU89" s="55"/>
      <c r="AV89" s="55"/>
      <c r="AW89" s="55"/>
      <c r="AX89" s="55"/>
      <c r="AY89" s="55"/>
      <c r="AZ89" s="55"/>
      <c r="BA89" s="55"/>
      <c r="BB89" s="55"/>
      <c r="BC89" s="55"/>
      <c r="BD89" s="56"/>
      <c r="BE89" s="31"/>
    </row>
    <row r="90" spans="1:91" s="2" customFormat="1" ht="15.2" customHeight="1">
      <c r="A90" s="31"/>
      <c r="B90" s="32"/>
      <c r="C90" s="26" t="s">
        <v>28</v>
      </c>
      <c r="D90" s="31"/>
      <c r="E90" s="31"/>
      <c r="F90" s="31"/>
      <c r="G90" s="31"/>
      <c r="H90" s="31"/>
      <c r="I90" s="31"/>
      <c r="J90" s="31"/>
      <c r="K90" s="31"/>
      <c r="L90" s="4" t="str">
        <f>IF(E14= "Vyplň údaj","",E14)</f>
        <v/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34</v>
      </c>
      <c r="AJ90" s="31"/>
      <c r="AK90" s="31"/>
      <c r="AL90" s="31"/>
      <c r="AM90" s="213" t="str">
        <f>IF(E20="","",E20)</f>
        <v xml:space="preserve"> </v>
      </c>
      <c r="AN90" s="214"/>
      <c r="AO90" s="214"/>
      <c r="AP90" s="214"/>
      <c r="AQ90" s="31"/>
      <c r="AR90" s="32"/>
      <c r="AS90" s="217"/>
      <c r="AT90" s="218"/>
      <c r="AU90" s="57"/>
      <c r="AV90" s="57"/>
      <c r="AW90" s="57"/>
      <c r="AX90" s="57"/>
      <c r="AY90" s="57"/>
      <c r="AZ90" s="57"/>
      <c r="BA90" s="57"/>
      <c r="BB90" s="57"/>
      <c r="BC90" s="57"/>
      <c r="BD90" s="58"/>
      <c r="BE90" s="31"/>
    </row>
    <row r="91" spans="1:91" s="2" customFormat="1" ht="10.9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2"/>
      <c r="AS91" s="217"/>
      <c r="AT91" s="218"/>
      <c r="AU91" s="57"/>
      <c r="AV91" s="57"/>
      <c r="AW91" s="57"/>
      <c r="AX91" s="57"/>
      <c r="AY91" s="57"/>
      <c r="AZ91" s="57"/>
      <c r="BA91" s="57"/>
      <c r="BB91" s="57"/>
      <c r="BC91" s="57"/>
      <c r="BD91" s="58"/>
      <c r="BE91" s="31"/>
    </row>
    <row r="92" spans="1:91" s="2" customFormat="1" ht="29.25" customHeight="1">
      <c r="A92" s="31"/>
      <c r="B92" s="32"/>
      <c r="C92" s="219" t="s">
        <v>58</v>
      </c>
      <c r="D92" s="220"/>
      <c r="E92" s="220"/>
      <c r="F92" s="220"/>
      <c r="G92" s="220"/>
      <c r="H92" s="59"/>
      <c r="I92" s="221" t="s">
        <v>59</v>
      </c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2" t="s">
        <v>60</v>
      </c>
      <c r="AH92" s="220"/>
      <c r="AI92" s="220"/>
      <c r="AJ92" s="220"/>
      <c r="AK92" s="220"/>
      <c r="AL92" s="220"/>
      <c r="AM92" s="220"/>
      <c r="AN92" s="221" t="s">
        <v>61</v>
      </c>
      <c r="AO92" s="220"/>
      <c r="AP92" s="223"/>
      <c r="AQ92" s="60" t="s">
        <v>62</v>
      </c>
      <c r="AR92" s="32"/>
      <c r="AS92" s="61" t="s">
        <v>63</v>
      </c>
      <c r="AT92" s="62" t="s">
        <v>64</v>
      </c>
      <c r="AU92" s="62" t="s">
        <v>65</v>
      </c>
      <c r="AV92" s="62" t="s">
        <v>66</v>
      </c>
      <c r="AW92" s="62" t="s">
        <v>67</v>
      </c>
      <c r="AX92" s="62" t="s">
        <v>68</v>
      </c>
      <c r="AY92" s="62" t="s">
        <v>69</v>
      </c>
      <c r="AZ92" s="62" t="s">
        <v>70</v>
      </c>
      <c r="BA92" s="62" t="s">
        <v>71</v>
      </c>
      <c r="BB92" s="62" t="s">
        <v>72</v>
      </c>
      <c r="BC92" s="62" t="s">
        <v>73</v>
      </c>
      <c r="BD92" s="63" t="s">
        <v>74</v>
      </c>
      <c r="BE92" s="31"/>
    </row>
    <row r="93" spans="1:91" s="2" customFormat="1" ht="10.9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2"/>
      <c r="AS93" s="64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6"/>
      <c r="BE93" s="31"/>
    </row>
    <row r="94" spans="1:91" s="6" customFormat="1" ht="32.450000000000003" customHeight="1">
      <c r="B94" s="67"/>
      <c r="C94" s="68" t="s">
        <v>75</v>
      </c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227">
        <f>ROUND(SUM(AG95:AG97),2)</f>
        <v>0</v>
      </c>
      <c r="AH94" s="227"/>
      <c r="AI94" s="227"/>
      <c r="AJ94" s="227"/>
      <c r="AK94" s="227"/>
      <c r="AL94" s="227"/>
      <c r="AM94" s="227"/>
      <c r="AN94" s="228">
        <f>SUM(AG94,AT94)</f>
        <v>0</v>
      </c>
      <c r="AO94" s="228"/>
      <c r="AP94" s="228"/>
      <c r="AQ94" s="71" t="s">
        <v>1</v>
      </c>
      <c r="AR94" s="67"/>
      <c r="AS94" s="72">
        <f>ROUND(SUM(AS95:AS97),2)</f>
        <v>0</v>
      </c>
      <c r="AT94" s="73">
        <f>ROUND(SUM(AV94:AW94),2)</f>
        <v>0</v>
      </c>
      <c r="AU94" s="74">
        <f>ROUND(SUM(AU95:AU97),5)</f>
        <v>0</v>
      </c>
      <c r="AV94" s="73">
        <f>ROUND(AZ94*L29,2)</f>
        <v>0</v>
      </c>
      <c r="AW94" s="73">
        <f>ROUND(BA94*L30,2)</f>
        <v>0</v>
      </c>
      <c r="AX94" s="73">
        <f>ROUND(BB94*L29,2)</f>
        <v>0</v>
      </c>
      <c r="AY94" s="73">
        <f>ROUND(BC94*L30,2)</f>
        <v>0</v>
      </c>
      <c r="AZ94" s="73">
        <f>ROUND(SUM(AZ95:AZ97),2)</f>
        <v>0</v>
      </c>
      <c r="BA94" s="73">
        <f>ROUND(SUM(BA95:BA97),2)</f>
        <v>0</v>
      </c>
      <c r="BB94" s="73">
        <f>ROUND(SUM(BB95:BB97),2)</f>
        <v>0</v>
      </c>
      <c r="BC94" s="73">
        <f>ROUND(SUM(BC95:BC97),2)</f>
        <v>0</v>
      </c>
      <c r="BD94" s="75">
        <f>ROUND(SUM(BD95:BD97),2)</f>
        <v>0</v>
      </c>
      <c r="BS94" s="76" t="s">
        <v>76</v>
      </c>
      <c r="BT94" s="76" t="s">
        <v>77</v>
      </c>
      <c r="BU94" s="77" t="s">
        <v>78</v>
      </c>
      <c r="BV94" s="76" t="s">
        <v>79</v>
      </c>
      <c r="BW94" s="76" t="s">
        <v>4</v>
      </c>
      <c r="BX94" s="76" t="s">
        <v>80</v>
      </c>
      <c r="CL94" s="76" t="s">
        <v>1</v>
      </c>
    </row>
    <row r="95" spans="1:91" s="7" customFormat="1" ht="16.5" customHeight="1">
      <c r="A95" s="78" t="s">
        <v>81</v>
      </c>
      <c r="B95" s="79"/>
      <c r="C95" s="80"/>
      <c r="D95" s="226" t="s">
        <v>82</v>
      </c>
      <c r="E95" s="226"/>
      <c r="F95" s="226"/>
      <c r="G95" s="226"/>
      <c r="H95" s="226"/>
      <c r="I95" s="81"/>
      <c r="J95" s="226" t="s">
        <v>83</v>
      </c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  <c r="X95" s="226"/>
      <c r="Y95" s="226"/>
      <c r="Z95" s="226"/>
      <c r="AA95" s="226"/>
      <c r="AB95" s="226"/>
      <c r="AC95" s="226"/>
      <c r="AD95" s="226"/>
      <c r="AE95" s="226"/>
      <c r="AF95" s="226"/>
      <c r="AG95" s="224">
        <f>'SO 01 - Opěrná zeď + plot'!J30</f>
        <v>0</v>
      </c>
      <c r="AH95" s="225"/>
      <c r="AI95" s="225"/>
      <c r="AJ95" s="225"/>
      <c r="AK95" s="225"/>
      <c r="AL95" s="225"/>
      <c r="AM95" s="225"/>
      <c r="AN95" s="224">
        <f>SUM(AG95,AT95)</f>
        <v>0</v>
      </c>
      <c r="AO95" s="225"/>
      <c r="AP95" s="225"/>
      <c r="AQ95" s="82" t="s">
        <v>84</v>
      </c>
      <c r="AR95" s="79"/>
      <c r="AS95" s="83">
        <v>0</v>
      </c>
      <c r="AT95" s="84">
        <f>ROUND(SUM(AV95:AW95),2)</f>
        <v>0</v>
      </c>
      <c r="AU95" s="85">
        <f>'SO 01 - Opěrná zeď + plot'!P128</f>
        <v>0</v>
      </c>
      <c r="AV95" s="84">
        <f>'SO 01 - Opěrná zeď + plot'!J33</f>
        <v>0</v>
      </c>
      <c r="AW95" s="84">
        <f>'SO 01 - Opěrná zeď + plot'!J34</f>
        <v>0</v>
      </c>
      <c r="AX95" s="84">
        <f>'SO 01 - Opěrná zeď + plot'!J35</f>
        <v>0</v>
      </c>
      <c r="AY95" s="84">
        <f>'SO 01 - Opěrná zeď + plot'!J36</f>
        <v>0</v>
      </c>
      <c r="AZ95" s="84">
        <f>'SO 01 - Opěrná zeď + plot'!F33</f>
        <v>0</v>
      </c>
      <c r="BA95" s="84">
        <f>'SO 01 - Opěrná zeď + plot'!F34</f>
        <v>0</v>
      </c>
      <c r="BB95" s="84">
        <f>'SO 01 - Opěrná zeď + plot'!F35</f>
        <v>0</v>
      </c>
      <c r="BC95" s="84">
        <f>'SO 01 - Opěrná zeď + plot'!F36</f>
        <v>0</v>
      </c>
      <c r="BD95" s="86">
        <f>'SO 01 - Opěrná zeď + plot'!F37</f>
        <v>0</v>
      </c>
      <c r="BT95" s="87" t="s">
        <v>85</v>
      </c>
      <c r="BV95" s="87" t="s">
        <v>79</v>
      </c>
      <c r="BW95" s="87" t="s">
        <v>86</v>
      </c>
      <c r="BX95" s="87" t="s">
        <v>4</v>
      </c>
      <c r="CL95" s="87" t="s">
        <v>1</v>
      </c>
      <c r="CM95" s="87" t="s">
        <v>87</v>
      </c>
    </row>
    <row r="96" spans="1:91" s="7" customFormat="1" ht="16.5" customHeight="1">
      <c r="A96" s="78" t="s">
        <v>81</v>
      </c>
      <c r="B96" s="79"/>
      <c r="C96" s="80"/>
      <c r="D96" s="226" t="s">
        <v>88</v>
      </c>
      <c r="E96" s="226"/>
      <c r="F96" s="226"/>
      <c r="G96" s="226"/>
      <c r="H96" s="226"/>
      <c r="I96" s="81"/>
      <c r="J96" s="226" t="s">
        <v>89</v>
      </c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6"/>
      <c r="X96" s="226"/>
      <c r="Y96" s="226"/>
      <c r="Z96" s="226"/>
      <c r="AA96" s="226"/>
      <c r="AB96" s="226"/>
      <c r="AC96" s="226"/>
      <c r="AD96" s="226"/>
      <c r="AE96" s="226"/>
      <c r="AF96" s="226"/>
      <c r="AG96" s="224">
        <f>'SO 02 - Podezdívka + plot'!J30</f>
        <v>0</v>
      </c>
      <c r="AH96" s="225"/>
      <c r="AI96" s="225"/>
      <c r="AJ96" s="225"/>
      <c r="AK96" s="225"/>
      <c r="AL96" s="225"/>
      <c r="AM96" s="225"/>
      <c r="AN96" s="224">
        <f>SUM(AG96,AT96)</f>
        <v>0</v>
      </c>
      <c r="AO96" s="225"/>
      <c r="AP96" s="225"/>
      <c r="AQ96" s="82" t="s">
        <v>84</v>
      </c>
      <c r="AR96" s="79"/>
      <c r="AS96" s="83">
        <v>0</v>
      </c>
      <c r="AT96" s="84">
        <f>ROUND(SUM(AV96:AW96),2)</f>
        <v>0</v>
      </c>
      <c r="AU96" s="85">
        <f>'SO 02 - Podezdívka + plot'!P124</f>
        <v>0</v>
      </c>
      <c r="AV96" s="84">
        <f>'SO 02 - Podezdívka + plot'!J33</f>
        <v>0</v>
      </c>
      <c r="AW96" s="84">
        <f>'SO 02 - Podezdívka + plot'!J34</f>
        <v>0</v>
      </c>
      <c r="AX96" s="84">
        <f>'SO 02 - Podezdívka + plot'!J35</f>
        <v>0</v>
      </c>
      <c r="AY96" s="84">
        <f>'SO 02 - Podezdívka + plot'!J36</f>
        <v>0</v>
      </c>
      <c r="AZ96" s="84">
        <f>'SO 02 - Podezdívka + plot'!F33</f>
        <v>0</v>
      </c>
      <c r="BA96" s="84">
        <f>'SO 02 - Podezdívka + plot'!F34</f>
        <v>0</v>
      </c>
      <c r="BB96" s="84">
        <f>'SO 02 - Podezdívka + plot'!F35</f>
        <v>0</v>
      </c>
      <c r="BC96" s="84">
        <f>'SO 02 - Podezdívka + plot'!F36</f>
        <v>0</v>
      </c>
      <c r="BD96" s="86">
        <f>'SO 02 - Podezdívka + plot'!F37</f>
        <v>0</v>
      </c>
      <c r="BT96" s="87" t="s">
        <v>85</v>
      </c>
      <c r="BV96" s="87" t="s">
        <v>79</v>
      </c>
      <c r="BW96" s="87" t="s">
        <v>90</v>
      </c>
      <c r="BX96" s="87" t="s">
        <v>4</v>
      </c>
      <c r="CL96" s="87" t="s">
        <v>1</v>
      </c>
      <c r="CM96" s="87" t="s">
        <v>87</v>
      </c>
    </row>
    <row r="97" spans="1:91" s="7" customFormat="1" ht="16.5" customHeight="1">
      <c r="A97" s="78" t="s">
        <v>81</v>
      </c>
      <c r="B97" s="79"/>
      <c r="C97" s="80"/>
      <c r="D97" s="226" t="s">
        <v>91</v>
      </c>
      <c r="E97" s="226"/>
      <c r="F97" s="226"/>
      <c r="G97" s="226"/>
      <c r="H97" s="226"/>
      <c r="I97" s="81"/>
      <c r="J97" s="226" t="s">
        <v>92</v>
      </c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6"/>
      <c r="X97" s="226"/>
      <c r="Y97" s="226"/>
      <c r="Z97" s="226"/>
      <c r="AA97" s="226"/>
      <c r="AB97" s="226"/>
      <c r="AC97" s="226"/>
      <c r="AD97" s="226"/>
      <c r="AE97" s="226"/>
      <c r="AF97" s="226"/>
      <c r="AG97" s="224">
        <f>'SO 03 - Přeložka NN'!J30</f>
        <v>0</v>
      </c>
      <c r="AH97" s="225"/>
      <c r="AI97" s="225"/>
      <c r="AJ97" s="225"/>
      <c r="AK97" s="225"/>
      <c r="AL97" s="225"/>
      <c r="AM97" s="225"/>
      <c r="AN97" s="224">
        <f>SUM(AG97,AT97)</f>
        <v>0</v>
      </c>
      <c r="AO97" s="225"/>
      <c r="AP97" s="225"/>
      <c r="AQ97" s="82" t="s">
        <v>84</v>
      </c>
      <c r="AR97" s="79"/>
      <c r="AS97" s="88">
        <v>0</v>
      </c>
      <c r="AT97" s="89">
        <f>ROUND(SUM(AV97:AW97),2)</f>
        <v>0</v>
      </c>
      <c r="AU97" s="90">
        <f>'SO 03 - Přeložka NN'!P129</f>
        <v>0</v>
      </c>
      <c r="AV97" s="89">
        <f>'SO 03 - Přeložka NN'!J33</f>
        <v>0</v>
      </c>
      <c r="AW97" s="89">
        <f>'SO 03 - Přeložka NN'!J34</f>
        <v>0</v>
      </c>
      <c r="AX97" s="89">
        <f>'SO 03 - Přeložka NN'!J35</f>
        <v>0</v>
      </c>
      <c r="AY97" s="89">
        <f>'SO 03 - Přeložka NN'!J36</f>
        <v>0</v>
      </c>
      <c r="AZ97" s="89">
        <f>'SO 03 - Přeložka NN'!F33</f>
        <v>0</v>
      </c>
      <c r="BA97" s="89">
        <f>'SO 03 - Přeložka NN'!F34</f>
        <v>0</v>
      </c>
      <c r="BB97" s="89">
        <f>'SO 03 - Přeložka NN'!F35</f>
        <v>0</v>
      </c>
      <c r="BC97" s="89">
        <f>'SO 03 - Přeložka NN'!F36</f>
        <v>0</v>
      </c>
      <c r="BD97" s="91">
        <f>'SO 03 - Přeložka NN'!F37</f>
        <v>0</v>
      </c>
      <c r="BT97" s="87" t="s">
        <v>85</v>
      </c>
      <c r="BV97" s="87" t="s">
        <v>79</v>
      </c>
      <c r="BW97" s="87" t="s">
        <v>93</v>
      </c>
      <c r="BX97" s="87" t="s">
        <v>4</v>
      </c>
      <c r="CL97" s="87" t="s">
        <v>1</v>
      </c>
      <c r="CM97" s="87" t="s">
        <v>87</v>
      </c>
    </row>
    <row r="98" spans="1:91" s="2" customFormat="1" ht="30" customHeight="1">
      <c r="A98" s="31"/>
      <c r="B98" s="32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2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91" s="2" customFormat="1" ht="6.95" customHeight="1">
      <c r="A99" s="31"/>
      <c r="B99" s="46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32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</sheetData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 01 - Opěrná zeď + plot'!C2" display="/"/>
    <hyperlink ref="A96" location="'SO 02 - Podezdívka + plot'!C2" display="/"/>
    <hyperlink ref="A97" location="'SO 03 - Přeložka NN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9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6" t="s">
        <v>86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87</v>
      </c>
    </row>
    <row r="4" spans="1:46" s="1" customFormat="1" ht="24.95" customHeight="1">
      <c r="B4" s="19"/>
      <c r="D4" s="20" t="s">
        <v>94</v>
      </c>
      <c r="L4" s="19"/>
      <c r="M4" s="92" t="s">
        <v>10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16</v>
      </c>
      <c r="L6" s="19"/>
    </row>
    <row r="7" spans="1:46" s="1" customFormat="1" ht="16.5" customHeight="1">
      <c r="B7" s="19"/>
      <c r="E7" s="230" t="str">
        <f>'Rekapitulace stavby'!K6</f>
        <v>Oprava opěrné zdi u 16. MŠ – II. etapa</v>
      </c>
      <c r="F7" s="231"/>
      <c r="G7" s="231"/>
      <c r="H7" s="231"/>
      <c r="L7" s="19"/>
    </row>
    <row r="8" spans="1:46" s="2" customFormat="1" ht="12" customHeight="1">
      <c r="A8" s="31"/>
      <c r="B8" s="32"/>
      <c r="C8" s="31"/>
      <c r="D8" s="26" t="s">
        <v>95</v>
      </c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10" t="s">
        <v>96</v>
      </c>
      <c r="F9" s="232"/>
      <c r="G9" s="232"/>
      <c r="H9" s="232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18</v>
      </c>
      <c r="E11" s="31"/>
      <c r="F11" s="24" t="s">
        <v>1</v>
      </c>
      <c r="G11" s="31"/>
      <c r="H11" s="31"/>
      <c r="I11" s="26" t="s">
        <v>19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20</v>
      </c>
      <c r="E12" s="31"/>
      <c r="F12" s="24" t="s">
        <v>21</v>
      </c>
      <c r="G12" s="31"/>
      <c r="H12" s="31"/>
      <c r="I12" s="26" t="s">
        <v>22</v>
      </c>
      <c r="J12" s="54" t="str">
        <f>'Rekapitulace stavby'!AN8</f>
        <v>9. 2. 2021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24</v>
      </c>
      <c r="E14" s="31"/>
      <c r="F14" s="31"/>
      <c r="G14" s="31"/>
      <c r="H14" s="31"/>
      <c r="I14" s="26" t="s">
        <v>25</v>
      </c>
      <c r="J14" s="24" t="s">
        <v>1</v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26</v>
      </c>
      <c r="F15" s="31"/>
      <c r="G15" s="31"/>
      <c r="H15" s="31"/>
      <c r="I15" s="26" t="s">
        <v>27</v>
      </c>
      <c r="J15" s="24" t="s">
        <v>1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28</v>
      </c>
      <c r="E17" s="31"/>
      <c r="F17" s="31"/>
      <c r="G17" s="31"/>
      <c r="H17" s="31"/>
      <c r="I17" s="26" t="s">
        <v>25</v>
      </c>
      <c r="J17" s="27" t="str">
        <f>'Rekapitulace stavby'!AN13</f>
        <v>Vyplň údaj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33" t="str">
        <f>'Rekapitulace stavby'!E14</f>
        <v>Vyplň údaj</v>
      </c>
      <c r="F18" s="194"/>
      <c r="G18" s="194"/>
      <c r="H18" s="194"/>
      <c r="I18" s="26" t="s">
        <v>27</v>
      </c>
      <c r="J18" s="27" t="str">
        <f>'Rekapitulace stavby'!AN14</f>
        <v>Vyplň údaj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30</v>
      </c>
      <c r="E20" s="31"/>
      <c r="F20" s="31"/>
      <c r="G20" s="31"/>
      <c r="H20" s="31"/>
      <c r="I20" s="26" t="s">
        <v>25</v>
      </c>
      <c r="J20" s="24" t="s">
        <v>31</v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">
        <v>32</v>
      </c>
      <c r="F21" s="31"/>
      <c r="G21" s="31"/>
      <c r="H21" s="31"/>
      <c r="I21" s="26" t="s">
        <v>27</v>
      </c>
      <c r="J21" s="24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34</v>
      </c>
      <c r="E23" s="31"/>
      <c r="F23" s="31"/>
      <c r="G23" s="31"/>
      <c r="H23" s="31"/>
      <c r="I23" s="26" t="s">
        <v>25</v>
      </c>
      <c r="J23" s="24" t="str">
        <f>IF('Rekapitulace stavby'!AN19="","",'Rekapitulace stavby'!AN19)</f>
        <v/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IF('Rekapitulace stavby'!E20="","",'Rekapitulace stavby'!E20)</f>
        <v xml:space="preserve"> </v>
      </c>
      <c r="F24" s="31"/>
      <c r="G24" s="31"/>
      <c r="H24" s="31"/>
      <c r="I24" s="26" t="s">
        <v>27</v>
      </c>
      <c r="J24" s="24" t="str">
        <f>IF('Rekapitulace stavby'!AN20="","",'Rekapitulace stavby'!AN20)</f>
        <v/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36</v>
      </c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3"/>
      <c r="B27" s="94"/>
      <c r="C27" s="93"/>
      <c r="D27" s="93"/>
      <c r="E27" s="199" t="s">
        <v>1</v>
      </c>
      <c r="F27" s="199"/>
      <c r="G27" s="199"/>
      <c r="H27" s="199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96" t="s">
        <v>37</v>
      </c>
      <c r="E30" s="31"/>
      <c r="F30" s="31"/>
      <c r="G30" s="31"/>
      <c r="H30" s="31"/>
      <c r="I30" s="31"/>
      <c r="J30" s="70">
        <f>ROUND(J128, 2)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2"/>
      <c r="C31" s="31"/>
      <c r="D31" s="65"/>
      <c r="E31" s="65"/>
      <c r="F31" s="65"/>
      <c r="G31" s="65"/>
      <c r="H31" s="65"/>
      <c r="I31" s="65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31"/>
      <c r="F32" s="35" t="s">
        <v>39</v>
      </c>
      <c r="G32" s="31"/>
      <c r="H32" s="31"/>
      <c r="I32" s="35" t="s">
        <v>38</v>
      </c>
      <c r="J32" s="35" t="s">
        <v>40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2"/>
      <c r="C33" s="31"/>
      <c r="D33" s="97" t="s">
        <v>41</v>
      </c>
      <c r="E33" s="26" t="s">
        <v>42</v>
      </c>
      <c r="F33" s="98">
        <f>ROUND((SUM(BE128:BE227)),  2)</f>
        <v>0</v>
      </c>
      <c r="G33" s="31"/>
      <c r="H33" s="31"/>
      <c r="I33" s="99">
        <v>0.21</v>
      </c>
      <c r="J33" s="98">
        <f>ROUND(((SUM(BE128:BE227))*I33),  2)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26" t="s">
        <v>43</v>
      </c>
      <c r="F34" s="98">
        <f>ROUND((SUM(BF128:BF227)),  2)</f>
        <v>0</v>
      </c>
      <c r="G34" s="31"/>
      <c r="H34" s="31"/>
      <c r="I34" s="99">
        <v>0.15</v>
      </c>
      <c r="J34" s="98">
        <f>ROUND(((SUM(BF128:BF227))*I34),  2)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44</v>
      </c>
      <c r="F35" s="98">
        <f>ROUND((SUM(BG128:BG227)),  2)</f>
        <v>0</v>
      </c>
      <c r="G35" s="31"/>
      <c r="H35" s="31"/>
      <c r="I35" s="99">
        <v>0.21</v>
      </c>
      <c r="J35" s="98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45</v>
      </c>
      <c r="F36" s="98">
        <f>ROUND((SUM(BH128:BH227)),  2)</f>
        <v>0</v>
      </c>
      <c r="G36" s="31"/>
      <c r="H36" s="31"/>
      <c r="I36" s="99">
        <v>0.15</v>
      </c>
      <c r="J36" s="98">
        <f>0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46</v>
      </c>
      <c r="F37" s="98">
        <f>ROUND((SUM(BI128:BI227)),  2)</f>
        <v>0</v>
      </c>
      <c r="G37" s="31"/>
      <c r="H37" s="31"/>
      <c r="I37" s="99">
        <v>0</v>
      </c>
      <c r="J37" s="98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100"/>
      <c r="D39" s="101" t="s">
        <v>47</v>
      </c>
      <c r="E39" s="59"/>
      <c r="F39" s="59"/>
      <c r="G39" s="102" t="s">
        <v>48</v>
      </c>
      <c r="H39" s="103" t="s">
        <v>49</v>
      </c>
      <c r="I39" s="59"/>
      <c r="J39" s="104">
        <f>SUM(J30:J37)</f>
        <v>0</v>
      </c>
      <c r="K39" s="105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1"/>
      <c r="D50" s="42" t="s">
        <v>50</v>
      </c>
      <c r="E50" s="43"/>
      <c r="F50" s="43"/>
      <c r="G50" s="42" t="s">
        <v>51</v>
      </c>
      <c r="H50" s="43"/>
      <c r="I50" s="43"/>
      <c r="J50" s="43"/>
      <c r="K50" s="43"/>
      <c r="L50" s="41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1"/>
      <c r="B61" s="32"/>
      <c r="C61" s="31"/>
      <c r="D61" s="44" t="s">
        <v>52</v>
      </c>
      <c r="E61" s="34"/>
      <c r="F61" s="106" t="s">
        <v>53</v>
      </c>
      <c r="G61" s="44" t="s">
        <v>52</v>
      </c>
      <c r="H61" s="34"/>
      <c r="I61" s="34"/>
      <c r="J61" s="107" t="s">
        <v>53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1"/>
      <c r="B65" s="32"/>
      <c r="C65" s="31"/>
      <c r="D65" s="42" t="s">
        <v>54</v>
      </c>
      <c r="E65" s="45"/>
      <c r="F65" s="45"/>
      <c r="G65" s="42" t="s">
        <v>55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1"/>
      <c r="B76" s="32"/>
      <c r="C76" s="31"/>
      <c r="D76" s="44" t="s">
        <v>52</v>
      </c>
      <c r="E76" s="34"/>
      <c r="F76" s="106" t="s">
        <v>53</v>
      </c>
      <c r="G76" s="44" t="s">
        <v>52</v>
      </c>
      <c r="H76" s="34"/>
      <c r="I76" s="34"/>
      <c r="J76" s="107" t="s">
        <v>53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97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30" t="str">
        <f>E7</f>
        <v>Oprava opěrné zdi u 16. MŠ – II. etapa</v>
      </c>
      <c r="F85" s="231"/>
      <c r="G85" s="231"/>
      <c r="H85" s="231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95</v>
      </c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10" t="str">
        <f>E9</f>
        <v>SO 01 - Opěrná zeď + plot</v>
      </c>
      <c r="F87" s="232"/>
      <c r="G87" s="232"/>
      <c r="H87" s="232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1"/>
      <c r="E89" s="31"/>
      <c r="F89" s="24" t="str">
        <f>F12</f>
        <v>k.ú. Písek, p.č. 1733/6</v>
      </c>
      <c r="G89" s="31"/>
      <c r="H89" s="31"/>
      <c r="I89" s="26" t="s">
        <v>22</v>
      </c>
      <c r="J89" s="54" t="str">
        <f>IF(J12="","",J12)</f>
        <v>9. 2. 2021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25.7" customHeight="1">
      <c r="A91" s="31"/>
      <c r="B91" s="32"/>
      <c r="C91" s="26" t="s">
        <v>24</v>
      </c>
      <c r="D91" s="31"/>
      <c r="E91" s="31"/>
      <c r="F91" s="24" t="str">
        <f>E15</f>
        <v>Základní škola Svobodná a Mateřská škola Písek</v>
      </c>
      <c r="G91" s="31"/>
      <c r="H91" s="31"/>
      <c r="I91" s="26" t="s">
        <v>30</v>
      </c>
      <c r="J91" s="29" t="str">
        <f>E21</f>
        <v>Ing. Jaromír Havlíček – PROJKA s.r.o.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28</v>
      </c>
      <c r="D92" s="31"/>
      <c r="E92" s="31"/>
      <c r="F92" s="24" t="str">
        <f>IF(E18="","",E18)</f>
        <v>Vyplň údaj</v>
      </c>
      <c r="G92" s="31"/>
      <c r="H92" s="31"/>
      <c r="I92" s="26" t="s">
        <v>34</v>
      </c>
      <c r="J92" s="29" t="str">
        <f>E24</f>
        <v xml:space="preserve"> 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08" t="s">
        <v>98</v>
      </c>
      <c r="D94" s="100"/>
      <c r="E94" s="100"/>
      <c r="F94" s="100"/>
      <c r="G94" s="100"/>
      <c r="H94" s="100"/>
      <c r="I94" s="100"/>
      <c r="J94" s="109" t="s">
        <v>99</v>
      </c>
      <c r="K94" s="100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0" t="s">
        <v>100</v>
      </c>
      <c r="D96" s="31"/>
      <c r="E96" s="31"/>
      <c r="F96" s="31"/>
      <c r="G96" s="31"/>
      <c r="H96" s="31"/>
      <c r="I96" s="31"/>
      <c r="J96" s="70">
        <f>J128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101</v>
      </c>
    </row>
    <row r="97" spans="1:31" s="9" customFormat="1" ht="24.95" customHeight="1">
      <c r="B97" s="111"/>
      <c r="D97" s="112" t="s">
        <v>102</v>
      </c>
      <c r="E97" s="113"/>
      <c r="F97" s="113"/>
      <c r="G97" s="113"/>
      <c r="H97" s="113"/>
      <c r="I97" s="113"/>
      <c r="J97" s="114">
        <f>J129</f>
        <v>0</v>
      </c>
      <c r="L97" s="111"/>
    </row>
    <row r="98" spans="1:31" s="10" customFormat="1" ht="19.899999999999999" customHeight="1">
      <c r="B98" s="115"/>
      <c r="D98" s="116" t="s">
        <v>103</v>
      </c>
      <c r="E98" s="117"/>
      <c r="F98" s="117"/>
      <c r="G98" s="117"/>
      <c r="H98" s="117"/>
      <c r="I98" s="117"/>
      <c r="J98" s="118">
        <f>J130</f>
        <v>0</v>
      </c>
      <c r="L98" s="115"/>
    </row>
    <row r="99" spans="1:31" s="10" customFormat="1" ht="19.899999999999999" customHeight="1">
      <c r="B99" s="115"/>
      <c r="D99" s="116" t="s">
        <v>104</v>
      </c>
      <c r="E99" s="117"/>
      <c r="F99" s="117"/>
      <c r="G99" s="117"/>
      <c r="H99" s="117"/>
      <c r="I99" s="117"/>
      <c r="J99" s="118">
        <f>J156</f>
        <v>0</v>
      </c>
      <c r="L99" s="115"/>
    </row>
    <row r="100" spans="1:31" s="10" customFormat="1" ht="19.899999999999999" customHeight="1">
      <c r="B100" s="115"/>
      <c r="D100" s="116" t="s">
        <v>105</v>
      </c>
      <c r="E100" s="117"/>
      <c r="F100" s="117"/>
      <c r="G100" s="117"/>
      <c r="H100" s="117"/>
      <c r="I100" s="117"/>
      <c r="J100" s="118">
        <f>J164</f>
        <v>0</v>
      </c>
      <c r="L100" s="115"/>
    </row>
    <row r="101" spans="1:31" s="10" customFormat="1" ht="19.899999999999999" customHeight="1">
      <c r="B101" s="115"/>
      <c r="D101" s="116" t="s">
        <v>106</v>
      </c>
      <c r="E101" s="117"/>
      <c r="F101" s="117"/>
      <c r="G101" s="117"/>
      <c r="H101" s="117"/>
      <c r="I101" s="117"/>
      <c r="J101" s="118">
        <f>J194</f>
        <v>0</v>
      </c>
      <c r="L101" s="115"/>
    </row>
    <row r="102" spans="1:31" s="10" customFormat="1" ht="19.899999999999999" customHeight="1">
      <c r="B102" s="115"/>
      <c r="D102" s="116" t="s">
        <v>107</v>
      </c>
      <c r="E102" s="117"/>
      <c r="F102" s="117"/>
      <c r="G102" s="117"/>
      <c r="H102" s="117"/>
      <c r="I102" s="117"/>
      <c r="J102" s="118">
        <f>J197</f>
        <v>0</v>
      </c>
      <c r="L102" s="115"/>
    </row>
    <row r="103" spans="1:31" s="10" customFormat="1" ht="19.899999999999999" customHeight="1">
      <c r="B103" s="115"/>
      <c r="D103" s="116" t="s">
        <v>108</v>
      </c>
      <c r="E103" s="117"/>
      <c r="F103" s="117"/>
      <c r="G103" s="117"/>
      <c r="H103" s="117"/>
      <c r="I103" s="117"/>
      <c r="J103" s="118">
        <f>J214</f>
        <v>0</v>
      </c>
      <c r="L103" s="115"/>
    </row>
    <row r="104" spans="1:31" s="10" customFormat="1" ht="19.899999999999999" customHeight="1">
      <c r="B104" s="115"/>
      <c r="D104" s="116" t="s">
        <v>109</v>
      </c>
      <c r="E104" s="117"/>
      <c r="F104" s="117"/>
      <c r="G104" s="117"/>
      <c r="H104" s="117"/>
      <c r="I104" s="117"/>
      <c r="J104" s="118">
        <f>J220</f>
        <v>0</v>
      </c>
      <c r="L104" s="115"/>
    </row>
    <row r="105" spans="1:31" s="9" customFormat="1" ht="24.95" customHeight="1">
      <c r="B105" s="111"/>
      <c r="D105" s="112" t="s">
        <v>110</v>
      </c>
      <c r="E105" s="113"/>
      <c r="F105" s="113"/>
      <c r="G105" s="113"/>
      <c r="H105" s="113"/>
      <c r="I105" s="113"/>
      <c r="J105" s="114">
        <f>J222</f>
        <v>0</v>
      </c>
      <c r="L105" s="111"/>
    </row>
    <row r="106" spans="1:31" s="10" customFormat="1" ht="19.899999999999999" customHeight="1">
      <c r="B106" s="115"/>
      <c r="D106" s="116" t="s">
        <v>111</v>
      </c>
      <c r="E106" s="117"/>
      <c r="F106" s="117"/>
      <c r="G106" s="117"/>
      <c r="H106" s="117"/>
      <c r="I106" s="117"/>
      <c r="J106" s="118">
        <f>J223</f>
        <v>0</v>
      </c>
      <c r="L106" s="115"/>
    </row>
    <row r="107" spans="1:31" s="9" customFormat="1" ht="24.95" customHeight="1">
      <c r="B107" s="111"/>
      <c r="D107" s="112" t="s">
        <v>112</v>
      </c>
      <c r="E107" s="113"/>
      <c r="F107" s="113"/>
      <c r="G107" s="113"/>
      <c r="H107" s="113"/>
      <c r="I107" s="113"/>
      <c r="J107" s="114">
        <f>J225</f>
        <v>0</v>
      </c>
      <c r="L107" s="111"/>
    </row>
    <row r="108" spans="1:31" s="10" customFormat="1" ht="19.899999999999999" customHeight="1">
      <c r="B108" s="115"/>
      <c r="D108" s="116" t="s">
        <v>113</v>
      </c>
      <c r="E108" s="117"/>
      <c r="F108" s="117"/>
      <c r="G108" s="117"/>
      <c r="H108" s="117"/>
      <c r="I108" s="117"/>
      <c r="J108" s="118">
        <f>J226</f>
        <v>0</v>
      </c>
      <c r="L108" s="115"/>
    </row>
    <row r="109" spans="1:31" s="2" customFormat="1" ht="21.75" customHeight="1">
      <c r="A109" s="31"/>
      <c r="B109" s="32"/>
      <c r="C109" s="31"/>
      <c r="D109" s="31"/>
      <c r="E109" s="31"/>
      <c r="F109" s="31"/>
      <c r="G109" s="31"/>
      <c r="H109" s="31"/>
      <c r="I109" s="31"/>
      <c r="J109" s="31"/>
      <c r="K109" s="31"/>
      <c r="L109" s="4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6.95" customHeight="1">
      <c r="A110" s="31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4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4" spans="1:63" s="2" customFormat="1" ht="6.95" customHeight="1">
      <c r="A114" s="31"/>
      <c r="B114" s="48"/>
      <c r="C114" s="49"/>
      <c r="D114" s="49"/>
      <c r="E114" s="49"/>
      <c r="F114" s="49"/>
      <c r="G114" s="49"/>
      <c r="H114" s="49"/>
      <c r="I114" s="49"/>
      <c r="J114" s="49"/>
      <c r="K114" s="49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24.95" customHeight="1">
      <c r="A115" s="31"/>
      <c r="B115" s="32"/>
      <c r="C115" s="20" t="s">
        <v>114</v>
      </c>
      <c r="D115" s="31"/>
      <c r="E115" s="31"/>
      <c r="F115" s="31"/>
      <c r="G115" s="31"/>
      <c r="H115" s="31"/>
      <c r="I115" s="31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6.95" customHeight="1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2" customHeight="1">
      <c r="A117" s="31"/>
      <c r="B117" s="32"/>
      <c r="C117" s="26" t="s">
        <v>16</v>
      </c>
      <c r="D117" s="31"/>
      <c r="E117" s="31"/>
      <c r="F117" s="31"/>
      <c r="G117" s="31"/>
      <c r="H117" s="31"/>
      <c r="I117" s="31"/>
      <c r="J117" s="31"/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6.5" customHeight="1">
      <c r="A118" s="31"/>
      <c r="B118" s="32"/>
      <c r="C118" s="31"/>
      <c r="D118" s="31"/>
      <c r="E118" s="230" t="str">
        <f>E7</f>
        <v>Oprava opěrné zdi u 16. MŠ – II. etapa</v>
      </c>
      <c r="F118" s="231"/>
      <c r="G118" s="231"/>
      <c r="H118" s="231"/>
      <c r="I118" s="31"/>
      <c r="J118" s="31"/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2" customHeight="1">
      <c r="A119" s="31"/>
      <c r="B119" s="32"/>
      <c r="C119" s="26" t="s">
        <v>95</v>
      </c>
      <c r="D119" s="31"/>
      <c r="E119" s="31"/>
      <c r="F119" s="31"/>
      <c r="G119" s="31"/>
      <c r="H119" s="31"/>
      <c r="I119" s="31"/>
      <c r="J119" s="31"/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16.5" customHeight="1">
      <c r="A120" s="31"/>
      <c r="B120" s="32"/>
      <c r="C120" s="31"/>
      <c r="D120" s="31"/>
      <c r="E120" s="210" t="str">
        <f>E9</f>
        <v>SO 01 - Opěrná zeď + plot</v>
      </c>
      <c r="F120" s="232"/>
      <c r="G120" s="232"/>
      <c r="H120" s="232"/>
      <c r="I120" s="31"/>
      <c r="J120" s="31"/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5" customHeight="1">
      <c r="A121" s="31"/>
      <c r="B121" s="32"/>
      <c r="C121" s="31"/>
      <c r="D121" s="31"/>
      <c r="E121" s="31"/>
      <c r="F121" s="31"/>
      <c r="G121" s="31"/>
      <c r="H121" s="31"/>
      <c r="I121" s="31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2" customHeight="1">
      <c r="A122" s="31"/>
      <c r="B122" s="32"/>
      <c r="C122" s="26" t="s">
        <v>20</v>
      </c>
      <c r="D122" s="31"/>
      <c r="E122" s="31"/>
      <c r="F122" s="24" t="str">
        <f>F12</f>
        <v>k.ú. Písek, p.č. 1733/6</v>
      </c>
      <c r="G122" s="31"/>
      <c r="H122" s="31"/>
      <c r="I122" s="26" t="s">
        <v>22</v>
      </c>
      <c r="J122" s="54" t="str">
        <f>IF(J12="","",J12)</f>
        <v>9. 2. 2021</v>
      </c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6.9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25.7" customHeight="1">
      <c r="A124" s="31"/>
      <c r="B124" s="32"/>
      <c r="C124" s="26" t="s">
        <v>24</v>
      </c>
      <c r="D124" s="31"/>
      <c r="E124" s="31"/>
      <c r="F124" s="24" t="str">
        <f>E15</f>
        <v>Základní škola Svobodná a Mateřská škola Písek</v>
      </c>
      <c r="G124" s="31"/>
      <c r="H124" s="31"/>
      <c r="I124" s="26" t="s">
        <v>30</v>
      </c>
      <c r="J124" s="29" t="str">
        <f>E21</f>
        <v>Ing. Jaromír Havlíček – PROJKA s.r.o.</v>
      </c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5.2" customHeight="1">
      <c r="A125" s="31"/>
      <c r="B125" s="32"/>
      <c r="C125" s="26" t="s">
        <v>28</v>
      </c>
      <c r="D125" s="31"/>
      <c r="E125" s="31"/>
      <c r="F125" s="24" t="str">
        <f>IF(E18="","",E18)</f>
        <v>Vyplň údaj</v>
      </c>
      <c r="G125" s="31"/>
      <c r="H125" s="31"/>
      <c r="I125" s="26" t="s">
        <v>34</v>
      </c>
      <c r="J125" s="29" t="str">
        <f>E24</f>
        <v xml:space="preserve"> </v>
      </c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2" customFormat="1" ht="10.35" customHeight="1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3" s="11" customFormat="1" ht="29.25" customHeight="1">
      <c r="A127" s="119"/>
      <c r="B127" s="120"/>
      <c r="C127" s="121" t="s">
        <v>115</v>
      </c>
      <c r="D127" s="122" t="s">
        <v>62</v>
      </c>
      <c r="E127" s="122" t="s">
        <v>58</v>
      </c>
      <c r="F127" s="122" t="s">
        <v>59</v>
      </c>
      <c r="G127" s="122" t="s">
        <v>116</v>
      </c>
      <c r="H127" s="122" t="s">
        <v>117</v>
      </c>
      <c r="I127" s="122" t="s">
        <v>118</v>
      </c>
      <c r="J127" s="123" t="s">
        <v>99</v>
      </c>
      <c r="K127" s="124" t="s">
        <v>119</v>
      </c>
      <c r="L127" s="125"/>
      <c r="M127" s="61" t="s">
        <v>1</v>
      </c>
      <c r="N127" s="62" t="s">
        <v>41</v>
      </c>
      <c r="O127" s="62" t="s">
        <v>120</v>
      </c>
      <c r="P127" s="62" t="s">
        <v>121</v>
      </c>
      <c r="Q127" s="62" t="s">
        <v>122</v>
      </c>
      <c r="R127" s="62" t="s">
        <v>123</v>
      </c>
      <c r="S127" s="62" t="s">
        <v>124</v>
      </c>
      <c r="T127" s="63" t="s">
        <v>125</v>
      </c>
      <c r="U127" s="119"/>
      <c r="V127" s="119"/>
      <c r="W127" s="119"/>
      <c r="X127" s="119"/>
      <c r="Y127" s="119"/>
      <c r="Z127" s="119"/>
      <c r="AA127" s="119"/>
      <c r="AB127" s="119"/>
      <c r="AC127" s="119"/>
      <c r="AD127" s="119"/>
      <c r="AE127" s="119"/>
    </row>
    <row r="128" spans="1:63" s="2" customFormat="1" ht="22.9" customHeight="1">
      <c r="A128" s="31"/>
      <c r="B128" s="32"/>
      <c r="C128" s="68" t="s">
        <v>126</v>
      </c>
      <c r="D128" s="31"/>
      <c r="E128" s="31"/>
      <c r="F128" s="31"/>
      <c r="G128" s="31"/>
      <c r="H128" s="31"/>
      <c r="I128" s="31"/>
      <c r="J128" s="126">
        <f>BK128</f>
        <v>0</v>
      </c>
      <c r="K128" s="31"/>
      <c r="L128" s="32"/>
      <c r="M128" s="64"/>
      <c r="N128" s="55"/>
      <c r="O128" s="65"/>
      <c r="P128" s="127">
        <f>P129+P222+P225</f>
        <v>0</v>
      </c>
      <c r="Q128" s="65"/>
      <c r="R128" s="127">
        <f>R129+R222+R225</f>
        <v>9.043422780000002</v>
      </c>
      <c r="S128" s="65"/>
      <c r="T128" s="128">
        <f>T129+T222+T225</f>
        <v>88.632824999999997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6" t="s">
        <v>76</v>
      </c>
      <c r="AU128" s="16" t="s">
        <v>101</v>
      </c>
      <c r="BK128" s="129">
        <f>BK129+BK222+BK225</f>
        <v>0</v>
      </c>
    </row>
    <row r="129" spans="1:65" s="12" customFormat="1" ht="25.9" customHeight="1">
      <c r="B129" s="130"/>
      <c r="D129" s="131" t="s">
        <v>76</v>
      </c>
      <c r="E129" s="132" t="s">
        <v>127</v>
      </c>
      <c r="F129" s="132" t="s">
        <v>128</v>
      </c>
      <c r="I129" s="133"/>
      <c r="J129" s="134">
        <f>BK129</f>
        <v>0</v>
      </c>
      <c r="L129" s="130"/>
      <c r="M129" s="135"/>
      <c r="N129" s="136"/>
      <c r="O129" s="136"/>
      <c r="P129" s="137">
        <f>P130+P156+P164+P194+P197+P214+P220</f>
        <v>0</v>
      </c>
      <c r="Q129" s="136"/>
      <c r="R129" s="137">
        <f>R130+R156+R164+R194+R197+R214+R220</f>
        <v>9.0433027800000012</v>
      </c>
      <c r="S129" s="136"/>
      <c r="T129" s="138">
        <f>T130+T156+T164+T194+T197+T214+T220</f>
        <v>88.632824999999997</v>
      </c>
      <c r="AR129" s="131" t="s">
        <v>85</v>
      </c>
      <c r="AT129" s="139" t="s">
        <v>76</v>
      </c>
      <c r="AU129" s="139" t="s">
        <v>77</v>
      </c>
      <c r="AY129" s="131" t="s">
        <v>129</v>
      </c>
      <c r="BK129" s="140">
        <f>BK130+BK156+BK164+BK194+BK197+BK214+BK220</f>
        <v>0</v>
      </c>
    </row>
    <row r="130" spans="1:65" s="12" customFormat="1" ht="22.9" customHeight="1">
      <c r="B130" s="130"/>
      <c r="D130" s="131" t="s">
        <v>76</v>
      </c>
      <c r="E130" s="141" t="s">
        <v>85</v>
      </c>
      <c r="F130" s="141" t="s">
        <v>130</v>
      </c>
      <c r="I130" s="133"/>
      <c r="J130" s="142">
        <f>BK130</f>
        <v>0</v>
      </c>
      <c r="L130" s="130"/>
      <c r="M130" s="135"/>
      <c r="N130" s="136"/>
      <c r="O130" s="136"/>
      <c r="P130" s="137">
        <f>SUM(P131:P155)</f>
        <v>0</v>
      </c>
      <c r="Q130" s="136"/>
      <c r="R130" s="137">
        <f>SUM(R131:R155)</f>
        <v>0.16849799999999998</v>
      </c>
      <c r="S130" s="136"/>
      <c r="T130" s="138">
        <f>SUM(T131:T155)</f>
        <v>2.0846250000000004</v>
      </c>
      <c r="AR130" s="131" t="s">
        <v>85</v>
      </c>
      <c r="AT130" s="139" t="s">
        <v>76</v>
      </c>
      <c r="AU130" s="139" t="s">
        <v>85</v>
      </c>
      <c r="AY130" s="131" t="s">
        <v>129</v>
      </c>
      <c r="BK130" s="140">
        <f>SUM(BK131:BK155)</f>
        <v>0</v>
      </c>
    </row>
    <row r="131" spans="1:65" s="2" customFormat="1" ht="33" customHeight="1">
      <c r="A131" s="31"/>
      <c r="B131" s="143"/>
      <c r="C131" s="144" t="s">
        <v>85</v>
      </c>
      <c r="D131" s="144" t="s">
        <v>131</v>
      </c>
      <c r="E131" s="145" t="s">
        <v>132</v>
      </c>
      <c r="F131" s="146" t="s">
        <v>133</v>
      </c>
      <c r="G131" s="147" t="s">
        <v>134</v>
      </c>
      <c r="H131" s="148">
        <v>8.1750000000000007</v>
      </c>
      <c r="I131" s="149"/>
      <c r="J131" s="150">
        <f>ROUND(I131*H131,2)</f>
        <v>0</v>
      </c>
      <c r="K131" s="151"/>
      <c r="L131" s="32"/>
      <c r="M131" s="152" t="s">
        <v>1</v>
      </c>
      <c r="N131" s="153" t="s">
        <v>42</v>
      </c>
      <c r="O131" s="57"/>
      <c r="P131" s="154">
        <f>O131*H131</f>
        <v>0</v>
      </c>
      <c r="Q131" s="154">
        <v>0</v>
      </c>
      <c r="R131" s="154">
        <f>Q131*H131</f>
        <v>0</v>
      </c>
      <c r="S131" s="154">
        <v>0.255</v>
      </c>
      <c r="T131" s="155">
        <f>S131*H131</f>
        <v>2.0846250000000004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56" t="s">
        <v>135</v>
      </c>
      <c r="AT131" s="156" t="s">
        <v>131</v>
      </c>
      <c r="AU131" s="156" t="s">
        <v>87</v>
      </c>
      <c r="AY131" s="16" t="s">
        <v>129</v>
      </c>
      <c r="BE131" s="157">
        <f>IF(N131="základní",J131,0)</f>
        <v>0</v>
      </c>
      <c r="BF131" s="157">
        <f>IF(N131="snížená",J131,0)</f>
        <v>0</v>
      </c>
      <c r="BG131" s="157">
        <f>IF(N131="zákl. přenesená",J131,0)</f>
        <v>0</v>
      </c>
      <c r="BH131" s="157">
        <f>IF(N131="sníž. přenesená",J131,0)</f>
        <v>0</v>
      </c>
      <c r="BI131" s="157">
        <f>IF(N131="nulová",J131,0)</f>
        <v>0</v>
      </c>
      <c r="BJ131" s="16" t="s">
        <v>85</v>
      </c>
      <c r="BK131" s="157">
        <f>ROUND(I131*H131,2)</f>
        <v>0</v>
      </c>
      <c r="BL131" s="16" t="s">
        <v>135</v>
      </c>
      <c r="BM131" s="156" t="s">
        <v>136</v>
      </c>
    </row>
    <row r="132" spans="1:65" s="13" customFormat="1" ht="11.25">
      <c r="B132" s="158"/>
      <c r="D132" s="159" t="s">
        <v>137</v>
      </c>
      <c r="E132" s="160" t="s">
        <v>1</v>
      </c>
      <c r="F132" s="161" t="s">
        <v>138</v>
      </c>
      <c r="H132" s="162">
        <v>8.1750000000000007</v>
      </c>
      <c r="I132" s="163"/>
      <c r="L132" s="158"/>
      <c r="M132" s="164"/>
      <c r="N132" s="165"/>
      <c r="O132" s="165"/>
      <c r="P132" s="165"/>
      <c r="Q132" s="165"/>
      <c r="R132" s="165"/>
      <c r="S132" s="165"/>
      <c r="T132" s="166"/>
      <c r="AT132" s="160" t="s">
        <v>137</v>
      </c>
      <c r="AU132" s="160" t="s">
        <v>87</v>
      </c>
      <c r="AV132" s="13" t="s">
        <v>87</v>
      </c>
      <c r="AW132" s="13" t="s">
        <v>33</v>
      </c>
      <c r="AX132" s="13" t="s">
        <v>85</v>
      </c>
      <c r="AY132" s="160" t="s">
        <v>129</v>
      </c>
    </row>
    <row r="133" spans="1:65" s="2" customFormat="1" ht="33" customHeight="1">
      <c r="A133" s="31"/>
      <c r="B133" s="143"/>
      <c r="C133" s="144" t="s">
        <v>87</v>
      </c>
      <c r="D133" s="144" t="s">
        <v>131</v>
      </c>
      <c r="E133" s="145" t="s">
        <v>139</v>
      </c>
      <c r="F133" s="146" t="s">
        <v>140</v>
      </c>
      <c r="G133" s="147" t="s">
        <v>141</v>
      </c>
      <c r="H133" s="148">
        <v>152.30500000000001</v>
      </c>
      <c r="I133" s="149"/>
      <c r="J133" s="150">
        <f>ROUND(I133*H133,2)</f>
        <v>0</v>
      </c>
      <c r="K133" s="151"/>
      <c r="L133" s="32"/>
      <c r="M133" s="152" t="s">
        <v>1</v>
      </c>
      <c r="N133" s="153" t="s">
        <v>42</v>
      </c>
      <c r="O133" s="57"/>
      <c r="P133" s="154">
        <f>O133*H133</f>
        <v>0</v>
      </c>
      <c r="Q133" s="154">
        <v>0</v>
      </c>
      <c r="R133" s="154">
        <f>Q133*H133</f>
        <v>0</v>
      </c>
      <c r="S133" s="154">
        <v>0</v>
      </c>
      <c r="T133" s="155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56" t="s">
        <v>135</v>
      </c>
      <c r="AT133" s="156" t="s">
        <v>131</v>
      </c>
      <c r="AU133" s="156" t="s">
        <v>87</v>
      </c>
      <c r="AY133" s="16" t="s">
        <v>129</v>
      </c>
      <c r="BE133" s="157">
        <f>IF(N133="základní",J133,0)</f>
        <v>0</v>
      </c>
      <c r="BF133" s="157">
        <f>IF(N133="snížená",J133,0)</f>
        <v>0</v>
      </c>
      <c r="BG133" s="157">
        <f>IF(N133="zákl. přenesená",J133,0)</f>
        <v>0</v>
      </c>
      <c r="BH133" s="157">
        <f>IF(N133="sníž. přenesená",J133,0)</f>
        <v>0</v>
      </c>
      <c r="BI133" s="157">
        <f>IF(N133="nulová",J133,0)</f>
        <v>0</v>
      </c>
      <c r="BJ133" s="16" t="s">
        <v>85</v>
      </c>
      <c r="BK133" s="157">
        <f>ROUND(I133*H133,2)</f>
        <v>0</v>
      </c>
      <c r="BL133" s="16" t="s">
        <v>135</v>
      </c>
      <c r="BM133" s="156" t="s">
        <v>142</v>
      </c>
    </row>
    <row r="134" spans="1:65" s="13" customFormat="1" ht="11.25">
      <c r="B134" s="158"/>
      <c r="D134" s="159" t="s">
        <v>137</v>
      </c>
      <c r="E134" s="160" t="s">
        <v>1</v>
      </c>
      <c r="F134" s="161" t="s">
        <v>143</v>
      </c>
      <c r="H134" s="162">
        <v>152.30500000000001</v>
      </c>
      <c r="I134" s="163"/>
      <c r="L134" s="158"/>
      <c r="M134" s="164"/>
      <c r="N134" s="165"/>
      <c r="O134" s="165"/>
      <c r="P134" s="165"/>
      <c r="Q134" s="165"/>
      <c r="R134" s="165"/>
      <c r="S134" s="165"/>
      <c r="T134" s="166"/>
      <c r="AT134" s="160" t="s">
        <v>137</v>
      </c>
      <c r="AU134" s="160" t="s">
        <v>87</v>
      </c>
      <c r="AV134" s="13" t="s">
        <v>87</v>
      </c>
      <c r="AW134" s="13" t="s">
        <v>33</v>
      </c>
      <c r="AX134" s="13" t="s">
        <v>85</v>
      </c>
      <c r="AY134" s="160" t="s">
        <v>129</v>
      </c>
    </row>
    <row r="135" spans="1:65" s="2" customFormat="1" ht="21.75" customHeight="1">
      <c r="A135" s="31"/>
      <c r="B135" s="143"/>
      <c r="C135" s="144" t="s">
        <v>144</v>
      </c>
      <c r="D135" s="144" t="s">
        <v>131</v>
      </c>
      <c r="E135" s="145" t="s">
        <v>145</v>
      </c>
      <c r="F135" s="146" t="s">
        <v>146</v>
      </c>
      <c r="G135" s="147" t="s">
        <v>134</v>
      </c>
      <c r="H135" s="148">
        <v>91.575000000000003</v>
      </c>
      <c r="I135" s="149"/>
      <c r="J135" s="150">
        <f>ROUND(I135*H135,2)</f>
        <v>0</v>
      </c>
      <c r="K135" s="151"/>
      <c r="L135" s="32"/>
      <c r="M135" s="152" t="s">
        <v>1</v>
      </c>
      <c r="N135" s="153" t="s">
        <v>42</v>
      </c>
      <c r="O135" s="57"/>
      <c r="P135" s="154">
        <f>O135*H135</f>
        <v>0</v>
      </c>
      <c r="Q135" s="154">
        <v>7.2000000000000005E-4</v>
      </c>
      <c r="R135" s="154">
        <f>Q135*H135</f>
        <v>6.5934000000000006E-2</v>
      </c>
      <c r="S135" s="154">
        <v>0</v>
      </c>
      <c r="T135" s="155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56" t="s">
        <v>135</v>
      </c>
      <c r="AT135" s="156" t="s">
        <v>131</v>
      </c>
      <c r="AU135" s="156" t="s">
        <v>87</v>
      </c>
      <c r="AY135" s="16" t="s">
        <v>129</v>
      </c>
      <c r="BE135" s="157">
        <f>IF(N135="základní",J135,0)</f>
        <v>0</v>
      </c>
      <c r="BF135" s="157">
        <f>IF(N135="snížená",J135,0)</f>
        <v>0</v>
      </c>
      <c r="BG135" s="157">
        <f>IF(N135="zákl. přenesená",J135,0)</f>
        <v>0</v>
      </c>
      <c r="BH135" s="157">
        <f>IF(N135="sníž. přenesená",J135,0)</f>
        <v>0</v>
      </c>
      <c r="BI135" s="157">
        <f>IF(N135="nulová",J135,0)</f>
        <v>0</v>
      </c>
      <c r="BJ135" s="16" t="s">
        <v>85</v>
      </c>
      <c r="BK135" s="157">
        <f>ROUND(I135*H135,2)</f>
        <v>0</v>
      </c>
      <c r="BL135" s="16" t="s">
        <v>135</v>
      </c>
      <c r="BM135" s="156" t="s">
        <v>147</v>
      </c>
    </row>
    <row r="136" spans="1:65" s="13" customFormat="1" ht="11.25">
      <c r="B136" s="158"/>
      <c r="D136" s="159" t="s">
        <v>137</v>
      </c>
      <c r="E136" s="160" t="s">
        <v>1</v>
      </c>
      <c r="F136" s="161" t="s">
        <v>148</v>
      </c>
      <c r="H136" s="162">
        <v>91.575000000000003</v>
      </c>
      <c r="I136" s="163"/>
      <c r="L136" s="158"/>
      <c r="M136" s="164"/>
      <c r="N136" s="165"/>
      <c r="O136" s="165"/>
      <c r="P136" s="165"/>
      <c r="Q136" s="165"/>
      <c r="R136" s="165"/>
      <c r="S136" s="165"/>
      <c r="T136" s="166"/>
      <c r="AT136" s="160" t="s">
        <v>137</v>
      </c>
      <c r="AU136" s="160" t="s">
        <v>87</v>
      </c>
      <c r="AV136" s="13" t="s">
        <v>87</v>
      </c>
      <c r="AW136" s="13" t="s">
        <v>33</v>
      </c>
      <c r="AX136" s="13" t="s">
        <v>85</v>
      </c>
      <c r="AY136" s="160" t="s">
        <v>129</v>
      </c>
    </row>
    <row r="137" spans="1:65" s="2" customFormat="1" ht="16.5" customHeight="1">
      <c r="A137" s="31"/>
      <c r="B137" s="143"/>
      <c r="C137" s="144" t="s">
        <v>135</v>
      </c>
      <c r="D137" s="144" t="s">
        <v>131</v>
      </c>
      <c r="E137" s="145" t="s">
        <v>149</v>
      </c>
      <c r="F137" s="146" t="s">
        <v>150</v>
      </c>
      <c r="G137" s="147" t="s">
        <v>134</v>
      </c>
      <c r="H137" s="148">
        <v>91.575000000000003</v>
      </c>
      <c r="I137" s="149"/>
      <c r="J137" s="150">
        <f>ROUND(I137*H137,2)</f>
        <v>0</v>
      </c>
      <c r="K137" s="151"/>
      <c r="L137" s="32"/>
      <c r="M137" s="152" t="s">
        <v>1</v>
      </c>
      <c r="N137" s="153" t="s">
        <v>42</v>
      </c>
      <c r="O137" s="57"/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56" t="s">
        <v>135</v>
      </c>
      <c r="AT137" s="156" t="s">
        <v>131</v>
      </c>
      <c r="AU137" s="156" t="s">
        <v>87</v>
      </c>
      <c r="AY137" s="16" t="s">
        <v>129</v>
      </c>
      <c r="BE137" s="157">
        <f>IF(N137="základní",J137,0)</f>
        <v>0</v>
      </c>
      <c r="BF137" s="157">
        <f>IF(N137="snížená",J137,0)</f>
        <v>0</v>
      </c>
      <c r="BG137" s="157">
        <f>IF(N137="zákl. přenesená",J137,0)</f>
        <v>0</v>
      </c>
      <c r="BH137" s="157">
        <f>IF(N137="sníž. přenesená",J137,0)</f>
        <v>0</v>
      </c>
      <c r="BI137" s="157">
        <f>IF(N137="nulová",J137,0)</f>
        <v>0</v>
      </c>
      <c r="BJ137" s="16" t="s">
        <v>85</v>
      </c>
      <c r="BK137" s="157">
        <f>ROUND(I137*H137,2)</f>
        <v>0</v>
      </c>
      <c r="BL137" s="16" t="s">
        <v>135</v>
      </c>
      <c r="BM137" s="156" t="s">
        <v>151</v>
      </c>
    </row>
    <row r="138" spans="1:65" s="2" customFormat="1" ht="21.75" customHeight="1">
      <c r="A138" s="31"/>
      <c r="B138" s="143"/>
      <c r="C138" s="144" t="s">
        <v>152</v>
      </c>
      <c r="D138" s="144" t="s">
        <v>131</v>
      </c>
      <c r="E138" s="145" t="s">
        <v>153</v>
      </c>
      <c r="F138" s="146" t="s">
        <v>154</v>
      </c>
      <c r="G138" s="147" t="s">
        <v>134</v>
      </c>
      <c r="H138" s="148">
        <v>91.575000000000003</v>
      </c>
      <c r="I138" s="149"/>
      <c r="J138" s="150">
        <f>ROUND(I138*H138,2)</f>
        <v>0</v>
      </c>
      <c r="K138" s="151"/>
      <c r="L138" s="32"/>
      <c r="M138" s="152" t="s">
        <v>1</v>
      </c>
      <c r="N138" s="153" t="s">
        <v>42</v>
      </c>
      <c r="O138" s="57"/>
      <c r="P138" s="154">
        <f>O138*H138</f>
        <v>0</v>
      </c>
      <c r="Q138" s="154">
        <v>1.1199999999999999E-3</v>
      </c>
      <c r="R138" s="154">
        <f>Q138*H138</f>
        <v>0.10256399999999999</v>
      </c>
      <c r="S138" s="154">
        <v>0</v>
      </c>
      <c r="T138" s="155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56" t="s">
        <v>135</v>
      </c>
      <c r="AT138" s="156" t="s">
        <v>131</v>
      </c>
      <c r="AU138" s="156" t="s">
        <v>87</v>
      </c>
      <c r="AY138" s="16" t="s">
        <v>129</v>
      </c>
      <c r="BE138" s="157">
        <f>IF(N138="základní",J138,0)</f>
        <v>0</v>
      </c>
      <c r="BF138" s="157">
        <f>IF(N138="snížená",J138,0)</f>
        <v>0</v>
      </c>
      <c r="BG138" s="157">
        <f>IF(N138="zákl. přenesená",J138,0)</f>
        <v>0</v>
      </c>
      <c r="BH138" s="157">
        <f>IF(N138="sníž. přenesená",J138,0)</f>
        <v>0</v>
      </c>
      <c r="BI138" s="157">
        <f>IF(N138="nulová",J138,0)</f>
        <v>0</v>
      </c>
      <c r="BJ138" s="16" t="s">
        <v>85</v>
      </c>
      <c r="BK138" s="157">
        <f>ROUND(I138*H138,2)</f>
        <v>0</v>
      </c>
      <c r="BL138" s="16" t="s">
        <v>135</v>
      </c>
      <c r="BM138" s="156" t="s">
        <v>155</v>
      </c>
    </row>
    <row r="139" spans="1:65" s="2" customFormat="1" ht="21.75" customHeight="1">
      <c r="A139" s="31"/>
      <c r="B139" s="143"/>
      <c r="C139" s="144" t="s">
        <v>156</v>
      </c>
      <c r="D139" s="144" t="s">
        <v>131</v>
      </c>
      <c r="E139" s="145" t="s">
        <v>157</v>
      </c>
      <c r="F139" s="146" t="s">
        <v>158</v>
      </c>
      <c r="G139" s="147" t="s">
        <v>134</v>
      </c>
      <c r="H139" s="148">
        <v>91.575000000000003</v>
      </c>
      <c r="I139" s="149"/>
      <c r="J139" s="150">
        <f>ROUND(I139*H139,2)</f>
        <v>0</v>
      </c>
      <c r="K139" s="151"/>
      <c r="L139" s="32"/>
      <c r="M139" s="152" t="s">
        <v>1</v>
      </c>
      <c r="N139" s="153" t="s">
        <v>42</v>
      </c>
      <c r="O139" s="57"/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56" t="s">
        <v>135</v>
      </c>
      <c r="AT139" s="156" t="s">
        <v>131</v>
      </c>
      <c r="AU139" s="156" t="s">
        <v>87</v>
      </c>
      <c r="AY139" s="16" t="s">
        <v>129</v>
      </c>
      <c r="BE139" s="157">
        <f>IF(N139="základní",J139,0)</f>
        <v>0</v>
      </c>
      <c r="BF139" s="157">
        <f>IF(N139="snížená",J139,0)</f>
        <v>0</v>
      </c>
      <c r="BG139" s="157">
        <f>IF(N139="zákl. přenesená",J139,0)</f>
        <v>0</v>
      </c>
      <c r="BH139" s="157">
        <f>IF(N139="sníž. přenesená",J139,0)</f>
        <v>0</v>
      </c>
      <c r="BI139" s="157">
        <f>IF(N139="nulová",J139,0)</f>
        <v>0</v>
      </c>
      <c r="BJ139" s="16" t="s">
        <v>85</v>
      </c>
      <c r="BK139" s="157">
        <f>ROUND(I139*H139,2)</f>
        <v>0</v>
      </c>
      <c r="BL139" s="16" t="s">
        <v>135</v>
      </c>
      <c r="BM139" s="156" t="s">
        <v>159</v>
      </c>
    </row>
    <row r="140" spans="1:65" s="2" customFormat="1" ht="33" customHeight="1">
      <c r="A140" s="31"/>
      <c r="B140" s="143"/>
      <c r="C140" s="144" t="s">
        <v>160</v>
      </c>
      <c r="D140" s="144" t="s">
        <v>131</v>
      </c>
      <c r="E140" s="145" t="s">
        <v>161</v>
      </c>
      <c r="F140" s="146" t="s">
        <v>162</v>
      </c>
      <c r="G140" s="147" t="s">
        <v>141</v>
      </c>
      <c r="H140" s="148">
        <v>100.845</v>
      </c>
      <c r="I140" s="149"/>
      <c r="J140" s="150">
        <f>ROUND(I140*H140,2)</f>
        <v>0</v>
      </c>
      <c r="K140" s="151"/>
      <c r="L140" s="32"/>
      <c r="M140" s="152" t="s">
        <v>1</v>
      </c>
      <c r="N140" s="153" t="s">
        <v>42</v>
      </c>
      <c r="O140" s="57"/>
      <c r="P140" s="154">
        <f>O140*H140</f>
        <v>0</v>
      </c>
      <c r="Q140" s="154">
        <v>0</v>
      </c>
      <c r="R140" s="154">
        <f>Q140*H140</f>
        <v>0</v>
      </c>
      <c r="S140" s="154">
        <v>0</v>
      </c>
      <c r="T140" s="155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56" t="s">
        <v>135</v>
      </c>
      <c r="AT140" s="156" t="s">
        <v>131</v>
      </c>
      <c r="AU140" s="156" t="s">
        <v>87</v>
      </c>
      <c r="AY140" s="16" t="s">
        <v>129</v>
      </c>
      <c r="BE140" s="157">
        <f>IF(N140="základní",J140,0)</f>
        <v>0</v>
      </c>
      <c r="BF140" s="157">
        <f>IF(N140="snížená",J140,0)</f>
        <v>0</v>
      </c>
      <c r="BG140" s="157">
        <f>IF(N140="zákl. přenesená",J140,0)</f>
        <v>0</v>
      </c>
      <c r="BH140" s="157">
        <f>IF(N140="sníž. přenesená",J140,0)</f>
        <v>0</v>
      </c>
      <c r="BI140" s="157">
        <f>IF(N140="nulová",J140,0)</f>
        <v>0</v>
      </c>
      <c r="BJ140" s="16" t="s">
        <v>85</v>
      </c>
      <c r="BK140" s="157">
        <f>ROUND(I140*H140,2)</f>
        <v>0</v>
      </c>
      <c r="BL140" s="16" t="s">
        <v>135</v>
      </c>
      <c r="BM140" s="156" t="s">
        <v>163</v>
      </c>
    </row>
    <row r="141" spans="1:65" s="13" customFormat="1" ht="11.25">
      <c r="B141" s="158"/>
      <c r="D141" s="159" t="s">
        <v>137</v>
      </c>
      <c r="E141" s="160" t="s">
        <v>1</v>
      </c>
      <c r="F141" s="161" t="s">
        <v>164</v>
      </c>
      <c r="H141" s="162">
        <v>100.845</v>
      </c>
      <c r="I141" s="163"/>
      <c r="L141" s="158"/>
      <c r="M141" s="164"/>
      <c r="N141" s="165"/>
      <c r="O141" s="165"/>
      <c r="P141" s="165"/>
      <c r="Q141" s="165"/>
      <c r="R141" s="165"/>
      <c r="S141" s="165"/>
      <c r="T141" s="166"/>
      <c r="AT141" s="160" t="s">
        <v>137</v>
      </c>
      <c r="AU141" s="160" t="s">
        <v>87</v>
      </c>
      <c r="AV141" s="13" t="s">
        <v>87</v>
      </c>
      <c r="AW141" s="13" t="s">
        <v>33</v>
      </c>
      <c r="AX141" s="13" t="s">
        <v>85</v>
      </c>
      <c r="AY141" s="160" t="s">
        <v>129</v>
      </c>
    </row>
    <row r="142" spans="1:65" s="2" customFormat="1" ht="16.5" customHeight="1">
      <c r="A142" s="31"/>
      <c r="B142" s="143"/>
      <c r="C142" s="144" t="s">
        <v>165</v>
      </c>
      <c r="D142" s="144" t="s">
        <v>131</v>
      </c>
      <c r="E142" s="145" t="s">
        <v>166</v>
      </c>
      <c r="F142" s="146" t="s">
        <v>167</v>
      </c>
      <c r="G142" s="147" t="s">
        <v>141</v>
      </c>
      <c r="H142" s="148">
        <v>152.30500000000001</v>
      </c>
      <c r="I142" s="149"/>
      <c r="J142" s="150">
        <f>ROUND(I142*H142,2)</f>
        <v>0</v>
      </c>
      <c r="K142" s="151"/>
      <c r="L142" s="32"/>
      <c r="M142" s="152" t="s">
        <v>1</v>
      </c>
      <c r="N142" s="153" t="s">
        <v>42</v>
      </c>
      <c r="O142" s="57"/>
      <c r="P142" s="154">
        <f>O142*H142</f>
        <v>0</v>
      </c>
      <c r="Q142" s="154">
        <v>0</v>
      </c>
      <c r="R142" s="154">
        <f>Q142*H142</f>
        <v>0</v>
      </c>
      <c r="S142" s="154">
        <v>0</v>
      </c>
      <c r="T142" s="155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56" t="s">
        <v>135</v>
      </c>
      <c r="AT142" s="156" t="s">
        <v>131</v>
      </c>
      <c r="AU142" s="156" t="s">
        <v>87</v>
      </c>
      <c r="AY142" s="16" t="s">
        <v>129</v>
      </c>
      <c r="BE142" s="157">
        <f>IF(N142="základní",J142,0)</f>
        <v>0</v>
      </c>
      <c r="BF142" s="157">
        <f>IF(N142="snížená",J142,0)</f>
        <v>0</v>
      </c>
      <c r="BG142" s="157">
        <f>IF(N142="zákl. přenesená",J142,0)</f>
        <v>0</v>
      </c>
      <c r="BH142" s="157">
        <f>IF(N142="sníž. přenesená",J142,0)</f>
        <v>0</v>
      </c>
      <c r="BI142" s="157">
        <f>IF(N142="nulová",J142,0)</f>
        <v>0</v>
      </c>
      <c r="BJ142" s="16" t="s">
        <v>85</v>
      </c>
      <c r="BK142" s="157">
        <f>ROUND(I142*H142,2)</f>
        <v>0</v>
      </c>
      <c r="BL142" s="16" t="s">
        <v>135</v>
      </c>
      <c r="BM142" s="156" t="s">
        <v>168</v>
      </c>
    </row>
    <row r="143" spans="1:65" s="13" customFormat="1" ht="11.25">
      <c r="B143" s="158"/>
      <c r="D143" s="159" t="s">
        <v>137</v>
      </c>
      <c r="E143" s="160" t="s">
        <v>1</v>
      </c>
      <c r="F143" s="161" t="s">
        <v>143</v>
      </c>
      <c r="H143" s="162">
        <v>152.30500000000001</v>
      </c>
      <c r="I143" s="163"/>
      <c r="L143" s="158"/>
      <c r="M143" s="164"/>
      <c r="N143" s="165"/>
      <c r="O143" s="165"/>
      <c r="P143" s="165"/>
      <c r="Q143" s="165"/>
      <c r="R143" s="165"/>
      <c r="S143" s="165"/>
      <c r="T143" s="166"/>
      <c r="AT143" s="160" t="s">
        <v>137</v>
      </c>
      <c r="AU143" s="160" t="s">
        <v>87</v>
      </c>
      <c r="AV143" s="13" t="s">
        <v>87</v>
      </c>
      <c r="AW143" s="13" t="s">
        <v>33</v>
      </c>
      <c r="AX143" s="13" t="s">
        <v>85</v>
      </c>
      <c r="AY143" s="160" t="s">
        <v>129</v>
      </c>
    </row>
    <row r="144" spans="1:65" s="2" customFormat="1" ht="21.75" customHeight="1">
      <c r="A144" s="31"/>
      <c r="B144" s="143"/>
      <c r="C144" s="144" t="s">
        <v>169</v>
      </c>
      <c r="D144" s="144" t="s">
        <v>131</v>
      </c>
      <c r="E144" s="145" t="s">
        <v>170</v>
      </c>
      <c r="F144" s="146" t="s">
        <v>171</v>
      </c>
      <c r="G144" s="147" t="s">
        <v>141</v>
      </c>
      <c r="H144" s="148">
        <v>133.267</v>
      </c>
      <c r="I144" s="149"/>
      <c r="J144" s="150">
        <f>ROUND(I144*H144,2)</f>
        <v>0</v>
      </c>
      <c r="K144" s="151"/>
      <c r="L144" s="32"/>
      <c r="M144" s="152" t="s">
        <v>1</v>
      </c>
      <c r="N144" s="153" t="s">
        <v>42</v>
      </c>
      <c r="O144" s="57"/>
      <c r="P144" s="154">
        <f>O144*H144</f>
        <v>0</v>
      </c>
      <c r="Q144" s="154">
        <v>0</v>
      </c>
      <c r="R144" s="154">
        <f>Q144*H144</f>
        <v>0</v>
      </c>
      <c r="S144" s="154">
        <v>0</v>
      </c>
      <c r="T144" s="155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56" t="s">
        <v>135</v>
      </c>
      <c r="AT144" s="156" t="s">
        <v>131</v>
      </c>
      <c r="AU144" s="156" t="s">
        <v>87</v>
      </c>
      <c r="AY144" s="16" t="s">
        <v>129</v>
      </c>
      <c r="BE144" s="157">
        <f>IF(N144="základní",J144,0)</f>
        <v>0</v>
      </c>
      <c r="BF144" s="157">
        <f>IF(N144="snížená",J144,0)</f>
        <v>0</v>
      </c>
      <c r="BG144" s="157">
        <f>IF(N144="zákl. přenesená",J144,0)</f>
        <v>0</v>
      </c>
      <c r="BH144" s="157">
        <f>IF(N144="sníž. přenesená",J144,0)</f>
        <v>0</v>
      </c>
      <c r="BI144" s="157">
        <f>IF(N144="nulová",J144,0)</f>
        <v>0</v>
      </c>
      <c r="BJ144" s="16" t="s">
        <v>85</v>
      </c>
      <c r="BK144" s="157">
        <f>ROUND(I144*H144,2)</f>
        <v>0</v>
      </c>
      <c r="BL144" s="16" t="s">
        <v>135</v>
      </c>
      <c r="BM144" s="156" t="s">
        <v>172</v>
      </c>
    </row>
    <row r="145" spans="1:65" s="13" customFormat="1" ht="11.25">
      <c r="B145" s="158"/>
      <c r="D145" s="159" t="s">
        <v>137</v>
      </c>
      <c r="E145" s="160" t="s">
        <v>1</v>
      </c>
      <c r="F145" s="161" t="s">
        <v>173</v>
      </c>
      <c r="H145" s="162">
        <v>133.267</v>
      </c>
      <c r="I145" s="163"/>
      <c r="L145" s="158"/>
      <c r="M145" s="164"/>
      <c r="N145" s="165"/>
      <c r="O145" s="165"/>
      <c r="P145" s="165"/>
      <c r="Q145" s="165"/>
      <c r="R145" s="165"/>
      <c r="S145" s="165"/>
      <c r="T145" s="166"/>
      <c r="AT145" s="160" t="s">
        <v>137</v>
      </c>
      <c r="AU145" s="160" t="s">
        <v>87</v>
      </c>
      <c r="AV145" s="13" t="s">
        <v>87</v>
      </c>
      <c r="AW145" s="13" t="s">
        <v>33</v>
      </c>
      <c r="AX145" s="13" t="s">
        <v>85</v>
      </c>
      <c r="AY145" s="160" t="s">
        <v>129</v>
      </c>
    </row>
    <row r="146" spans="1:65" s="2" customFormat="1" ht="21.75" customHeight="1">
      <c r="A146" s="31"/>
      <c r="B146" s="143"/>
      <c r="C146" s="144" t="s">
        <v>174</v>
      </c>
      <c r="D146" s="144" t="s">
        <v>131</v>
      </c>
      <c r="E146" s="145" t="s">
        <v>175</v>
      </c>
      <c r="F146" s="146" t="s">
        <v>176</v>
      </c>
      <c r="G146" s="147" t="s">
        <v>177</v>
      </c>
      <c r="H146" s="148">
        <v>1</v>
      </c>
      <c r="I146" s="149"/>
      <c r="J146" s="150">
        <f>ROUND(I146*H146,2)</f>
        <v>0</v>
      </c>
      <c r="K146" s="151"/>
      <c r="L146" s="32"/>
      <c r="M146" s="152" t="s">
        <v>1</v>
      </c>
      <c r="N146" s="153" t="s">
        <v>42</v>
      </c>
      <c r="O146" s="57"/>
      <c r="P146" s="154">
        <f>O146*H146</f>
        <v>0</v>
      </c>
      <c r="Q146" s="154">
        <v>0</v>
      </c>
      <c r="R146" s="154">
        <f>Q146*H146</f>
        <v>0</v>
      </c>
      <c r="S146" s="154">
        <v>0</v>
      </c>
      <c r="T146" s="155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56" t="s">
        <v>135</v>
      </c>
      <c r="AT146" s="156" t="s">
        <v>131</v>
      </c>
      <c r="AU146" s="156" t="s">
        <v>87</v>
      </c>
      <c r="AY146" s="16" t="s">
        <v>129</v>
      </c>
      <c r="BE146" s="157">
        <f>IF(N146="základní",J146,0)</f>
        <v>0</v>
      </c>
      <c r="BF146" s="157">
        <f>IF(N146="snížená",J146,0)</f>
        <v>0</v>
      </c>
      <c r="BG146" s="157">
        <f>IF(N146="zákl. přenesená",J146,0)</f>
        <v>0</v>
      </c>
      <c r="BH146" s="157">
        <f>IF(N146="sníž. přenesená",J146,0)</f>
        <v>0</v>
      </c>
      <c r="BI146" s="157">
        <f>IF(N146="nulová",J146,0)</f>
        <v>0</v>
      </c>
      <c r="BJ146" s="16" t="s">
        <v>85</v>
      </c>
      <c r="BK146" s="157">
        <f>ROUND(I146*H146,2)</f>
        <v>0</v>
      </c>
      <c r="BL146" s="16" t="s">
        <v>135</v>
      </c>
      <c r="BM146" s="156" t="s">
        <v>178</v>
      </c>
    </row>
    <row r="147" spans="1:65" s="2" customFormat="1" ht="21.75" customHeight="1">
      <c r="A147" s="31"/>
      <c r="B147" s="143"/>
      <c r="C147" s="144" t="s">
        <v>179</v>
      </c>
      <c r="D147" s="144" t="s">
        <v>131</v>
      </c>
      <c r="E147" s="145" t="s">
        <v>180</v>
      </c>
      <c r="F147" s="146" t="s">
        <v>181</v>
      </c>
      <c r="G147" s="147" t="s">
        <v>134</v>
      </c>
      <c r="H147" s="148">
        <v>86.75</v>
      </c>
      <c r="I147" s="149"/>
      <c r="J147" s="150">
        <f>ROUND(I147*H147,2)</f>
        <v>0</v>
      </c>
      <c r="K147" s="151"/>
      <c r="L147" s="32"/>
      <c r="M147" s="152" t="s">
        <v>1</v>
      </c>
      <c r="N147" s="153" t="s">
        <v>42</v>
      </c>
      <c r="O147" s="57"/>
      <c r="P147" s="154">
        <f>O147*H147</f>
        <v>0</v>
      </c>
      <c r="Q147" s="154">
        <v>0</v>
      </c>
      <c r="R147" s="154">
        <f>Q147*H147</f>
        <v>0</v>
      </c>
      <c r="S147" s="154">
        <v>0</v>
      </c>
      <c r="T147" s="155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56" t="s">
        <v>135</v>
      </c>
      <c r="AT147" s="156" t="s">
        <v>131</v>
      </c>
      <c r="AU147" s="156" t="s">
        <v>87</v>
      </c>
      <c r="AY147" s="16" t="s">
        <v>129</v>
      </c>
      <c r="BE147" s="157">
        <f>IF(N147="základní",J147,0)</f>
        <v>0</v>
      </c>
      <c r="BF147" s="157">
        <f>IF(N147="snížená",J147,0)</f>
        <v>0</v>
      </c>
      <c r="BG147" s="157">
        <f>IF(N147="zákl. přenesená",J147,0)</f>
        <v>0</v>
      </c>
      <c r="BH147" s="157">
        <f>IF(N147="sníž. přenesená",J147,0)</f>
        <v>0</v>
      </c>
      <c r="BI147" s="157">
        <f>IF(N147="nulová",J147,0)</f>
        <v>0</v>
      </c>
      <c r="BJ147" s="16" t="s">
        <v>85</v>
      </c>
      <c r="BK147" s="157">
        <f>ROUND(I147*H147,2)</f>
        <v>0</v>
      </c>
      <c r="BL147" s="16" t="s">
        <v>135</v>
      </c>
      <c r="BM147" s="156" t="s">
        <v>182</v>
      </c>
    </row>
    <row r="148" spans="1:65" s="13" customFormat="1" ht="11.25">
      <c r="B148" s="158"/>
      <c r="D148" s="159" t="s">
        <v>137</v>
      </c>
      <c r="E148" s="160" t="s">
        <v>1</v>
      </c>
      <c r="F148" s="161" t="s">
        <v>183</v>
      </c>
      <c r="H148" s="162">
        <v>86.75</v>
      </c>
      <c r="I148" s="163"/>
      <c r="L148" s="158"/>
      <c r="M148" s="164"/>
      <c r="N148" s="165"/>
      <c r="O148" s="165"/>
      <c r="P148" s="165"/>
      <c r="Q148" s="165"/>
      <c r="R148" s="165"/>
      <c r="S148" s="165"/>
      <c r="T148" s="166"/>
      <c r="AT148" s="160" t="s">
        <v>137</v>
      </c>
      <c r="AU148" s="160" t="s">
        <v>87</v>
      </c>
      <c r="AV148" s="13" t="s">
        <v>87</v>
      </c>
      <c r="AW148" s="13" t="s">
        <v>33</v>
      </c>
      <c r="AX148" s="13" t="s">
        <v>85</v>
      </c>
      <c r="AY148" s="160" t="s">
        <v>129</v>
      </c>
    </row>
    <row r="149" spans="1:65" s="2" customFormat="1" ht="21.75" customHeight="1">
      <c r="A149" s="31"/>
      <c r="B149" s="143"/>
      <c r="C149" s="144" t="s">
        <v>184</v>
      </c>
      <c r="D149" s="144" t="s">
        <v>131</v>
      </c>
      <c r="E149" s="145" t="s">
        <v>185</v>
      </c>
      <c r="F149" s="146" t="s">
        <v>186</v>
      </c>
      <c r="G149" s="147" t="s">
        <v>134</v>
      </c>
      <c r="H149" s="148">
        <v>86.75</v>
      </c>
      <c r="I149" s="149"/>
      <c r="J149" s="150">
        <f>ROUND(I149*H149,2)</f>
        <v>0</v>
      </c>
      <c r="K149" s="151"/>
      <c r="L149" s="32"/>
      <c r="M149" s="152" t="s">
        <v>1</v>
      </c>
      <c r="N149" s="153" t="s">
        <v>42</v>
      </c>
      <c r="O149" s="57"/>
      <c r="P149" s="154">
        <f>O149*H149</f>
        <v>0</v>
      </c>
      <c r="Q149" s="154">
        <v>0</v>
      </c>
      <c r="R149" s="154">
        <f>Q149*H149</f>
        <v>0</v>
      </c>
      <c r="S149" s="154">
        <v>0</v>
      </c>
      <c r="T149" s="155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56" t="s">
        <v>135</v>
      </c>
      <c r="AT149" s="156" t="s">
        <v>131</v>
      </c>
      <c r="AU149" s="156" t="s">
        <v>87</v>
      </c>
      <c r="AY149" s="16" t="s">
        <v>129</v>
      </c>
      <c r="BE149" s="157">
        <f>IF(N149="základní",J149,0)</f>
        <v>0</v>
      </c>
      <c r="BF149" s="157">
        <f>IF(N149="snížená",J149,0)</f>
        <v>0</v>
      </c>
      <c r="BG149" s="157">
        <f>IF(N149="zákl. přenesená",J149,0)</f>
        <v>0</v>
      </c>
      <c r="BH149" s="157">
        <f>IF(N149="sníž. přenesená",J149,0)</f>
        <v>0</v>
      </c>
      <c r="BI149" s="157">
        <f>IF(N149="nulová",J149,0)</f>
        <v>0</v>
      </c>
      <c r="BJ149" s="16" t="s">
        <v>85</v>
      </c>
      <c r="BK149" s="157">
        <f>ROUND(I149*H149,2)</f>
        <v>0</v>
      </c>
      <c r="BL149" s="16" t="s">
        <v>135</v>
      </c>
      <c r="BM149" s="156" t="s">
        <v>187</v>
      </c>
    </row>
    <row r="150" spans="1:65" s="13" customFormat="1" ht="11.25">
      <c r="B150" s="158"/>
      <c r="D150" s="159" t="s">
        <v>137</v>
      </c>
      <c r="E150" s="160" t="s">
        <v>1</v>
      </c>
      <c r="F150" s="161" t="s">
        <v>188</v>
      </c>
      <c r="H150" s="162">
        <v>86.75</v>
      </c>
      <c r="I150" s="163"/>
      <c r="L150" s="158"/>
      <c r="M150" s="164"/>
      <c r="N150" s="165"/>
      <c r="O150" s="165"/>
      <c r="P150" s="165"/>
      <c r="Q150" s="165"/>
      <c r="R150" s="165"/>
      <c r="S150" s="165"/>
      <c r="T150" s="166"/>
      <c r="AT150" s="160" t="s">
        <v>137</v>
      </c>
      <c r="AU150" s="160" t="s">
        <v>87</v>
      </c>
      <c r="AV150" s="13" t="s">
        <v>87</v>
      </c>
      <c r="AW150" s="13" t="s">
        <v>33</v>
      </c>
      <c r="AX150" s="13" t="s">
        <v>85</v>
      </c>
      <c r="AY150" s="160" t="s">
        <v>129</v>
      </c>
    </row>
    <row r="151" spans="1:65" s="2" customFormat="1" ht="21.75" customHeight="1">
      <c r="A151" s="31"/>
      <c r="B151" s="143"/>
      <c r="C151" s="144" t="s">
        <v>189</v>
      </c>
      <c r="D151" s="144" t="s">
        <v>131</v>
      </c>
      <c r="E151" s="145" t="s">
        <v>190</v>
      </c>
      <c r="F151" s="146" t="s">
        <v>191</v>
      </c>
      <c r="G151" s="147" t="s">
        <v>141</v>
      </c>
      <c r="H151" s="148">
        <v>19.038</v>
      </c>
      <c r="I151" s="149"/>
      <c r="J151" s="150">
        <f>ROUND(I151*H151,2)</f>
        <v>0</v>
      </c>
      <c r="K151" s="151"/>
      <c r="L151" s="32"/>
      <c r="M151" s="152" t="s">
        <v>1</v>
      </c>
      <c r="N151" s="153" t="s">
        <v>42</v>
      </c>
      <c r="O151" s="57"/>
      <c r="P151" s="154">
        <f>O151*H151</f>
        <v>0</v>
      </c>
      <c r="Q151" s="154">
        <v>0</v>
      </c>
      <c r="R151" s="154">
        <f>Q151*H151</f>
        <v>0</v>
      </c>
      <c r="S151" s="154">
        <v>0</v>
      </c>
      <c r="T151" s="155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56" t="s">
        <v>135</v>
      </c>
      <c r="AT151" s="156" t="s">
        <v>131</v>
      </c>
      <c r="AU151" s="156" t="s">
        <v>87</v>
      </c>
      <c r="AY151" s="16" t="s">
        <v>129</v>
      </c>
      <c r="BE151" s="157">
        <f>IF(N151="základní",J151,0)</f>
        <v>0</v>
      </c>
      <c r="BF151" s="157">
        <f>IF(N151="snížená",J151,0)</f>
        <v>0</v>
      </c>
      <c r="BG151" s="157">
        <f>IF(N151="zákl. přenesená",J151,0)</f>
        <v>0</v>
      </c>
      <c r="BH151" s="157">
        <f>IF(N151="sníž. přenesená",J151,0)</f>
        <v>0</v>
      </c>
      <c r="BI151" s="157">
        <f>IF(N151="nulová",J151,0)</f>
        <v>0</v>
      </c>
      <c r="BJ151" s="16" t="s">
        <v>85</v>
      </c>
      <c r="BK151" s="157">
        <f>ROUND(I151*H151,2)</f>
        <v>0</v>
      </c>
      <c r="BL151" s="16" t="s">
        <v>135</v>
      </c>
      <c r="BM151" s="156" t="s">
        <v>192</v>
      </c>
    </row>
    <row r="152" spans="1:65" s="13" customFormat="1" ht="11.25">
      <c r="B152" s="158"/>
      <c r="D152" s="159" t="s">
        <v>137</v>
      </c>
      <c r="E152" s="160" t="s">
        <v>1</v>
      </c>
      <c r="F152" s="161" t="s">
        <v>193</v>
      </c>
      <c r="H152" s="162">
        <v>19.038</v>
      </c>
      <c r="I152" s="163"/>
      <c r="L152" s="158"/>
      <c r="M152" s="164"/>
      <c r="N152" s="165"/>
      <c r="O152" s="165"/>
      <c r="P152" s="165"/>
      <c r="Q152" s="165"/>
      <c r="R152" s="165"/>
      <c r="S152" s="165"/>
      <c r="T152" s="166"/>
      <c r="AT152" s="160" t="s">
        <v>137</v>
      </c>
      <c r="AU152" s="160" t="s">
        <v>87</v>
      </c>
      <c r="AV152" s="13" t="s">
        <v>87</v>
      </c>
      <c r="AW152" s="13" t="s">
        <v>33</v>
      </c>
      <c r="AX152" s="13" t="s">
        <v>85</v>
      </c>
      <c r="AY152" s="160" t="s">
        <v>129</v>
      </c>
    </row>
    <row r="153" spans="1:65" s="2" customFormat="1" ht="33" customHeight="1">
      <c r="A153" s="31"/>
      <c r="B153" s="143"/>
      <c r="C153" s="144" t="s">
        <v>194</v>
      </c>
      <c r="D153" s="144" t="s">
        <v>131</v>
      </c>
      <c r="E153" s="145" t="s">
        <v>195</v>
      </c>
      <c r="F153" s="146" t="s">
        <v>196</v>
      </c>
      <c r="G153" s="147" t="s">
        <v>141</v>
      </c>
      <c r="H153" s="148">
        <v>19.038</v>
      </c>
      <c r="I153" s="149"/>
      <c r="J153" s="150">
        <f>ROUND(I153*H153,2)</f>
        <v>0</v>
      </c>
      <c r="K153" s="151"/>
      <c r="L153" s="32"/>
      <c r="M153" s="152" t="s">
        <v>1</v>
      </c>
      <c r="N153" s="153" t="s">
        <v>42</v>
      </c>
      <c r="O153" s="57"/>
      <c r="P153" s="154">
        <f>O153*H153</f>
        <v>0</v>
      </c>
      <c r="Q153" s="154">
        <v>0</v>
      </c>
      <c r="R153" s="154">
        <f>Q153*H153</f>
        <v>0</v>
      </c>
      <c r="S153" s="154">
        <v>0</v>
      </c>
      <c r="T153" s="155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56" t="s">
        <v>135</v>
      </c>
      <c r="AT153" s="156" t="s">
        <v>131</v>
      </c>
      <c r="AU153" s="156" t="s">
        <v>87</v>
      </c>
      <c r="AY153" s="16" t="s">
        <v>129</v>
      </c>
      <c r="BE153" s="157">
        <f>IF(N153="základní",J153,0)</f>
        <v>0</v>
      </c>
      <c r="BF153" s="157">
        <f>IF(N153="snížená",J153,0)</f>
        <v>0</v>
      </c>
      <c r="BG153" s="157">
        <f>IF(N153="zákl. přenesená",J153,0)</f>
        <v>0</v>
      </c>
      <c r="BH153" s="157">
        <f>IF(N153="sníž. přenesená",J153,0)</f>
        <v>0</v>
      </c>
      <c r="BI153" s="157">
        <f>IF(N153="nulová",J153,0)</f>
        <v>0</v>
      </c>
      <c r="BJ153" s="16" t="s">
        <v>85</v>
      </c>
      <c r="BK153" s="157">
        <f>ROUND(I153*H153,2)</f>
        <v>0</v>
      </c>
      <c r="BL153" s="16" t="s">
        <v>135</v>
      </c>
      <c r="BM153" s="156" t="s">
        <v>197</v>
      </c>
    </row>
    <row r="154" spans="1:65" s="2" customFormat="1" ht="33" customHeight="1">
      <c r="A154" s="31"/>
      <c r="B154" s="143"/>
      <c r="C154" s="144" t="s">
        <v>8</v>
      </c>
      <c r="D154" s="144" t="s">
        <v>131</v>
      </c>
      <c r="E154" s="145" t="s">
        <v>198</v>
      </c>
      <c r="F154" s="146" t="s">
        <v>199</v>
      </c>
      <c r="G154" s="147" t="s">
        <v>200</v>
      </c>
      <c r="H154" s="148">
        <v>38.076000000000001</v>
      </c>
      <c r="I154" s="149"/>
      <c r="J154" s="150">
        <f>ROUND(I154*H154,2)</f>
        <v>0</v>
      </c>
      <c r="K154" s="151"/>
      <c r="L154" s="32"/>
      <c r="M154" s="152" t="s">
        <v>1</v>
      </c>
      <c r="N154" s="153" t="s">
        <v>42</v>
      </c>
      <c r="O154" s="57"/>
      <c r="P154" s="154">
        <f>O154*H154</f>
        <v>0</v>
      </c>
      <c r="Q154" s="154">
        <v>0</v>
      </c>
      <c r="R154" s="154">
        <f>Q154*H154</f>
        <v>0</v>
      </c>
      <c r="S154" s="154">
        <v>0</v>
      </c>
      <c r="T154" s="155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56" t="s">
        <v>135</v>
      </c>
      <c r="AT154" s="156" t="s">
        <v>131</v>
      </c>
      <c r="AU154" s="156" t="s">
        <v>87</v>
      </c>
      <c r="AY154" s="16" t="s">
        <v>129</v>
      </c>
      <c r="BE154" s="157">
        <f>IF(N154="základní",J154,0)</f>
        <v>0</v>
      </c>
      <c r="BF154" s="157">
        <f>IF(N154="snížená",J154,0)</f>
        <v>0</v>
      </c>
      <c r="BG154" s="157">
        <f>IF(N154="zákl. přenesená",J154,0)</f>
        <v>0</v>
      </c>
      <c r="BH154" s="157">
        <f>IF(N154="sníž. přenesená",J154,0)</f>
        <v>0</v>
      </c>
      <c r="BI154" s="157">
        <f>IF(N154="nulová",J154,0)</f>
        <v>0</v>
      </c>
      <c r="BJ154" s="16" t="s">
        <v>85</v>
      </c>
      <c r="BK154" s="157">
        <f>ROUND(I154*H154,2)</f>
        <v>0</v>
      </c>
      <c r="BL154" s="16" t="s">
        <v>135</v>
      </c>
      <c r="BM154" s="156" t="s">
        <v>201</v>
      </c>
    </row>
    <row r="155" spans="1:65" s="13" customFormat="1" ht="11.25">
      <c r="B155" s="158"/>
      <c r="D155" s="159" t="s">
        <v>137</v>
      </c>
      <c r="E155" s="160" t="s">
        <v>1</v>
      </c>
      <c r="F155" s="161" t="s">
        <v>202</v>
      </c>
      <c r="H155" s="162">
        <v>38.076000000000001</v>
      </c>
      <c r="I155" s="163"/>
      <c r="L155" s="158"/>
      <c r="M155" s="164"/>
      <c r="N155" s="165"/>
      <c r="O155" s="165"/>
      <c r="P155" s="165"/>
      <c r="Q155" s="165"/>
      <c r="R155" s="165"/>
      <c r="S155" s="165"/>
      <c r="T155" s="166"/>
      <c r="AT155" s="160" t="s">
        <v>137</v>
      </c>
      <c r="AU155" s="160" t="s">
        <v>87</v>
      </c>
      <c r="AV155" s="13" t="s">
        <v>87</v>
      </c>
      <c r="AW155" s="13" t="s">
        <v>33</v>
      </c>
      <c r="AX155" s="13" t="s">
        <v>85</v>
      </c>
      <c r="AY155" s="160" t="s">
        <v>129</v>
      </c>
    </row>
    <row r="156" spans="1:65" s="12" customFormat="1" ht="22.9" customHeight="1">
      <c r="B156" s="130"/>
      <c r="D156" s="131" t="s">
        <v>76</v>
      </c>
      <c r="E156" s="141" t="s">
        <v>87</v>
      </c>
      <c r="F156" s="141" t="s">
        <v>203</v>
      </c>
      <c r="I156" s="133"/>
      <c r="J156" s="142">
        <f>BK156</f>
        <v>0</v>
      </c>
      <c r="L156" s="130"/>
      <c r="M156" s="135"/>
      <c r="N156" s="136"/>
      <c r="O156" s="136"/>
      <c r="P156" s="137">
        <f>SUM(P157:P163)</f>
        <v>0</v>
      </c>
      <c r="Q156" s="136"/>
      <c r="R156" s="137">
        <f>SUM(R157:R163)</f>
        <v>9.8037999999999997E-3</v>
      </c>
      <c r="S156" s="136"/>
      <c r="T156" s="138">
        <f>SUM(T157:T163)</f>
        <v>0</v>
      </c>
      <c r="AR156" s="131" t="s">
        <v>85</v>
      </c>
      <c r="AT156" s="139" t="s">
        <v>76</v>
      </c>
      <c r="AU156" s="139" t="s">
        <v>85</v>
      </c>
      <c r="AY156" s="131" t="s">
        <v>129</v>
      </c>
      <c r="BK156" s="140">
        <f>SUM(BK157:BK163)</f>
        <v>0</v>
      </c>
    </row>
    <row r="157" spans="1:65" s="2" customFormat="1" ht="21.75" customHeight="1">
      <c r="A157" s="31"/>
      <c r="B157" s="143"/>
      <c r="C157" s="144" t="s">
        <v>204</v>
      </c>
      <c r="D157" s="144" t="s">
        <v>131</v>
      </c>
      <c r="E157" s="145" t="s">
        <v>205</v>
      </c>
      <c r="F157" s="146" t="s">
        <v>206</v>
      </c>
      <c r="G157" s="147" t="s">
        <v>134</v>
      </c>
      <c r="H157" s="148">
        <v>7.75</v>
      </c>
      <c r="I157" s="149"/>
      <c r="J157" s="150">
        <f>ROUND(I157*H157,2)</f>
        <v>0</v>
      </c>
      <c r="K157" s="151"/>
      <c r="L157" s="32"/>
      <c r="M157" s="152" t="s">
        <v>1</v>
      </c>
      <c r="N157" s="153" t="s">
        <v>42</v>
      </c>
      <c r="O157" s="57"/>
      <c r="P157" s="154">
        <f>O157*H157</f>
        <v>0</v>
      </c>
      <c r="Q157" s="154">
        <v>1.7000000000000001E-4</v>
      </c>
      <c r="R157" s="154">
        <f>Q157*H157</f>
        <v>1.3175000000000001E-3</v>
      </c>
      <c r="S157" s="154">
        <v>0</v>
      </c>
      <c r="T157" s="155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56" t="s">
        <v>135</v>
      </c>
      <c r="AT157" s="156" t="s">
        <v>131</v>
      </c>
      <c r="AU157" s="156" t="s">
        <v>87</v>
      </c>
      <c r="AY157" s="16" t="s">
        <v>129</v>
      </c>
      <c r="BE157" s="157">
        <f>IF(N157="základní",J157,0)</f>
        <v>0</v>
      </c>
      <c r="BF157" s="157">
        <f>IF(N157="snížená",J157,0)</f>
        <v>0</v>
      </c>
      <c r="BG157" s="157">
        <f>IF(N157="zákl. přenesená",J157,0)</f>
        <v>0</v>
      </c>
      <c r="BH157" s="157">
        <f>IF(N157="sníž. přenesená",J157,0)</f>
        <v>0</v>
      </c>
      <c r="BI157" s="157">
        <f>IF(N157="nulová",J157,0)</f>
        <v>0</v>
      </c>
      <c r="BJ157" s="16" t="s">
        <v>85</v>
      </c>
      <c r="BK157" s="157">
        <f>ROUND(I157*H157,2)</f>
        <v>0</v>
      </c>
      <c r="BL157" s="16" t="s">
        <v>135</v>
      </c>
      <c r="BM157" s="156" t="s">
        <v>207</v>
      </c>
    </row>
    <row r="158" spans="1:65" s="13" customFormat="1" ht="11.25">
      <c r="B158" s="158"/>
      <c r="D158" s="159" t="s">
        <v>137</v>
      </c>
      <c r="E158" s="160" t="s">
        <v>1</v>
      </c>
      <c r="F158" s="161" t="s">
        <v>208</v>
      </c>
      <c r="H158" s="162">
        <v>7.75</v>
      </c>
      <c r="I158" s="163"/>
      <c r="L158" s="158"/>
      <c r="M158" s="164"/>
      <c r="N158" s="165"/>
      <c r="O158" s="165"/>
      <c r="P158" s="165"/>
      <c r="Q158" s="165"/>
      <c r="R158" s="165"/>
      <c r="S158" s="165"/>
      <c r="T158" s="166"/>
      <c r="AT158" s="160" t="s">
        <v>137</v>
      </c>
      <c r="AU158" s="160" t="s">
        <v>87</v>
      </c>
      <c r="AV158" s="13" t="s">
        <v>87</v>
      </c>
      <c r="AW158" s="13" t="s">
        <v>33</v>
      </c>
      <c r="AX158" s="13" t="s">
        <v>85</v>
      </c>
      <c r="AY158" s="160" t="s">
        <v>129</v>
      </c>
    </row>
    <row r="159" spans="1:65" s="2" customFormat="1" ht="21.75" customHeight="1">
      <c r="A159" s="31"/>
      <c r="B159" s="143"/>
      <c r="C159" s="167" t="s">
        <v>209</v>
      </c>
      <c r="D159" s="167" t="s">
        <v>210</v>
      </c>
      <c r="E159" s="168" t="s">
        <v>211</v>
      </c>
      <c r="F159" s="169" t="s">
        <v>212</v>
      </c>
      <c r="G159" s="170" t="s">
        <v>134</v>
      </c>
      <c r="H159" s="171">
        <v>8.9130000000000003</v>
      </c>
      <c r="I159" s="172"/>
      <c r="J159" s="173">
        <f>ROUND(I159*H159,2)</f>
        <v>0</v>
      </c>
      <c r="K159" s="174"/>
      <c r="L159" s="175"/>
      <c r="M159" s="176" t="s">
        <v>1</v>
      </c>
      <c r="N159" s="177" t="s">
        <v>42</v>
      </c>
      <c r="O159" s="57"/>
      <c r="P159" s="154">
        <f>O159*H159</f>
        <v>0</v>
      </c>
      <c r="Q159" s="154">
        <v>1E-4</v>
      </c>
      <c r="R159" s="154">
        <f>Q159*H159</f>
        <v>8.9130000000000003E-4</v>
      </c>
      <c r="S159" s="154">
        <v>0</v>
      </c>
      <c r="T159" s="155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56" t="s">
        <v>165</v>
      </c>
      <c r="AT159" s="156" t="s">
        <v>210</v>
      </c>
      <c r="AU159" s="156" t="s">
        <v>87</v>
      </c>
      <c r="AY159" s="16" t="s">
        <v>129</v>
      </c>
      <c r="BE159" s="157">
        <f>IF(N159="základní",J159,0)</f>
        <v>0</v>
      </c>
      <c r="BF159" s="157">
        <f>IF(N159="snížená",J159,0)</f>
        <v>0</v>
      </c>
      <c r="BG159" s="157">
        <f>IF(N159="zákl. přenesená",J159,0)</f>
        <v>0</v>
      </c>
      <c r="BH159" s="157">
        <f>IF(N159="sníž. přenesená",J159,0)</f>
        <v>0</v>
      </c>
      <c r="BI159" s="157">
        <f>IF(N159="nulová",J159,0)</f>
        <v>0</v>
      </c>
      <c r="BJ159" s="16" t="s">
        <v>85</v>
      </c>
      <c r="BK159" s="157">
        <f>ROUND(I159*H159,2)</f>
        <v>0</v>
      </c>
      <c r="BL159" s="16" t="s">
        <v>135</v>
      </c>
      <c r="BM159" s="156" t="s">
        <v>213</v>
      </c>
    </row>
    <row r="160" spans="1:65" s="13" customFormat="1" ht="11.25">
      <c r="B160" s="158"/>
      <c r="D160" s="159" t="s">
        <v>137</v>
      </c>
      <c r="E160" s="160" t="s">
        <v>1</v>
      </c>
      <c r="F160" s="161" t="s">
        <v>214</v>
      </c>
      <c r="H160" s="162">
        <v>7.75</v>
      </c>
      <c r="I160" s="163"/>
      <c r="L160" s="158"/>
      <c r="M160" s="164"/>
      <c r="N160" s="165"/>
      <c r="O160" s="165"/>
      <c r="P160" s="165"/>
      <c r="Q160" s="165"/>
      <c r="R160" s="165"/>
      <c r="S160" s="165"/>
      <c r="T160" s="166"/>
      <c r="AT160" s="160" t="s">
        <v>137</v>
      </c>
      <c r="AU160" s="160" t="s">
        <v>87</v>
      </c>
      <c r="AV160" s="13" t="s">
        <v>87</v>
      </c>
      <c r="AW160" s="13" t="s">
        <v>33</v>
      </c>
      <c r="AX160" s="13" t="s">
        <v>85</v>
      </c>
      <c r="AY160" s="160" t="s">
        <v>129</v>
      </c>
    </row>
    <row r="161" spans="1:65" s="13" customFormat="1" ht="11.25">
      <c r="B161" s="158"/>
      <c r="D161" s="159" t="s">
        <v>137</v>
      </c>
      <c r="F161" s="161" t="s">
        <v>215</v>
      </c>
      <c r="H161" s="162">
        <v>8.9130000000000003</v>
      </c>
      <c r="I161" s="163"/>
      <c r="L161" s="158"/>
      <c r="M161" s="164"/>
      <c r="N161" s="165"/>
      <c r="O161" s="165"/>
      <c r="P161" s="165"/>
      <c r="Q161" s="165"/>
      <c r="R161" s="165"/>
      <c r="S161" s="165"/>
      <c r="T161" s="166"/>
      <c r="AT161" s="160" t="s">
        <v>137</v>
      </c>
      <c r="AU161" s="160" t="s">
        <v>87</v>
      </c>
      <c r="AV161" s="13" t="s">
        <v>87</v>
      </c>
      <c r="AW161" s="13" t="s">
        <v>3</v>
      </c>
      <c r="AX161" s="13" t="s">
        <v>85</v>
      </c>
      <c r="AY161" s="160" t="s">
        <v>129</v>
      </c>
    </row>
    <row r="162" spans="1:65" s="2" customFormat="1" ht="21.75" customHeight="1">
      <c r="A162" s="31"/>
      <c r="B162" s="143"/>
      <c r="C162" s="144" t="s">
        <v>216</v>
      </c>
      <c r="D162" s="144" t="s">
        <v>131</v>
      </c>
      <c r="E162" s="145" t="s">
        <v>217</v>
      </c>
      <c r="F162" s="146" t="s">
        <v>218</v>
      </c>
      <c r="G162" s="147" t="s">
        <v>219</v>
      </c>
      <c r="H162" s="148">
        <v>15.5</v>
      </c>
      <c r="I162" s="149"/>
      <c r="J162" s="150">
        <f>ROUND(I162*H162,2)</f>
        <v>0</v>
      </c>
      <c r="K162" s="151"/>
      <c r="L162" s="32"/>
      <c r="M162" s="152" t="s">
        <v>1</v>
      </c>
      <c r="N162" s="153" t="s">
        <v>42</v>
      </c>
      <c r="O162" s="57"/>
      <c r="P162" s="154">
        <f>O162*H162</f>
        <v>0</v>
      </c>
      <c r="Q162" s="154">
        <v>4.8999999999999998E-4</v>
      </c>
      <c r="R162" s="154">
        <f>Q162*H162</f>
        <v>7.5949999999999993E-3</v>
      </c>
      <c r="S162" s="154">
        <v>0</v>
      </c>
      <c r="T162" s="155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56" t="s">
        <v>135</v>
      </c>
      <c r="AT162" s="156" t="s">
        <v>131</v>
      </c>
      <c r="AU162" s="156" t="s">
        <v>87</v>
      </c>
      <c r="AY162" s="16" t="s">
        <v>129</v>
      </c>
      <c r="BE162" s="157">
        <f>IF(N162="základní",J162,0)</f>
        <v>0</v>
      </c>
      <c r="BF162" s="157">
        <f>IF(N162="snížená",J162,0)</f>
        <v>0</v>
      </c>
      <c r="BG162" s="157">
        <f>IF(N162="zákl. přenesená",J162,0)</f>
        <v>0</v>
      </c>
      <c r="BH162" s="157">
        <f>IF(N162="sníž. přenesená",J162,0)</f>
        <v>0</v>
      </c>
      <c r="BI162" s="157">
        <f>IF(N162="nulová",J162,0)</f>
        <v>0</v>
      </c>
      <c r="BJ162" s="16" t="s">
        <v>85</v>
      </c>
      <c r="BK162" s="157">
        <f>ROUND(I162*H162,2)</f>
        <v>0</v>
      </c>
      <c r="BL162" s="16" t="s">
        <v>135</v>
      </c>
      <c r="BM162" s="156" t="s">
        <v>220</v>
      </c>
    </row>
    <row r="163" spans="1:65" s="13" customFormat="1" ht="11.25">
      <c r="B163" s="158"/>
      <c r="D163" s="159" t="s">
        <v>137</v>
      </c>
      <c r="E163" s="160" t="s">
        <v>1</v>
      </c>
      <c r="F163" s="161" t="s">
        <v>221</v>
      </c>
      <c r="H163" s="162">
        <v>15.5</v>
      </c>
      <c r="I163" s="163"/>
      <c r="L163" s="158"/>
      <c r="M163" s="164"/>
      <c r="N163" s="165"/>
      <c r="O163" s="165"/>
      <c r="P163" s="165"/>
      <c r="Q163" s="165"/>
      <c r="R163" s="165"/>
      <c r="S163" s="165"/>
      <c r="T163" s="166"/>
      <c r="AT163" s="160" t="s">
        <v>137</v>
      </c>
      <c r="AU163" s="160" t="s">
        <v>87</v>
      </c>
      <c r="AV163" s="13" t="s">
        <v>87</v>
      </c>
      <c r="AW163" s="13" t="s">
        <v>33</v>
      </c>
      <c r="AX163" s="13" t="s">
        <v>85</v>
      </c>
      <c r="AY163" s="160" t="s">
        <v>129</v>
      </c>
    </row>
    <row r="164" spans="1:65" s="12" customFormat="1" ht="22.9" customHeight="1">
      <c r="B164" s="130"/>
      <c r="D164" s="131" t="s">
        <v>76</v>
      </c>
      <c r="E164" s="141" t="s">
        <v>144</v>
      </c>
      <c r="F164" s="141" t="s">
        <v>222</v>
      </c>
      <c r="I164" s="133"/>
      <c r="J164" s="142">
        <f>BK164</f>
        <v>0</v>
      </c>
      <c r="L164" s="130"/>
      <c r="M164" s="135"/>
      <c r="N164" s="136"/>
      <c r="O164" s="136"/>
      <c r="P164" s="137">
        <f>SUM(P165:P193)</f>
        <v>0</v>
      </c>
      <c r="Q164" s="136"/>
      <c r="R164" s="137">
        <f>SUM(R165:R193)</f>
        <v>2.1614926799999998</v>
      </c>
      <c r="S164" s="136"/>
      <c r="T164" s="138">
        <f>SUM(T165:T193)</f>
        <v>1.0999999999999999E-2</v>
      </c>
      <c r="AR164" s="131" t="s">
        <v>85</v>
      </c>
      <c r="AT164" s="139" t="s">
        <v>76</v>
      </c>
      <c r="AU164" s="139" t="s">
        <v>85</v>
      </c>
      <c r="AY164" s="131" t="s">
        <v>129</v>
      </c>
      <c r="BK164" s="140">
        <f>SUM(BK165:BK193)</f>
        <v>0</v>
      </c>
    </row>
    <row r="165" spans="1:65" s="2" customFormat="1" ht="21.75" customHeight="1">
      <c r="A165" s="31"/>
      <c r="B165" s="143"/>
      <c r="C165" s="144" t="s">
        <v>223</v>
      </c>
      <c r="D165" s="144" t="s">
        <v>131</v>
      </c>
      <c r="E165" s="145" t="s">
        <v>224</v>
      </c>
      <c r="F165" s="146" t="s">
        <v>225</v>
      </c>
      <c r="G165" s="147" t="s">
        <v>134</v>
      </c>
      <c r="H165" s="148">
        <v>120.503</v>
      </c>
      <c r="I165" s="149"/>
      <c r="J165" s="150">
        <f>ROUND(I165*H165,2)</f>
        <v>0</v>
      </c>
      <c r="K165" s="151"/>
      <c r="L165" s="32"/>
      <c r="M165" s="152" t="s">
        <v>1</v>
      </c>
      <c r="N165" s="153" t="s">
        <v>42</v>
      </c>
      <c r="O165" s="57"/>
      <c r="P165" s="154">
        <f>O165*H165</f>
        <v>0</v>
      </c>
      <c r="Q165" s="154">
        <v>2.3700000000000001E-3</v>
      </c>
      <c r="R165" s="154">
        <f>Q165*H165</f>
        <v>0.28559211000000001</v>
      </c>
      <c r="S165" s="154">
        <v>0</v>
      </c>
      <c r="T165" s="155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56" t="s">
        <v>135</v>
      </c>
      <c r="AT165" s="156" t="s">
        <v>131</v>
      </c>
      <c r="AU165" s="156" t="s">
        <v>87</v>
      </c>
      <c r="AY165" s="16" t="s">
        <v>129</v>
      </c>
      <c r="BE165" s="157">
        <f>IF(N165="základní",J165,0)</f>
        <v>0</v>
      </c>
      <c r="BF165" s="157">
        <f>IF(N165="snížená",J165,0)</f>
        <v>0</v>
      </c>
      <c r="BG165" s="157">
        <f>IF(N165="zákl. přenesená",J165,0)</f>
        <v>0</v>
      </c>
      <c r="BH165" s="157">
        <f>IF(N165="sníž. přenesená",J165,0)</f>
        <v>0</v>
      </c>
      <c r="BI165" s="157">
        <f>IF(N165="nulová",J165,0)</f>
        <v>0</v>
      </c>
      <c r="BJ165" s="16" t="s">
        <v>85</v>
      </c>
      <c r="BK165" s="157">
        <f>ROUND(I165*H165,2)</f>
        <v>0</v>
      </c>
      <c r="BL165" s="16" t="s">
        <v>135</v>
      </c>
      <c r="BM165" s="156" t="s">
        <v>226</v>
      </c>
    </row>
    <row r="166" spans="1:65" s="13" customFormat="1" ht="11.25">
      <c r="B166" s="158"/>
      <c r="D166" s="159" t="s">
        <v>137</v>
      </c>
      <c r="E166" s="160" t="s">
        <v>1</v>
      </c>
      <c r="F166" s="161" t="s">
        <v>227</v>
      </c>
      <c r="H166" s="162">
        <v>67.488</v>
      </c>
      <c r="I166" s="163"/>
      <c r="L166" s="158"/>
      <c r="M166" s="164"/>
      <c r="N166" s="165"/>
      <c r="O166" s="165"/>
      <c r="P166" s="165"/>
      <c r="Q166" s="165"/>
      <c r="R166" s="165"/>
      <c r="S166" s="165"/>
      <c r="T166" s="166"/>
      <c r="AT166" s="160" t="s">
        <v>137</v>
      </c>
      <c r="AU166" s="160" t="s">
        <v>87</v>
      </c>
      <c r="AV166" s="13" t="s">
        <v>87</v>
      </c>
      <c r="AW166" s="13" t="s">
        <v>33</v>
      </c>
      <c r="AX166" s="13" t="s">
        <v>77</v>
      </c>
      <c r="AY166" s="160" t="s">
        <v>129</v>
      </c>
    </row>
    <row r="167" spans="1:65" s="13" customFormat="1" ht="11.25">
      <c r="B167" s="158"/>
      <c r="D167" s="159" t="s">
        <v>137</v>
      </c>
      <c r="E167" s="160" t="s">
        <v>1</v>
      </c>
      <c r="F167" s="161" t="s">
        <v>228</v>
      </c>
      <c r="H167" s="162">
        <v>45.88</v>
      </c>
      <c r="I167" s="163"/>
      <c r="L167" s="158"/>
      <c r="M167" s="164"/>
      <c r="N167" s="165"/>
      <c r="O167" s="165"/>
      <c r="P167" s="165"/>
      <c r="Q167" s="165"/>
      <c r="R167" s="165"/>
      <c r="S167" s="165"/>
      <c r="T167" s="166"/>
      <c r="AT167" s="160" t="s">
        <v>137</v>
      </c>
      <c r="AU167" s="160" t="s">
        <v>87</v>
      </c>
      <c r="AV167" s="13" t="s">
        <v>87</v>
      </c>
      <c r="AW167" s="13" t="s">
        <v>33</v>
      </c>
      <c r="AX167" s="13" t="s">
        <v>77</v>
      </c>
      <c r="AY167" s="160" t="s">
        <v>129</v>
      </c>
    </row>
    <row r="168" spans="1:65" s="13" customFormat="1" ht="11.25">
      <c r="B168" s="158"/>
      <c r="D168" s="159" t="s">
        <v>137</v>
      </c>
      <c r="E168" s="160" t="s">
        <v>1</v>
      </c>
      <c r="F168" s="161" t="s">
        <v>229</v>
      </c>
      <c r="H168" s="162">
        <v>7.1349999999999998</v>
      </c>
      <c r="I168" s="163"/>
      <c r="L168" s="158"/>
      <c r="M168" s="164"/>
      <c r="N168" s="165"/>
      <c r="O168" s="165"/>
      <c r="P168" s="165"/>
      <c r="Q168" s="165"/>
      <c r="R168" s="165"/>
      <c r="S168" s="165"/>
      <c r="T168" s="166"/>
      <c r="AT168" s="160" t="s">
        <v>137</v>
      </c>
      <c r="AU168" s="160" t="s">
        <v>87</v>
      </c>
      <c r="AV168" s="13" t="s">
        <v>87</v>
      </c>
      <c r="AW168" s="13" t="s">
        <v>33</v>
      </c>
      <c r="AX168" s="13" t="s">
        <v>77</v>
      </c>
      <c r="AY168" s="160" t="s">
        <v>129</v>
      </c>
    </row>
    <row r="169" spans="1:65" s="14" customFormat="1" ht="11.25">
      <c r="B169" s="178"/>
      <c r="D169" s="159" t="s">
        <v>137</v>
      </c>
      <c r="E169" s="179" t="s">
        <v>1</v>
      </c>
      <c r="F169" s="180" t="s">
        <v>230</v>
      </c>
      <c r="H169" s="181">
        <v>120.503</v>
      </c>
      <c r="I169" s="182"/>
      <c r="L169" s="178"/>
      <c r="M169" s="183"/>
      <c r="N169" s="184"/>
      <c r="O169" s="184"/>
      <c r="P169" s="184"/>
      <c r="Q169" s="184"/>
      <c r="R169" s="184"/>
      <c r="S169" s="184"/>
      <c r="T169" s="185"/>
      <c r="AT169" s="179" t="s">
        <v>137</v>
      </c>
      <c r="AU169" s="179" t="s">
        <v>87</v>
      </c>
      <c r="AV169" s="14" t="s">
        <v>135</v>
      </c>
      <c r="AW169" s="14" t="s">
        <v>33</v>
      </c>
      <c r="AX169" s="14" t="s">
        <v>85</v>
      </c>
      <c r="AY169" s="179" t="s">
        <v>129</v>
      </c>
    </row>
    <row r="170" spans="1:65" s="2" customFormat="1" ht="21.75" customHeight="1">
      <c r="A170" s="31"/>
      <c r="B170" s="143"/>
      <c r="C170" s="144" t="s">
        <v>231</v>
      </c>
      <c r="D170" s="144" t="s">
        <v>131</v>
      </c>
      <c r="E170" s="145" t="s">
        <v>232</v>
      </c>
      <c r="F170" s="146" t="s">
        <v>233</v>
      </c>
      <c r="G170" s="147" t="s">
        <v>134</v>
      </c>
      <c r="H170" s="148">
        <v>45.88</v>
      </c>
      <c r="I170" s="149"/>
      <c r="J170" s="150">
        <f>ROUND(I170*H170,2)</f>
        <v>0</v>
      </c>
      <c r="K170" s="151"/>
      <c r="L170" s="32"/>
      <c r="M170" s="152" t="s">
        <v>1</v>
      </c>
      <c r="N170" s="153" t="s">
        <v>42</v>
      </c>
      <c r="O170" s="57"/>
      <c r="P170" s="154">
        <f>O170*H170</f>
        <v>0</v>
      </c>
      <c r="Q170" s="154">
        <v>2.5000000000000001E-3</v>
      </c>
      <c r="R170" s="154">
        <f>Q170*H170</f>
        <v>0.11470000000000001</v>
      </c>
      <c r="S170" s="154">
        <v>0</v>
      </c>
      <c r="T170" s="155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56" t="s">
        <v>135</v>
      </c>
      <c r="AT170" s="156" t="s">
        <v>131</v>
      </c>
      <c r="AU170" s="156" t="s">
        <v>87</v>
      </c>
      <c r="AY170" s="16" t="s">
        <v>129</v>
      </c>
      <c r="BE170" s="157">
        <f>IF(N170="základní",J170,0)</f>
        <v>0</v>
      </c>
      <c r="BF170" s="157">
        <f>IF(N170="snížená",J170,0)</f>
        <v>0</v>
      </c>
      <c r="BG170" s="157">
        <f>IF(N170="zákl. přenesená",J170,0)</f>
        <v>0</v>
      </c>
      <c r="BH170" s="157">
        <f>IF(N170="sníž. přenesená",J170,0)</f>
        <v>0</v>
      </c>
      <c r="BI170" s="157">
        <f>IF(N170="nulová",J170,0)</f>
        <v>0</v>
      </c>
      <c r="BJ170" s="16" t="s">
        <v>85</v>
      </c>
      <c r="BK170" s="157">
        <f>ROUND(I170*H170,2)</f>
        <v>0</v>
      </c>
      <c r="BL170" s="16" t="s">
        <v>135</v>
      </c>
      <c r="BM170" s="156" t="s">
        <v>234</v>
      </c>
    </row>
    <row r="171" spans="1:65" s="13" customFormat="1" ht="11.25">
      <c r="B171" s="158"/>
      <c r="D171" s="159" t="s">
        <v>137</v>
      </c>
      <c r="E171" s="160" t="s">
        <v>1</v>
      </c>
      <c r="F171" s="161" t="s">
        <v>228</v>
      </c>
      <c r="H171" s="162">
        <v>45.88</v>
      </c>
      <c r="I171" s="163"/>
      <c r="L171" s="158"/>
      <c r="M171" s="164"/>
      <c r="N171" s="165"/>
      <c r="O171" s="165"/>
      <c r="P171" s="165"/>
      <c r="Q171" s="165"/>
      <c r="R171" s="165"/>
      <c r="S171" s="165"/>
      <c r="T171" s="166"/>
      <c r="AT171" s="160" t="s">
        <v>137</v>
      </c>
      <c r="AU171" s="160" t="s">
        <v>87</v>
      </c>
      <c r="AV171" s="13" t="s">
        <v>87</v>
      </c>
      <c r="AW171" s="13" t="s">
        <v>33</v>
      </c>
      <c r="AX171" s="13" t="s">
        <v>85</v>
      </c>
      <c r="AY171" s="160" t="s">
        <v>129</v>
      </c>
    </row>
    <row r="172" spans="1:65" s="2" customFormat="1" ht="21.75" customHeight="1">
      <c r="A172" s="31"/>
      <c r="B172" s="143"/>
      <c r="C172" s="144" t="s">
        <v>7</v>
      </c>
      <c r="D172" s="144" t="s">
        <v>131</v>
      </c>
      <c r="E172" s="145" t="s">
        <v>235</v>
      </c>
      <c r="F172" s="146" t="s">
        <v>236</v>
      </c>
      <c r="G172" s="147" t="s">
        <v>219</v>
      </c>
      <c r="H172" s="148">
        <v>7.2</v>
      </c>
      <c r="I172" s="149"/>
      <c r="J172" s="150">
        <f>ROUND(I172*H172,2)</f>
        <v>0</v>
      </c>
      <c r="K172" s="151"/>
      <c r="L172" s="32"/>
      <c r="M172" s="152" t="s">
        <v>1</v>
      </c>
      <c r="N172" s="153" t="s">
        <v>42</v>
      </c>
      <c r="O172" s="57"/>
      <c r="P172" s="154">
        <f>O172*H172</f>
        <v>0</v>
      </c>
      <c r="Q172" s="154">
        <v>0</v>
      </c>
      <c r="R172" s="154">
        <f>Q172*H172</f>
        <v>0</v>
      </c>
      <c r="S172" s="154">
        <v>0</v>
      </c>
      <c r="T172" s="155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56" t="s">
        <v>135</v>
      </c>
      <c r="AT172" s="156" t="s">
        <v>131</v>
      </c>
      <c r="AU172" s="156" t="s">
        <v>87</v>
      </c>
      <c r="AY172" s="16" t="s">
        <v>129</v>
      </c>
      <c r="BE172" s="157">
        <f>IF(N172="základní",J172,0)</f>
        <v>0</v>
      </c>
      <c r="BF172" s="157">
        <f>IF(N172="snížená",J172,0)</f>
        <v>0</v>
      </c>
      <c r="BG172" s="157">
        <f>IF(N172="zákl. přenesená",J172,0)</f>
        <v>0</v>
      </c>
      <c r="BH172" s="157">
        <f>IF(N172="sníž. přenesená",J172,0)</f>
        <v>0</v>
      </c>
      <c r="BI172" s="157">
        <f>IF(N172="nulová",J172,0)</f>
        <v>0</v>
      </c>
      <c r="BJ172" s="16" t="s">
        <v>85</v>
      </c>
      <c r="BK172" s="157">
        <f>ROUND(I172*H172,2)</f>
        <v>0</v>
      </c>
      <c r="BL172" s="16" t="s">
        <v>135</v>
      </c>
      <c r="BM172" s="156" t="s">
        <v>237</v>
      </c>
    </row>
    <row r="173" spans="1:65" s="13" customFormat="1" ht="11.25">
      <c r="B173" s="158"/>
      <c r="D173" s="159" t="s">
        <v>137</v>
      </c>
      <c r="E173" s="160" t="s">
        <v>1</v>
      </c>
      <c r="F173" s="161" t="s">
        <v>238</v>
      </c>
      <c r="H173" s="162">
        <v>7.2</v>
      </c>
      <c r="I173" s="163"/>
      <c r="L173" s="158"/>
      <c r="M173" s="164"/>
      <c r="N173" s="165"/>
      <c r="O173" s="165"/>
      <c r="P173" s="165"/>
      <c r="Q173" s="165"/>
      <c r="R173" s="165"/>
      <c r="S173" s="165"/>
      <c r="T173" s="166"/>
      <c r="AT173" s="160" t="s">
        <v>137</v>
      </c>
      <c r="AU173" s="160" t="s">
        <v>87</v>
      </c>
      <c r="AV173" s="13" t="s">
        <v>87</v>
      </c>
      <c r="AW173" s="13" t="s">
        <v>33</v>
      </c>
      <c r="AX173" s="13" t="s">
        <v>85</v>
      </c>
      <c r="AY173" s="160" t="s">
        <v>129</v>
      </c>
    </row>
    <row r="174" spans="1:65" s="2" customFormat="1" ht="16.5" customHeight="1">
      <c r="A174" s="31"/>
      <c r="B174" s="143"/>
      <c r="C174" s="167" t="s">
        <v>239</v>
      </c>
      <c r="D174" s="167" t="s">
        <v>210</v>
      </c>
      <c r="E174" s="168" t="s">
        <v>240</v>
      </c>
      <c r="F174" s="169" t="s">
        <v>241</v>
      </c>
      <c r="G174" s="170" t="s">
        <v>219</v>
      </c>
      <c r="H174" s="171">
        <v>8</v>
      </c>
      <c r="I174" s="172"/>
      <c r="J174" s="173">
        <f>ROUND(I174*H174,2)</f>
        <v>0</v>
      </c>
      <c r="K174" s="174"/>
      <c r="L174" s="175"/>
      <c r="M174" s="176" t="s">
        <v>1</v>
      </c>
      <c r="N174" s="177" t="s">
        <v>42</v>
      </c>
      <c r="O174" s="57"/>
      <c r="P174" s="154">
        <f>O174*H174</f>
        <v>0</v>
      </c>
      <c r="Q174" s="154">
        <v>4.2000000000000002E-4</v>
      </c>
      <c r="R174" s="154">
        <f>Q174*H174</f>
        <v>3.3600000000000001E-3</v>
      </c>
      <c r="S174" s="154">
        <v>0</v>
      </c>
      <c r="T174" s="155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56" t="s">
        <v>165</v>
      </c>
      <c r="AT174" s="156" t="s">
        <v>210</v>
      </c>
      <c r="AU174" s="156" t="s">
        <v>87</v>
      </c>
      <c r="AY174" s="16" t="s">
        <v>129</v>
      </c>
      <c r="BE174" s="157">
        <f>IF(N174="základní",J174,0)</f>
        <v>0</v>
      </c>
      <c r="BF174" s="157">
        <f>IF(N174="snížená",J174,0)</f>
        <v>0</v>
      </c>
      <c r="BG174" s="157">
        <f>IF(N174="zákl. přenesená",J174,0)</f>
        <v>0</v>
      </c>
      <c r="BH174" s="157">
        <f>IF(N174="sníž. přenesená",J174,0)</f>
        <v>0</v>
      </c>
      <c r="BI174" s="157">
        <f>IF(N174="nulová",J174,0)</f>
        <v>0</v>
      </c>
      <c r="BJ174" s="16" t="s">
        <v>85</v>
      </c>
      <c r="BK174" s="157">
        <f>ROUND(I174*H174,2)</f>
        <v>0</v>
      </c>
      <c r="BL174" s="16" t="s">
        <v>135</v>
      </c>
      <c r="BM174" s="156" t="s">
        <v>242</v>
      </c>
    </row>
    <row r="175" spans="1:65" s="2" customFormat="1" ht="21.75" customHeight="1">
      <c r="A175" s="31"/>
      <c r="B175" s="143"/>
      <c r="C175" s="144" t="s">
        <v>243</v>
      </c>
      <c r="D175" s="144" t="s">
        <v>131</v>
      </c>
      <c r="E175" s="145" t="s">
        <v>244</v>
      </c>
      <c r="F175" s="146" t="s">
        <v>245</v>
      </c>
      <c r="G175" s="147" t="s">
        <v>219</v>
      </c>
      <c r="H175" s="148">
        <v>5.5</v>
      </c>
      <c r="I175" s="149"/>
      <c r="J175" s="150">
        <f>ROUND(I175*H175,2)</f>
        <v>0</v>
      </c>
      <c r="K175" s="151"/>
      <c r="L175" s="32"/>
      <c r="M175" s="152" t="s">
        <v>1</v>
      </c>
      <c r="N175" s="153" t="s">
        <v>42</v>
      </c>
      <c r="O175" s="57"/>
      <c r="P175" s="154">
        <f>O175*H175</f>
        <v>0</v>
      </c>
      <c r="Q175" s="154">
        <v>1.0399999999999999E-3</v>
      </c>
      <c r="R175" s="154">
        <f>Q175*H175</f>
        <v>5.7199999999999994E-3</v>
      </c>
      <c r="S175" s="154">
        <v>2E-3</v>
      </c>
      <c r="T175" s="155">
        <f>S175*H175</f>
        <v>1.0999999999999999E-2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56" t="s">
        <v>135</v>
      </c>
      <c r="AT175" s="156" t="s">
        <v>131</v>
      </c>
      <c r="AU175" s="156" t="s">
        <v>87</v>
      </c>
      <c r="AY175" s="16" t="s">
        <v>129</v>
      </c>
      <c r="BE175" s="157">
        <f>IF(N175="základní",J175,0)</f>
        <v>0</v>
      </c>
      <c r="BF175" s="157">
        <f>IF(N175="snížená",J175,0)</f>
        <v>0</v>
      </c>
      <c r="BG175" s="157">
        <f>IF(N175="zákl. přenesená",J175,0)</f>
        <v>0</v>
      </c>
      <c r="BH175" s="157">
        <f>IF(N175="sníž. přenesená",J175,0)</f>
        <v>0</v>
      </c>
      <c r="BI175" s="157">
        <f>IF(N175="nulová",J175,0)</f>
        <v>0</v>
      </c>
      <c r="BJ175" s="16" t="s">
        <v>85</v>
      </c>
      <c r="BK175" s="157">
        <f>ROUND(I175*H175,2)</f>
        <v>0</v>
      </c>
      <c r="BL175" s="16" t="s">
        <v>135</v>
      </c>
      <c r="BM175" s="156" t="s">
        <v>246</v>
      </c>
    </row>
    <row r="176" spans="1:65" s="13" customFormat="1" ht="11.25">
      <c r="B176" s="158"/>
      <c r="D176" s="159" t="s">
        <v>137</v>
      </c>
      <c r="E176" s="160" t="s">
        <v>1</v>
      </c>
      <c r="F176" s="161" t="s">
        <v>247</v>
      </c>
      <c r="H176" s="162">
        <v>5.5</v>
      </c>
      <c r="I176" s="163"/>
      <c r="L176" s="158"/>
      <c r="M176" s="164"/>
      <c r="N176" s="165"/>
      <c r="O176" s="165"/>
      <c r="P176" s="165"/>
      <c r="Q176" s="165"/>
      <c r="R176" s="165"/>
      <c r="S176" s="165"/>
      <c r="T176" s="166"/>
      <c r="AT176" s="160" t="s">
        <v>137</v>
      </c>
      <c r="AU176" s="160" t="s">
        <v>87</v>
      </c>
      <c r="AV176" s="13" t="s">
        <v>87</v>
      </c>
      <c r="AW176" s="13" t="s">
        <v>33</v>
      </c>
      <c r="AX176" s="13" t="s">
        <v>85</v>
      </c>
      <c r="AY176" s="160" t="s">
        <v>129</v>
      </c>
    </row>
    <row r="177" spans="1:65" s="2" customFormat="1" ht="21.75" customHeight="1">
      <c r="A177" s="31"/>
      <c r="B177" s="143"/>
      <c r="C177" s="167" t="s">
        <v>248</v>
      </c>
      <c r="D177" s="167" t="s">
        <v>210</v>
      </c>
      <c r="E177" s="168" t="s">
        <v>249</v>
      </c>
      <c r="F177" s="169" t="s">
        <v>250</v>
      </c>
      <c r="G177" s="170" t="s">
        <v>200</v>
      </c>
      <c r="H177" s="171">
        <v>2.1000000000000001E-2</v>
      </c>
      <c r="I177" s="172"/>
      <c r="J177" s="173">
        <f>ROUND(I177*H177,2)</f>
        <v>0</v>
      </c>
      <c r="K177" s="174"/>
      <c r="L177" s="175"/>
      <c r="M177" s="176" t="s">
        <v>1</v>
      </c>
      <c r="N177" s="177" t="s">
        <v>42</v>
      </c>
      <c r="O177" s="57"/>
      <c r="P177" s="154">
        <f>O177*H177</f>
        <v>0</v>
      </c>
      <c r="Q177" s="154">
        <v>1</v>
      </c>
      <c r="R177" s="154">
        <f>Q177*H177</f>
        <v>2.1000000000000001E-2</v>
      </c>
      <c r="S177" s="154">
        <v>0</v>
      </c>
      <c r="T177" s="155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56" t="s">
        <v>165</v>
      </c>
      <c r="AT177" s="156" t="s">
        <v>210</v>
      </c>
      <c r="AU177" s="156" t="s">
        <v>87</v>
      </c>
      <c r="AY177" s="16" t="s">
        <v>129</v>
      </c>
      <c r="BE177" s="157">
        <f>IF(N177="základní",J177,0)</f>
        <v>0</v>
      </c>
      <c r="BF177" s="157">
        <f>IF(N177="snížená",J177,0)</f>
        <v>0</v>
      </c>
      <c r="BG177" s="157">
        <f>IF(N177="zákl. přenesená",J177,0)</f>
        <v>0</v>
      </c>
      <c r="BH177" s="157">
        <f>IF(N177="sníž. přenesená",J177,0)</f>
        <v>0</v>
      </c>
      <c r="BI177" s="157">
        <f>IF(N177="nulová",J177,0)</f>
        <v>0</v>
      </c>
      <c r="BJ177" s="16" t="s">
        <v>85</v>
      </c>
      <c r="BK177" s="157">
        <f>ROUND(I177*H177,2)</f>
        <v>0</v>
      </c>
      <c r="BL177" s="16" t="s">
        <v>135</v>
      </c>
      <c r="BM177" s="156" t="s">
        <v>251</v>
      </c>
    </row>
    <row r="178" spans="1:65" s="13" customFormat="1" ht="11.25">
      <c r="B178" s="158"/>
      <c r="D178" s="159" t="s">
        <v>137</v>
      </c>
      <c r="E178" s="160" t="s">
        <v>1</v>
      </c>
      <c r="F178" s="161" t="s">
        <v>252</v>
      </c>
      <c r="H178" s="162">
        <v>2.1000000000000001E-2</v>
      </c>
      <c r="I178" s="163"/>
      <c r="L178" s="158"/>
      <c r="M178" s="164"/>
      <c r="N178" s="165"/>
      <c r="O178" s="165"/>
      <c r="P178" s="165"/>
      <c r="Q178" s="165"/>
      <c r="R178" s="165"/>
      <c r="S178" s="165"/>
      <c r="T178" s="166"/>
      <c r="AT178" s="160" t="s">
        <v>137</v>
      </c>
      <c r="AU178" s="160" t="s">
        <v>87</v>
      </c>
      <c r="AV178" s="13" t="s">
        <v>87</v>
      </c>
      <c r="AW178" s="13" t="s">
        <v>33</v>
      </c>
      <c r="AX178" s="13" t="s">
        <v>85</v>
      </c>
      <c r="AY178" s="160" t="s">
        <v>129</v>
      </c>
    </row>
    <row r="179" spans="1:65" s="2" customFormat="1" ht="21.75" customHeight="1">
      <c r="A179" s="31"/>
      <c r="B179" s="143"/>
      <c r="C179" s="144" t="s">
        <v>253</v>
      </c>
      <c r="D179" s="144" t="s">
        <v>131</v>
      </c>
      <c r="E179" s="145" t="s">
        <v>254</v>
      </c>
      <c r="F179" s="146" t="s">
        <v>255</v>
      </c>
      <c r="G179" s="147" t="s">
        <v>200</v>
      </c>
      <c r="H179" s="148">
        <v>0.191</v>
      </c>
      <c r="I179" s="149"/>
      <c r="J179" s="150">
        <f>ROUND(I179*H179,2)</f>
        <v>0</v>
      </c>
      <c r="K179" s="151"/>
      <c r="L179" s="32"/>
      <c r="M179" s="152" t="s">
        <v>1</v>
      </c>
      <c r="N179" s="153" t="s">
        <v>42</v>
      </c>
      <c r="O179" s="57"/>
      <c r="P179" s="154">
        <f>O179*H179</f>
        <v>0</v>
      </c>
      <c r="Q179" s="154">
        <v>1.04359</v>
      </c>
      <c r="R179" s="154">
        <f>Q179*H179</f>
        <v>0.19932569</v>
      </c>
      <c r="S179" s="154">
        <v>0</v>
      </c>
      <c r="T179" s="155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56" t="s">
        <v>135</v>
      </c>
      <c r="AT179" s="156" t="s">
        <v>131</v>
      </c>
      <c r="AU179" s="156" t="s">
        <v>87</v>
      </c>
      <c r="AY179" s="16" t="s">
        <v>129</v>
      </c>
      <c r="BE179" s="157">
        <f>IF(N179="základní",J179,0)</f>
        <v>0</v>
      </c>
      <c r="BF179" s="157">
        <f>IF(N179="snížená",J179,0)</f>
        <v>0</v>
      </c>
      <c r="BG179" s="157">
        <f>IF(N179="zákl. přenesená",J179,0)</f>
        <v>0</v>
      </c>
      <c r="BH179" s="157">
        <f>IF(N179="sníž. přenesená",J179,0)</f>
        <v>0</v>
      </c>
      <c r="BI179" s="157">
        <f>IF(N179="nulová",J179,0)</f>
        <v>0</v>
      </c>
      <c r="BJ179" s="16" t="s">
        <v>85</v>
      </c>
      <c r="BK179" s="157">
        <f>ROUND(I179*H179,2)</f>
        <v>0</v>
      </c>
      <c r="BL179" s="16" t="s">
        <v>135</v>
      </c>
      <c r="BM179" s="156" t="s">
        <v>256</v>
      </c>
    </row>
    <row r="180" spans="1:65" s="13" customFormat="1" ht="11.25">
      <c r="B180" s="158"/>
      <c r="D180" s="159" t="s">
        <v>137</v>
      </c>
      <c r="E180" s="160" t="s">
        <v>1</v>
      </c>
      <c r="F180" s="161" t="s">
        <v>257</v>
      </c>
      <c r="H180" s="162">
        <v>0.191</v>
      </c>
      <c r="I180" s="163"/>
      <c r="L180" s="158"/>
      <c r="M180" s="164"/>
      <c r="N180" s="165"/>
      <c r="O180" s="165"/>
      <c r="P180" s="165"/>
      <c r="Q180" s="165"/>
      <c r="R180" s="165"/>
      <c r="S180" s="165"/>
      <c r="T180" s="166"/>
      <c r="AT180" s="160" t="s">
        <v>137</v>
      </c>
      <c r="AU180" s="160" t="s">
        <v>87</v>
      </c>
      <c r="AV180" s="13" t="s">
        <v>87</v>
      </c>
      <c r="AW180" s="13" t="s">
        <v>33</v>
      </c>
      <c r="AX180" s="13" t="s">
        <v>85</v>
      </c>
      <c r="AY180" s="160" t="s">
        <v>129</v>
      </c>
    </row>
    <row r="181" spans="1:65" s="2" customFormat="1" ht="21.75" customHeight="1">
      <c r="A181" s="31"/>
      <c r="B181" s="143"/>
      <c r="C181" s="144" t="s">
        <v>258</v>
      </c>
      <c r="D181" s="144" t="s">
        <v>131</v>
      </c>
      <c r="E181" s="145" t="s">
        <v>259</v>
      </c>
      <c r="F181" s="146" t="s">
        <v>260</v>
      </c>
      <c r="G181" s="147" t="s">
        <v>200</v>
      </c>
      <c r="H181" s="148">
        <v>6.4000000000000001E-2</v>
      </c>
      <c r="I181" s="149"/>
      <c r="J181" s="150">
        <f>ROUND(I181*H181,2)</f>
        <v>0</v>
      </c>
      <c r="K181" s="151"/>
      <c r="L181" s="32"/>
      <c r="M181" s="152" t="s">
        <v>1</v>
      </c>
      <c r="N181" s="153" t="s">
        <v>42</v>
      </c>
      <c r="O181" s="57"/>
      <c r="P181" s="154">
        <f>O181*H181</f>
        <v>0</v>
      </c>
      <c r="Q181" s="154">
        <v>1.0541700000000001</v>
      </c>
      <c r="R181" s="154">
        <f>Q181*H181</f>
        <v>6.7466880000000007E-2</v>
      </c>
      <c r="S181" s="154">
        <v>0</v>
      </c>
      <c r="T181" s="155">
        <f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56" t="s">
        <v>135</v>
      </c>
      <c r="AT181" s="156" t="s">
        <v>131</v>
      </c>
      <c r="AU181" s="156" t="s">
        <v>87</v>
      </c>
      <c r="AY181" s="16" t="s">
        <v>129</v>
      </c>
      <c r="BE181" s="157">
        <f>IF(N181="základní",J181,0)</f>
        <v>0</v>
      </c>
      <c r="BF181" s="157">
        <f>IF(N181="snížená",J181,0)</f>
        <v>0</v>
      </c>
      <c r="BG181" s="157">
        <f>IF(N181="zákl. přenesená",J181,0)</f>
        <v>0</v>
      </c>
      <c r="BH181" s="157">
        <f>IF(N181="sníž. přenesená",J181,0)</f>
        <v>0</v>
      </c>
      <c r="BI181" s="157">
        <f>IF(N181="nulová",J181,0)</f>
        <v>0</v>
      </c>
      <c r="BJ181" s="16" t="s">
        <v>85</v>
      </c>
      <c r="BK181" s="157">
        <f>ROUND(I181*H181,2)</f>
        <v>0</v>
      </c>
      <c r="BL181" s="16" t="s">
        <v>135</v>
      </c>
      <c r="BM181" s="156" t="s">
        <v>261</v>
      </c>
    </row>
    <row r="182" spans="1:65" s="2" customFormat="1" ht="16.5" customHeight="1">
      <c r="A182" s="31"/>
      <c r="B182" s="143"/>
      <c r="C182" s="144" t="s">
        <v>262</v>
      </c>
      <c r="D182" s="144" t="s">
        <v>131</v>
      </c>
      <c r="E182" s="145" t="s">
        <v>263</v>
      </c>
      <c r="F182" s="146" t="s">
        <v>264</v>
      </c>
      <c r="G182" s="147" t="s">
        <v>200</v>
      </c>
      <c r="H182" s="148">
        <v>1.3</v>
      </c>
      <c r="I182" s="149"/>
      <c r="J182" s="150">
        <f>ROUND(I182*H182,2)</f>
        <v>0</v>
      </c>
      <c r="K182" s="151"/>
      <c r="L182" s="32"/>
      <c r="M182" s="152" t="s">
        <v>1</v>
      </c>
      <c r="N182" s="153" t="s">
        <v>42</v>
      </c>
      <c r="O182" s="57"/>
      <c r="P182" s="154">
        <f>O182*H182</f>
        <v>0</v>
      </c>
      <c r="Q182" s="154">
        <v>1.07636</v>
      </c>
      <c r="R182" s="154">
        <f>Q182*H182</f>
        <v>1.399268</v>
      </c>
      <c r="S182" s="154">
        <v>0</v>
      </c>
      <c r="T182" s="155">
        <f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56" t="s">
        <v>135</v>
      </c>
      <c r="AT182" s="156" t="s">
        <v>131</v>
      </c>
      <c r="AU182" s="156" t="s">
        <v>87</v>
      </c>
      <c r="AY182" s="16" t="s">
        <v>129</v>
      </c>
      <c r="BE182" s="157">
        <f>IF(N182="základní",J182,0)</f>
        <v>0</v>
      </c>
      <c r="BF182" s="157">
        <f>IF(N182="snížená",J182,0)</f>
        <v>0</v>
      </c>
      <c r="BG182" s="157">
        <f>IF(N182="zákl. přenesená",J182,0)</f>
        <v>0</v>
      </c>
      <c r="BH182" s="157">
        <f>IF(N182="sníž. přenesená",J182,0)</f>
        <v>0</v>
      </c>
      <c r="BI182" s="157">
        <f>IF(N182="nulová",J182,0)</f>
        <v>0</v>
      </c>
      <c r="BJ182" s="16" t="s">
        <v>85</v>
      </c>
      <c r="BK182" s="157">
        <f>ROUND(I182*H182,2)</f>
        <v>0</v>
      </c>
      <c r="BL182" s="16" t="s">
        <v>135</v>
      </c>
      <c r="BM182" s="156" t="s">
        <v>265</v>
      </c>
    </row>
    <row r="183" spans="1:65" s="2" customFormat="1" ht="21.75" customHeight="1">
      <c r="A183" s="31"/>
      <c r="B183" s="143"/>
      <c r="C183" s="144" t="s">
        <v>266</v>
      </c>
      <c r="D183" s="144" t="s">
        <v>131</v>
      </c>
      <c r="E183" s="145" t="s">
        <v>267</v>
      </c>
      <c r="F183" s="146" t="s">
        <v>268</v>
      </c>
      <c r="G183" s="147" t="s">
        <v>141</v>
      </c>
      <c r="H183" s="148">
        <v>52.249000000000002</v>
      </c>
      <c r="I183" s="149"/>
      <c r="J183" s="150">
        <f>ROUND(I183*H183,2)</f>
        <v>0</v>
      </c>
      <c r="K183" s="151"/>
      <c r="L183" s="32"/>
      <c r="M183" s="152" t="s">
        <v>1</v>
      </c>
      <c r="N183" s="153" t="s">
        <v>42</v>
      </c>
      <c r="O183" s="57"/>
      <c r="P183" s="154">
        <f>O183*H183</f>
        <v>0</v>
      </c>
      <c r="Q183" s="154">
        <v>0</v>
      </c>
      <c r="R183" s="154">
        <f>Q183*H183</f>
        <v>0</v>
      </c>
      <c r="S183" s="154">
        <v>0</v>
      </c>
      <c r="T183" s="155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56" t="s">
        <v>135</v>
      </c>
      <c r="AT183" s="156" t="s">
        <v>131</v>
      </c>
      <c r="AU183" s="156" t="s">
        <v>87</v>
      </c>
      <c r="AY183" s="16" t="s">
        <v>129</v>
      </c>
      <c r="BE183" s="157">
        <f>IF(N183="základní",J183,0)</f>
        <v>0</v>
      </c>
      <c r="BF183" s="157">
        <f>IF(N183="snížená",J183,0)</f>
        <v>0</v>
      </c>
      <c r="BG183" s="157">
        <f>IF(N183="zákl. přenesená",J183,0)</f>
        <v>0</v>
      </c>
      <c r="BH183" s="157">
        <f>IF(N183="sníž. přenesená",J183,0)</f>
        <v>0</v>
      </c>
      <c r="BI183" s="157">
        <f>IF(N183="nulová",J183,0)</f>
        <v>0</v>
      </c>
      <c r="BJ183" s="16" t="s">
        <v>85</v>
      </c>
      <c r="BK183" s="157">
        <f>ROUND(I183*H183,2)</f>
        <v>0</v>
      </c>
      <c r="BL183" s="16" t="s">
        <v>135</v>
      </c>
      <c r="BM183" s="156" t="s">
        <v>269</v>
      </c>
    </row>
    <row r="184" spans="1:65" s="13" customFormat="1" ht="11.25">
      <c r="B184" s="158"/>
      <c r="D184" s="159" t="s">
        <v>137</v>
      </c>
      <c r="E184" s="160" t="s">
        <v>1</v>
      </c>
      <c r="F184" s="161" t="s">
        <v>270</v>
      </c>
      <c r="H184" s="162">
        <v>16.481999999999999</v>
      </c>
      <c r="I184" s="163"/>
      <c r="L184" s="158"/>
      <c r="M184" s="164"/>
      <c r="N184" s="165"/>
      <c r="O184" s="165"/>
      <c r="P184" s="165"/>
      <c r="Q184" s="165"/>
      <c r="R184" s="165"/>
      <c r="S184" s="165"/>
      <c r="T184" s="166"/>
      <c r="AT184" s="160" t="s">
        <v>137</v>
      </c>
      <c r="AU184" s="160" t="s">
        <v>87</v>
      </c>
      <c r="AV184" s="13" t="s">
        <v>87</v>
      </c>
      <c r="AW184" s="13" t="s">
        <v>33</v>
      </c>
      <c r="AX184" s="13" t="s">
        <v>77</v>
      </c>
      <c r="AY184" s="160" t="s">
        <v>129</v>
      </c>
    </row>
    <row r="185" spans="1:65" s="13" customFormat="1" ht="33.75">
      <c r="B185" s="158"/>
      <c r="D185" s="159" t="s">
        <v>137</v>
      </c>
      <c r="E185" s="160" t="s">
        <v>1</v>
      </c>
      <c r="F185" s="161" t="s">
        <v>271</v>
      </c>
      <c r="H185" s="162">
        <v>35.767000000000003</v>
      </c>
      <c r="I185" s="163"/>
      <c r="L185" s="158"/>
      <c r="M185" s="164"/>
      <c r="N185" s="165"/>
      <c r="O185" s="165"/>
      <c r="P185" s="165"/>
      <c r="Q185" s="165"/>
      <c r="R185" s="165"/>
      <c r="S185" s="165"/>
      <c r="T185" s="166"/>
      <c r="AT185" s="160" t="s">
        <v>137</v>
      </c>
      <c r="AU185" s="160" t="s">
        <v>87</v>
      </c>
      <c r="AV185" s="13" t="s">
        <v>87</v>
      </c>
      <c r="AW185" s="13" t="s">
        <v>33</v>
      </c>
      <c r="AX185" s="13" t="s">
        <v>77</v>
      </c>
      <c r="AY185" s="160" t="s">
        <v>129</v>
      </c>
    </row>
    <row r="186" spans="1:65" s="14" customFormat="1" ht="11.25">
      <c r="B186" s="178"/>
      <c r="D186" s="159" t="s">
        <v>137</v>
      </c>
      <c r="E186" s="179" t="s">
        <v>1</v>
      </c>
      <c r="F186" s="180" t="s">
        <v>230</v>
      </c>
      <c r="H186" s="181">
        <v>52.249000000000002</v>
      </c>
      <c r="I186" s="182"/>
      <c r="L186" s="178"/>
      <c r="M186" s="183"/>
      <c r="N186" s="184"/>
      <c r="O186" s="184"/>
      <c r="P186" s="184"/>
      <c r="Q186" s="184"/>
      <c r="R186" s="184"/>
      <c r="S186" s="184"/>
      <c r="T186" s="185"/>
      <c r="AT186" s="179" t="s">
        <v>137</v>
      </c>
      <c r="AU186" s="179" t="s">
        <v>87</v>
      </c>
      <c r="AV186" s="14" t="s">
        <v>135</v>
      </c>
      <c r="AW186" s="14" t="s">
        <v>33</v>
      </c>
      <c r="AX186" s="14" t="s">
        <v>85</v>
      </c>
      <c r="AY186" s="179" t="s">
        <v>129</v>
      </c>
    </row>
    <row r="187" spans="1:65" s="2" customFormat="1" ht="21.75" customHeight="1">
      <c r="A187" s="31"/>
      <c r="B187" s="143"/>
      <c r="C187" s="144" t="s">
        <v>272</v>
      </c>
      <c r="D187" s="144" t="s">
        <v>131</v>
      </c>
      <c r="E187" s="145" t="s">
        <v>273</v>
      </c>
      <c r="F187" s="146" t="s">
        <v>274</v>
      </c>
      <c r="G187" s="147" t="s">
        <v>134</v>
      </c>
      <c r="H187" s="148">
        <v>120.503</v>
      </c>
      <c r="I187" s="149"/>
      <c r="J187" s="150">
        <f>ROUND(I187*H187,2)</f>
        <v>0</v>
      </c>
      <c r="K187" s="151"/>
      <c r="L187" s="32"/>
      <c r="M187" s="152" t="s">
        <v>1</v>
      </c>
      <c r="N187" s="153" t="s">
        <v>42</v>
      </c>
      <c r="O187" s="57"/>
      <c r="P187" s="154">
        <f>O187*H187</f>
        <v>0</v>
      </c>
      <c r="Q187" s="154">
        <v>0</v>
      </c>
      <c r="R187" s="154">
        <f>Q187*H187</f>
        <v>0</v>
      </c>
      <c r="S187" s="154">
        <v>0</v>
      </c>
      <c r="T187" s="155">
        <f>S187*H187</f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56" t="s">
        <v>135</v>
      </c>
      <c r="AT187" s="156" t="s">
        <v>131</v>
      </c>
      <c r="AU187" s="156" t="s">
        <v>87</v>
      </c>
      <c r="AY187" s="16" t="s">
        <v>129</v>
      </c>
      <c r="BE187" s="157">
        <f>IF(N187="základní",J187,0)</f>
        <v>0</v>
      </c>
      <c r="BF187" s="157">
        <f>IF(N187="snížená",J187,0)</f>
        <v>0</v>
      </c>
      <c r="BG187" s="157">
        <f>IF(N187="zákl. přenesená",J187,0)</f>
        <v>0</v>
      </c>
      <c r="BH187" s="157">
        <f>IF(N187="sníž. přenesená",J187,0)</f>
        <v>0</v>
      </c>
      <c r="BI187" s="157">
        <f>IF(N187="nulová",J187,0)</f>
        <v>0</v>
      </c>
      <c r="BJ187" s="16" t="s">
        <v>85</v>
      </c>
      <c r="BK187" s="157">
        <f>ROUND(I187*H187,2)</f>
        <v>0</v>
      </c>
      <c r="BL187" s="16" t="s">
        <v>135</v>
      </c>
      <c r="BM187" s="156" t="s">
        <v>275</v>
      </c>
    </row>
    <row r="188" spans="1:65" s="2" customFormat="1" ht="21.75" customHeight="1">
      <c r="A188" s="31"/>
      <c r="B188" s="143"/>
      <c r="C188" s="144" t="s">
        <v>276</v>
      </c>
      <c r="D188" s="144" t="s">
        <v>131</v>
      </c>
      <c r="E188" s="145" t="s">
        <v>277</v>
      </c>
      <c r="F188" s="146" t="s">
        <v>278</v>
      </c>
      <c r="G188" s="147" t="s">
        <v>177</v>
      </c>
      <c r="H188" s="148">
        <v>7</v>
      </c>
      <c r="I188" s="149"/>
      <c r="J188" s="150">
        <f>ROUND(I188*H188,2)</f>
        <v>0</v>
      </c>
      <c r="K188" s="151"/>
      <c r="L188" s="32"/>
      <c r="M188" s="152" t="s">
        <v>1</v>
      </c>
      <c r="N188" s="153" t="s">
        <v>42</v>
      </c>
      <c r="O188" s="57"/>
      <c r="P188" s="154">
        <f>O188*H188</f>
        <v>0</v>
      </c>
      <c r="Q188" s="154">
        <v>4.6800000000000001E-3</v>
      </c>
      <c r="R188" s="154">
        <f>Q188*H188</f>
        <v>3.2759999999999997E-2</v>
      </c>
      <c r="S188" s="154">
        <v>0</v>
      </c>
      <c r="T188" s="155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56" t="s">
        <v>135</v>
      </c>
      <c r="AT188" s="156" t="s">
        <v>131</v>
      </c>
      <c r="AU188" s="156" t="s">
        <v>87</v>
      </c>
      <c r="AY188" s="16" t="s">
        <v>129</v>
      </c>
      <c r="BE188" s="157">
        <f>IF(N188="základní",J188,0)</f>
        <v>0</v>
      </c>
      <c r="BF188" s="157">
        <f>IF(N188="snížená",J188,0)</f>
        <v>0</v>
      </c>
      <c r="BG188" s="157">
        <f>IF(N188="zákl. přenesená",J188,0)</f>
        <v>0</v>
      </c>
      <c r="BH188" s="157">
        <f>IF(N188="sníž. přenesená",J188,0)</f>
        <v>0</v>
      </c>
      <c r="BI188" s="157">
        <f>IF(N188="nulová",J188,0)</f>
        <v>0</v>
      </c>
      <c r="BJ188" s="16" t="s">
        <v>85</v>
      </c>
      <c r="BK188" s="157">
        <f>ROUND(I188*H188,2)</f>
        <v>0</v>
      </c>
      <c r="BL188" s="16" t="s">
        <v>135</v>
      </c>
      <c r="BM188" s="156" t="s">
        <v>279</v>
      </c>
    </row>
    <row r="189" spans="1:65" s="2" customFormat="1" ht="21.75" customHeight="1">
      <c r="A189" s="31"/>
      <c r="B189" s="143"/>
      <c r="C189" s="167" t="s">
        <v>280</v>
      </c>
      <c r="D189" s="167" t="s">
        <v>210</v>
      </c>
      <c r="E189" s="168" t="s">
        <v>281</v>
      </c>
      <c r="F189" s="169" t="s">
        <v>282</v>
      </c>
      <c r="G189" s="170" t="s">
        <v>177</v>
      </c>
      <c r="H189" s="171">
        <v>7</v>
      </c>
      <c r="I189" s="172"/>
      <c r="J189" s="173">
        <f>ROUND(I189*H189,2)</f>
        <v>0</v>
      </c>
      <c r="K189" s="174"/>
      <c r="L189" s="175"/>
      <c r="M189" s="176" t="s">
        <v>1</v>
      </c>
      <c r="N189" s="177" t="s">
        <v>42</v>
      </c>
      <c r="O189" s="57"/>
      <c r="P189" s="154">
        <f>O189*H189</f>
        <v>0</v>
      </c>
      <c r="Q189" s="154">
        <v>2.3999999999999998E-3</v>
      </c>
      <c r="R189" s="154">
        <f>Q189*H189</f>
        <v>1.6799999999999999E-2</v>
      </c>
      <c r="S189" s="154">
        <v>0</v>
      </c>
      <c r="T189" s="155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56" t="s">
        <v>165</v>
      </c>
      <c r="AT189" s="156" t="s">
        <v>210</v>
      </c>
      <c r="AU189" s="156" t="s">
        <v>87</v>
      </c>
      <c r="AY189" s="16" t="s">
        <v>129</v>
      </c>
      <c r="BE189" s="157">
        <f>IF(N189="základní",J189,0)</f>
        <v>0</v>
      </c>
      <c r="BF189" s="157">
        <f>IF(N189="snížená",J189,0)</f>
        <v>0</v>
      </c>
      <c r="BG189" s="157">
        <f>IF(N189="zákl. přenesená",J189,0)</f>
        <v>0</v>
      </c>
      <c r="BH189" s="157">
        <f>IF(N189="sníž. přenesená",J189,0)</f>
        <v>0</v>
      </c>
      <c r="BI189" s="157">
        <f>IF(N189="nulová",J189,0)</f>
        <v>0</v>
      </c>
      <c r="BJ189" s="16" t="s">
        <v>85</v>
      </c>
      <c r="BK189" s="157">
        <f>ROUND(I189*H189,2)</f>
        <v>0</v>
      </c>
      <c r="BL189" s="16" t="s">
        <v>135</v>
      </c>
      <c r="BM189" s="156" t="s">
        <v>283</v>
      </c>
    </row>
    <row r="190" spans="1:65" s="2" customFormat="1" ht="21.75" customHeight="1">
      <c r="A190" s="31"/>
      <c r="B190" s="143"/>
      <c r="C190" s="144" t="s">
        <v>284</v>
      </c>
      <c r="D190" s="144" t="s">
        <v>131</v>
      </c>
      <c r="E190" s="145" t="s">
        <v>285</v>
      </c>
      <c r="F190" s="146" t="s">
        <v>286</v>
      </c>
      <c r="G190" s="147" t="s">
        <v>219</v>
      </c>
      <c r="H190" s="148">
        <v>15.5</v>
      </c>
      <c r="I190" s="149"/>
      <c r="J190" s="150">
        <f>ROUND(I190*H190,2)</f>
        <v>0</v>
      </c>
      <c r="K190" s="151"/>
      <c r="L190" s="32"/>
      <c r="M190" s="152" t="s">
        <v>1</v>
      </c>
      <c r="N190" s="153" t="s">
        <v>42</v>
      </c>
      <c r="O190" s="57"/>
      <c r="P190" s="154">
        <f>O190*H190</f>
        <v>0</v>
      </c>
      <c r="Q190" s="154">
        <v>0</v>
      </c>
      <c r="R190" s="154">
        <f>Q190*H190</f>
        <v>0</v>
      </c>
      <c r="S190" s="154">
        <v>0</v>
      </c>
      <c r="T190" s="155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56" t="s">
        <v>135</v>
      </c>
      <c r="AT190" s="156" t="s">
        <v>131</v>
      </c>
      <c r="AU190" s="156" t="s">
        <v>87</v>
      </c>
      <c r="AY190" s="16" t="s">
        <v>129</v>
      </c>
      <c r="BE190" s="157">
        <f>IF(N190="základní",J190,0)</f>
        <v>0</v>
      </c>
      <c r="BF190" s="157">
        <f>IF(N190="snížená",J190,0)</f>
        <v>0</v>
      </c>
      <c r="BG190" s="157">
        <f>IF(N190="zákl. přenesená",J190,0)</f>
        <v>0</v>
      </c>
      <c r="BH190" s="157">
        <f>IF(N190="sníž. přenesená",J190,0)</f>
        <v>0</v>
      </c>
      <c r="BI190" s="157">
        <f>IF(N190="nulová",J190,0)</f>
        <v>0</v>
      </c>
      <c r="BJ190" s="16" t="s">
        <v>85</v>
      </c>
      <c r="BK190" s="157">
        <f>ROUND(I190*H190,2)</f>
        <v>0</v>
      </c>
      <c r="BL190" s="16" t="s">
        <v>135</v>
      </c>
      <c r="BM190" s="156" t="s">
        <v>287</v>
      </c>
    </row>
    <row r="191" spans="1:65" s="13" customFormat="1" ht="11.25">
      <c r="B191" s="158"/>
      <c r="D191" s="159" t="s">
        <v>137</v>
      </c>
      <c r="E191" s="160" t="s">
        <v>1</v>
      </c>
      <c r="F191" s="161" t="s">
        <v>221</v>
      </c>
      <c r="H191" s="162">
        <v>15.5</v>
      </c>
      <c r="I191" s="163"/>
      <c r="L191" s="158"/>
      <c r="M191" s="164"/>
      <c r="N191" s="165"/>
      <c r="O191" s="165"/>
      <c r="P191" s="165"/>
      <c r="Q191" s="165"/>
      <c r="R191" s="165"/>
      <c r="S191" s="165"/>
      <c r="T191" s="166"/>
      <c r="AT191" s="160" t="s">
        <v>137</v>
      </c>
      <c r="AU191" s="160" t="s">
        <v>87</v>
      </c>
      <c r="AV191" s="13" t="s">
        <v>87</v>
      </c>
      <c r="AW191" s="13" t="s">
        <v>33</v>
      </c>
      <c r="AX191" s="13" t="s">
        <v>85</v>
      </c>
      <c r="AY191" s="160" t="s">
        <v>129</v>
      </c>
    </row>
    <row r="192" spans="1:65" s="2" customFormat="1" ht="21.75" customHeight="1">
      <c r="A192" s="31"/>
      <c r="B192" s="143"/>
      <c r="C192" s="167" t="s">
        <v>288</v>
      </c>
      <c r="D192" s="167" t="s">
        <v>210</v>
      </c>
      <c r="E192" s="168" t="s">
        <v>289</v>
      </c>
      <c r="F192" s="169" t="s">
        <v>290</v>
      </c>
      <c r="G192" s="170" t="s">
        <v>219</v>
      </c>
      <c r="H192" s="171">
        <v>15.5</v>
      </c>
      <c r="I192" s="172"/>
      <c r="J192" s="173">
        <f>ROUND(I192*H192,2)</f>
        <v>0</v>
      </c>
      <c r="K192" s="174"/>
      <c r="L192" s="175"/>
      <c r="M192" s="176" t="s">
        <v>1</v>
      </c>
      <c r="N192" s="177" t="s">
        <v>42</v>
      </c>
      <c r="O192" s="57"/>
      <c r="P192" s="154">
        <f>O192*H192</f>
        <v>0</v>
      </c>
      <c r="Q192" s="154">
        <v>1E-3</v>
      </c>
      <c r="R192" s="154">
        <f>Q192*H192</f>
        <v>1.55E-2</v>
      </c>
      <c r="S192" s="154">
        <v>0</v>
      </c>
      <c r="T192" s="155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56" t="s">
        <v>165</v>
      </c>
      <c r="AT192" s="156" t="s">
        <v>210</v>
      </c>
      <c r="AU192" s="156" t="s">
        <v>87</v>
      </c>
      <c r="AY192" s="16" t="s">
        <v>129</v>
      </c>
      <c r="BE192" s="157">
        <f>IF(N192="základní",J192,0)</f>
        <v>0</v>
      </c>
      <c r="BF192" s="157">
        <f>IF(N192="snížená",J192,0)</f>
        <v>0</v>
      </c>
      <c r="BG192" s="157">
        <f>IF(N192="zákl. přenesená",J192,0)</f>
        <v>0</v>
      </c>
      <c r="BH192" s="157">
        <f>IF(N192="sníž. přenesená",J192,0)</f>
        <v>0</v>
      </c>
      <c r="BI192" s="157">
        <f>IF(N192="nulová",J192,0)</f>
        <v>0</v>
      </c>
      <c r="BJ192" s="16" t="s">
        <v>85</v>
      </c>
      <c r="BK192" s="157">
        <f>ROUND(I192*H192,2)</f>
        <v>0</v>
      </c>
      <c r="BL192" s="16" t="s">
        <v>135</v>
      </c>
      <c r="BM192" s="156" t="s">
        <v>291</v>
      </c>
    </row>
    <row r="193" spans="1:65" s="2" customFormat="1" ht="21.75" customHeight="1">
      <c r="A193" s="31"/>
      <c r="B193" s="143"/>
      <c r="C193" s="144" t="s">
        <v>292</v>
      </c>
      <c r="D193" s="144" t="s">
        <v>131</v>
      </c>
      <c r="E193" s="145" t="s">
        <v>293</v>
      </c>
      <c r="F193" s="146" t="s">
        <v>294</v>
      </c>
      <c r="G193" s="147" t="s">
        <v>177</v>
      </c>
      <c r="H193" s="148">
        <v>1</v>
      </c>
      <c r="I193" s="149"/>
      <c r="J193" s="150">
        <f>ROUND(I193*H193,2)</f>
        <v>0</v>
      </c>
      <c r="K193" s="151"/>
      <c r="L193" s="32"/>
      <c r="M193" s="152" t="s">
        <v>1</v>
      </c>
      <c r="N193" s="153" t="s">
        <v>42</v>
      </c>
      <c r="O193" s="57"/>
      <c r="P193" s="154">
        <f>O193*H193</f>
        <v>0</v>
      </c>
      <c r="Q193" s="154">
        <v>0</v>
      </c>
      <c r="R193" s="154">
        <f>Q193*H193</f>
        <v>0</v>
      </c>
      <c r="S193" s="154">
        <v>0</v>
      </c>
      <c r="T193" s="155">
        <f>S193*H193</f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56" t="s">
        <v>135</v>
      </c>
      <c r="AT193" s="156" t="s">
        <v>131</v>
      </c>
      <c r="AU193" s="156" t="s">
        <v>87</v>
      </c>
      <c r="AY193" s="16" t="s">
        <v>129</v>
      </c>
      <c r="BE193" s="157">
        <f>IF(N193="základní",J193,0)</f>
        <v>0</v>
      </c>
      <c r="BF193" s="157">
        <f>IF(N193="snížená",J193,0)</f>
        <v>0</v>
      </c>
      <c r="BG193" s="157">
        <f>IF(N193="zákl. přenesená",J193,0)</f>
        <v>0</v>
      </c>
      <c r="BH193" s="157">
        <f>IF(N193="sníž. přenesená",J193,0)</f>
        <v>0</v>
      </c>
      <c r="BI193" s="157">
        <f>IF(N193="nulová",J193,0)</f>
        <v>0</v>
      </c>
      <c r="BJ193" s="16" t="s">
        <v>85</v>
      </c>
      <c r="BK193" s="157">
        <f>ROUND(I193*H193,2)</f>
        <v>0</v>
      </c>
      <c r="BL193" s="16" t="s">
        <v>135</v>
      </c>
      <c r="BM193" s="156" t="s">
        <v>295</v>
      </c>
    </row>
    <row r="194" spans="1:65" s="12" customFormat="1" ht="22.9" customHeight="1">
      <c r="B194" s="130"/>
      <c r="D194" s="131" t="s">
        <v>76</v>
      </c>
      <c r="E194" s="141" t="s">
        <v>156</v>
      </c>
      <c r="F194" s="141" t="s">
        <v>296</v>
      </c>
      <c r="I194" s="133"/>
      <c r="J194" s="142">
        <f>BK194</f>
        <v>0</v>
      </c>
      <c r="L194" s="130"/>
      <c r="M194" s="135"/>
      <c r="N194" s="136"/>
      <c r="O194" s="136"/>
      <c r="P194" s="137">
        <f>SUM(P195:P196)</f>
        <v>0</v>
      </c>
      <c r="Q194" s="136"/>
      <c r="R194" s="137">
        <f>SUM(R195:R196)</f>
        <v>2.45784E-2</v>
      </c>
      <c r="S194" s="136"/>
      <c r="T194" s="138">
        <f>SUM(T195:T196)</f>
        <v>0</v>
      </c>
      <c r="AR194" s="131" t="s">
        <v>85</v>
      </c>
      <c r="AT194" s="139" t="s">
        <v>76</v>
      </c>
      <c r="AU194" s="139" t="s">
        <v>85</v>
      </c>
      <c r="AY194" s="131" t="s">
        <v>129</v>
      </c>
      <c r="BK194" s="140">
        <f>SUM(BK195:BK196)</f>
        <v>0</v>
      </c>
    </row>
    <row r="195" spans="1:65" s="2" customFormat="1" ht="16.5" customHeight="1">
      <c r="A195" s="31"/>
      <c r="B195" s="143"/>
      <c r="C195" s="144" t="s">
        <v>297</v>
      </c>
      <c r="D195" s="144" t="s">
        <v>131</v>
      </c>
      <c r="E195" s="145" t="s">
        <v>298</v>
      </c>
      <c r="F195" s="146" t="s">
        <v>299</v>
      </c>
      <c r="G195" s="147" t="s">
        <v>134</v>
      </c>
      <c r="H195" s="148">
        <v>1.68</v>
      </c>
      <c r="I195" s="149"/>
      <c r="J195" s="150">
        <f>ROUND(I195*H195,2)</f>
        <v>0</v>
      </c>
      <c r="K195" s="151"/>
      <c r="L195" s="32"/>
      <c r="M195" s="152" t="s">
        <v>1</v>
      </c>
      <c r="N195" s="153" t="s">
        <v>42</v>
      </c>
      <c r="O195" s="57"/>
      <c r="P195" s="154">
        <f>O195*H195</f>
        <v>0</v>
      </c>
      <c r="Q195" s="154">
        <v>1.4630000000000001E-2</v>
      </c>
      <c r="R195" s="154">
        <f>Q195*H195</f>
        <v>2.45784E-2</v>
      </c>
      <c r="S195" s="154">
        <v>0</v>
      </c>
      <c r="T195" s="155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56" t="s">
        <v>135</v>
      </c>
      <c r="AT195" s="156" t="s">
        <v>131</v>
      </c>
      <c r="AU195" s="156" t="s">
        <v>87</v>
      </c>
      <c r="AY195" s="16" t="s">
        <v>129</v>
      </c>
      <c r="BE195" s="157">
        <f>IF(N195="základní",J195,0)</f>
        <v>0</v>
      </c>
      <c r="BF195" s="157">
        <f>IF(N195="snížená",J195,0)</f>
        <v>0</v>
      </c>
      <c r="BG195" s="157">
        <f>IF(N195="zákl. přenesená",J195,0)</f>
        <v>0</v>
      </c>
      <c r="BH195" s="157">
        <f>IF(N195="sníž. přenesená",J195,0)</f>
        <v>0</v>
      </c>
      <c r="BI195" s="157">
        <f>IF(N195="nulová",J195,0)</f>
        <v>0</v>
      </c>
      <c r="BJ195" s="16" t="s">
        <v>85</v>
      </c>
      <c r="BK195" s="157">
        <f>ROUND(I195*H195,2)</f>
        <v>0</v>
      </c>
      <c r="BL195" s="16" t="s">
        <v>135</v>
      </c>
      <c r="BM195" s="156" t="s">
        <v>300</v>
      </c>
    </row>
    <row r="196" spans="1:65" s="13" customFormat="1" ht="11.25">
      <c r="B196" s="158"/>
      <c r="D196" s="159" t="s">
        <v>137</v>
      </c>
      <c r="E196" s="160" t="s">
        <v>1</v>
      </c>
      <c r="F196" s="161" t="s">
        <v>301</v>
      </c>
      <c r="H196" s="162">
        <v>1.68</v>
      </c>
      <c r="I196" s="163"/>
      <c r="L196" s="158"/>
      <c r="M196" s="164"/>
      <c r="N196" s="165"/>
      <c r="O196" s="165"/>
      <c r="P196" s="165"/>
      <c r="Q196" s="165"/>
      <c r="R196" s="165"/>
      <c r="S196" s="165"/>
      <c r="T196" s="166"/>
      <c r="AT196" s="160" t="s">
        <v>137</v>
      </c>
      <c r="AU196" s="160" t="s">
        <v>87</v>
      </c>
      <c r="AV196" s="13" t="s">
        <v>87</v>
      </c>
      <c r="AW196" s="13" t="s">
        <v>33</v>
      </c>
      <c r="AX196" s="13" t="s">
        <v>85</v>
      </c>
      <c r="AY196" s="160" t="s">
        <v>129</v>
      </c>
    </row>
    <row r="197" spans="1:65" s="12" customFormat="1" ht="22.9" customHeight="1">
      <c r="B197" s="130"/>
      <c r="D197" s="131" t="s">
        <v>76</v>
      </c>
      <c r="E197" s="141" t="s">
        <v>169</v>
      </c>
      <c r="F197" s="141" t="s">
        <v>302</v>
      </c>
      <c r="I197" s="133"/>
      <c r="J197" s="142">
        <f>BK197</f>
        <v>0</v>
      </c>
      <c r="L197" s="130"/>
      <c r="M197" s="135"/>
      <c r="N197" s="136"/>
      <c r="O197" s="136"/>
      <c r="P197" s="137">
        <f>SUM(P198:P213)</f>
        <v>0</v>
      </c>
      <c r="Q197" s="136"/>
      <c r="R197" s="137">
        <f>SUM(R198:R213)</f>
        <v>6.6789299000000009</v>
      </c>
      <c r="S197" s="136"/>
      <c r="T197" s="138">
        <f>SUM(T198:T213)</f>
        <v>86.537199999999999</v>
      </c>
      <c r="AR197" s="131" t="s">
        <v>85</v>
      </c>
      <c r="AT197" s="139" t="s">
        <v>76</v>
      </c>
      <c r="AU197" s="139" t="s">
        <v>85</v>
      </c>
      <c r="AY197" s="131" t="s">
        <v>129</v>
      </c>
      <c r="BK197" s="140">
        <f>SUM(BK198:BK213)</f>
        <v>0</v>
      </c>
    </row>
    <row r="198" spans="1:65" s="2" customFormat="1" ht="21.75" customHeight="1">
      <c r="A198" s="31"/>
      <c r="B198" s="143"/>
      <c r="C198" s="144" t="s">
        <v>303</v>
      </c>
      <c r="D198" s="144" t="s">
        <v>131</v>
      </c>
      <c r="E198" s="145" t="s">
        <v>304</v>
      </c>
      <c r="F198" s="146" t="s">
        <v>305</v>
      </c>
      <c r="G198" s="147" t="s">
        <v>219</v>
      </c>
      <c r="H198" s="148">
        <v>16.350000000000001</v>
      </c>
      <c r="I198" s="149"/>
      <c r="J198" s="150">
        <f>ROUND(I198*H198,2)</f>
        <v>0</v>
      </c>
      <c r="K198" s="151"/>
      <c r="L198" s="32"/>
      <c r="M198" s="152" t="s">
        <v>1</v>
      </c>
      <c r="N198" s="153" t="s">
        <v>42</v>
      </c>
      <c r="O198" s="57"/>
      <c r="P198" s="154">
        <f>O198*H198</f>
        <v>0</v>
      </c>
      <c r="Q198" s="154">
        <v>0</v>
      </c>
      <c r="R198" s="154">
        <f>Q198*H198</f>
        <v>0</v>
      </c>
      <c r="S198" s="154">
        <v>0.25</v>
      </c>
      <c r="T198" s="155">
        <f>S198*H198</f>
        <v>4.0875000000000004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56" t="s">
        <v>135</v>
      </c>
      <c r="AT198" s="156" t="s">
        <v>131</v>
      </c>
      <c r="AU198" s="156" t="s">
        <v>87</v>
      </c>
      <c r="AY198" s="16" t="s">
        <v>129</v>
      </c>
      <c r="BE198" s="157">
        <f>IF(N198="základní",J198,0)</f>
        <v>0</v>
      </c>
      <c r="BF198" s="157">
        <f>IF(N198="snížená",J198,0)</f>
        <v>0</v>
      </c>
      <c r="BG198" s="157">
        <f>IF(N198="zákl. přenesená",J198,0)</f>
        <v>0</v>
      </c>
      <c r="BH198" s="157">
        <f>IF(N198="sníž. přenesená",J198,0)</f>
        <v>0</v>
      </c>
      <c r="BI198" s="157">
        <f>IF(N198="nulová",J198,0)</f>
        <v>0</v>
      </c>
      <c r="BJ198" s="16" t="s">
        <v>85</v>
      </c>
      <c r="BK198" s="157">
        <f>ROUND(I198*H198,2)</f>
        <v>0</v>
      </c>
      <c r="BL198" s="16" t="s">
        <v>135</v>
      </c>
      <c r="BM198" s="156" t="s">
        <v>306</v>
      </c>
    </row>
    <row r="199" spans="1:65" s="2" customFormat="1" ht="21.75" customHeight="1">
      <c r="A199" s="31"/>
      <c r="B199" s="143"/>
      <c r="C199" s="144" t="s">
        <v>307</v>
      </c>
      <c r="D199" s="144" t="s">
        <v>131</v>
      </c>
      <c r="E199" s="145" t="s">
        <v>308</v>
      </c>
      <c r="F199" s="146" t="s">
        <v>309</v>
      </c>
      <c r="G199" s="147" t="s">
        <v>134</v>
      </c>
      <c r="H199" s="148">
        <v>11.445</v>
      </c>
      <c r="I199" s="149"/>
      <c r="J199" s="150">
        <f>ROUND(I199*H199,2)</f>
        <v>0</v>
      </c>
      <c r="K199" s="151"/>
      <c r="L199" s="32"/>
      <c r="M199" s="152" t="s">
        <v>1</v>
      </c>
      <c r="N199" s="153" t="s">
        <v>42</v>
      </c>
      <c r="O199" s="57"/>
      <c r="P199" s="154">
        <f>O199*H199</f>
        <v>0</v>
      </c>
      <c r="Q199" s="154">
        <v>0.16192000000000001</v>
      </c>
      <c r="R199" s="154">
        <f>Q199*H199</f>
        <v>1.8531744000000001</v>
      </c>
      <c r="S199" s="154">
        <v>0</v>
      </c>
      <c r="T199" s="155">
        <f>S199*H199</f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56" t="s">
        <v>135</v>
      </c>
      <c r="AT199" s="156" t="s">
        <v>131</v>
      </c>
      <c r="AU199" s="156" t="s">
        <v>87</v>
      </c>
      <c r="AY199" s="16" t="s">
        <v>129</v>
      </c>
      <c r="BE199" s="157">
        <f>IF(N199="základní",J199,0)</f>
        <v>0</v>
      </c>
      <c r="BF199" s="157">
        <f>IF(N199="snížená",J199,0)</f>
        <v>0</v>
      </c>
      <c r="BG199" s="157">
        <f>IF(N199="zákl. přenesená",J199,0)</f>
        <v>0</v>
      </c>
      <c r="BH199" s="157">
        <f>IF(N199="sníž. přenesená",J199,0)</f>
        <v>0</v>
      </c>
      <c r="BI199" s="157">
        <f>IF(N199="nulová",J199,0)</f>
        <v>0</v>
      </c>
      <c r="BJ199" s="16" t="s">
        <v>85</v>
      </c>
      <c r="BK199" s="157">
        <f>ROUND(I199*H199,2)</f>
        <v>0</v>
      </c>
      <c r="BL199" s="16" t="s">
        <v>135</v>
      </c>
      <c r="BM199" s="156" t="s">
        <v>310</v>
      </c>
    </row>
    <row r="200" spans="1:65" s="13" customFormat="1" ht="11.25">
      <c r="B200" s="158"/>
      <c r="D200" s="159" t="s">
        <v>137</v>
      </c>
      <c r="E200" s="160" t="s">
        <v>1</v>
      </c>
      <c r="F200" s="161" t="s">
        <v>311</v>
      </c>
      <c r="H200" s="162">
        <v>11.445</v>
      </c>
      <c r="I200" s="163"/>
      <c r="L200" s="158"/>
      <c r="M200" s="164"/>
      <c r="N200" s="165"/>
      <c r="O200" s="165"/>
      <c r="P200" s="165"/>
      <c r="Q200" s="165"/>
      <c r="R200" s="165"/>
      <c r="S200" s="165"/>
      <c r="T200" s="166"/>
      <c r="AT200" s="160" t="s">
        <v>137</v>
      </c>
      <c r="AU200" s="160" t="s">
        <v>87</v>
      </c>
      <c r="AV200" s="13" t="s">
        <v>87</v>
      </c>
      <c r="AW200" s="13" t="s">
        <v>33</v>
      </c>
      <c r="AX200" s="13" t="s">
        <v>85</v>
      </c>
      <c r="AY200" s="160" t="s">
        <v>129</v>
      </c>
    </row>
    <row r="201" spans="1:65" s="2" customFormat="1" ht="21.75" customHeight="1">
      <c r="A201" s="31"/>
      <c r="B201" s="143"/>
      <c r="C201" s="144" t="s">
        <v>312</v>
      </c>
      <c r="D201" s="144" t="s">
        <v>131</v>
      </c>
      <c r="E201" s="145" t="s">
        <v>313</v>
      </c>
      <c r="F201" s="146" t="s">
        <v>314</v>
      </c>
      <c r="G201" s="147" t="s">
        <v>219</v>
      </c>
      <c r="H201" s="148">
        <v>16.350000000000001</v>
      </c>
      <c r="I201" s="149"/>
      <c r="J201" s="150">
        <f>ROUND(I201*H201,2)</f>
        <v>0</v>
      </c>
      <c r="K201" s="151"/>
      <c r="L201" s="32"/>
      <c r="M201" s="152" t="s">
        <v>1</v>
      </c>
      <c r="N201" s="153" t="s">
        <v>42</v>
      </c>
      <c r="O201" s="57"/>
      <c r="P201" s="154">
        <f>O201*H201</f>
        <v>0</v>
      </c>
      <c r="Q201" s="154">
        <v>0.16370999999999999</v>
      </c>
      <c r="R201" s="154">
        <f>Q201*H201</f>
        <v>2.6766585000000003</v>
      </c>
      <c r="S201" s="154">
        <v>0</v>
      </c>
      <c r="T201" s="155">
        <f>S201*H201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56" t="s">
        <v>135</v>
      </c>
      <c r="AT201" s="156" t="s">
        <v>131</v>
      </c>
      <c r="AU201" s="156" t="s">
        <v>87</v>
      </c>
      <c r="AY201" s="16" t="s">
        <v>129</v>
      </c>
      <c r="BE201" s="157">
        <f>IF(N201="základní",J201,0)</f>
        <v>0</v>
      </c>
      <c r="BF201" s="157">
        <f>IF(N201="snížená",J201,0)</f>
        <v>0</v>
      </c>
      <c r="BG201" s="157">
        <f>IF(N201="zákl. přenesená",J201,0)</f>
        <v>0</v>
      </c>
      <c r="BH201" s="157">
        <f>IF(N201="sníž. přenesená",J201,0)</f>
        <v>0</v>
      </c>
      <c r="BI201" s="157">
        <f>IF(N201="nulová",J201,0)</f>
        <v>0</v>
      </c>
      <c r="BJ201" s="16" t="s">
        <v>85</v>
      </c>
      <c r="BK201" s="157">
        <f>ROUND(I201*H201,2)</f>
        <v>0</v>
      </c>
      <c r="BL201" s="16" t="s">
        <v>135</v>
      </c>
      <c r="BM201" s="156" t="s">
        <v>315</v>
      </c>
    </row>
    <row r="202" spans="1:65" s="13" customFormat="1" ht="11.25">
      <c r="B202" s="158"/>
      <c r="D202" s="159" t="s">
        <v>137</v>
      </c>
      <c r="E202" s="160" t="s">
        <v>1</v>
      </c>
      <c r="F202" s="161" t="s">
        <v>316</v>
      </c>
      <c r="H202" s="162">
        <v>16.350000000000001</v>
      </c>
      <c r="I202" s="163"/>
      <c r="L202" s="158"/>
      <c r="M202" s="164"/>
      <c r="N202" s="165"/>
      <c r="O202" s="165"/>
      <c r="P202" s="165"/>
      <c r="Q202" s="165"/>
      <c r="R202" s="165"/>
      <c r="S202" s="165"/>
      <c r="T202" s="166"/>
      <c r="AT202" s="160" t="s">
        <v>137</v>
      </c>
      <c r="AU202" s="160" t="s">
        <v>87</v>
      </c>
      <c r="AV202" s="13" t="s">
        <v>87</v>
      </c>
      <c r="AW202" s="13" t="s">
        <v>33</v>
      </c>
      <c r="AX202" s="13" t="s">
        <v>85</v>
      </c>
      <c r="AY202" s="160" t="s">
        <v>129</v>
      </c>
    </row>
    <row r="203" spans="1:65" s="2" customFormat="1" ht="16.5" customHeight="1">
      <c r="A203" s="31"/>
      <c r="B203" s="143"/>
      <c r="C203" s="167" t="s">
        <v>317</v>
      </c>
      <c r="D203" s="167" t="s">
        <v>210</v>
      </c>
      <c r="E203" s="168" t="s">
        <v>318</v>
      </c>
      <c r="F203" s="169" t="s">
        <v>319</v>
      </c>
      <c r="G203" s="170" t="s">
        <v>219</v>
      </c>
      <c r="H203" s="171">
        <v>16.350000000000001</v>
      </c>
      <c r="I203" s="172"/>
      <c r="J203" s="173">
        <f>ROUND(I203*H203,2)</f>
        <v>0</v>
      </c>
      <c r="K203" s="174"/>
      <c r="L203" s="175"/>
      <c r="M203" s="176" t="s">
        <v>1</v>
      </c>
      <c r="N203" s="177" t="s">
        <v>42</v>
      </c>
      <c r="O203" s="57"/>
      <c r="P203" s="154">
        <f>O203*H203</f>
        <v>0</v>
      </c>
      <c r="Q203" s="154">
        <v>0.13131999999999999</v>
      </c>
      <c r="R203" s="154">
        <f>Q203*H203</f>
        <v>2.1470820000000002</v>
      </c>
      <c r="S203" s="154">
        <v>0</v>
      </c>
      <c r="T203" s="155">
        <f>S203*H203</f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56" t="s">
        <v>165</v>
      </c>
      <c r="AT203" s="156" t="s">
        <v>210</v>
      </c>
      <c r="AU203" s="156" t="s">
        <v>87</v>
      </c>
      <c r="AY203" s="16" t="s">
        <v>129</v>
      </c>
      <c r="BE203" s="157">
        <f>IF(N203="základní",J203,0)</f>
        <v>0</v>
      </c>
      <c r="BF203" s="157">
        <f>IF(N203="snížená",J203,0)</f>
        <v>0</v>
      </c>
      <c r="BG203" s="157">
        <f>IF(N203="zákl. přenesená",J203,0)</f>
        <v>0</v>
      </c>
      <c r="BH203" s="157">
        <f>IF(N203="sníž. přenesená",J203,0)</f>
        <v>0</v>
      </c>
      <c r="BI203" s="157">
        <f>IF(N203="nulová",J203,0)</f>
        <v>0</v>
      </c>
      <c r="BJ203" s="16" t="s">
        <v>85</v>
      </c>
      <c r="BK203" s="157">
        <f>ROUND(I203*H203,2)</f>
        <v>0</v>
      </c>
      <c r="BL203" s="16" t="s">
        <v>135</v>
      </c>
      <c r="BM203" s="156" t="s">
        <v>320</v>
      </c>
    </row>
    <row r="204" spans="1:65" s="13" customFormat="1" ht="11.25">
      <c r="B204" s="158"/>
      <c r="D204" s="159" t="s">
        <v>137</v>
      </c>
      <c r="E204" s="160" t="s">
        <v>1</v>
      </c>
      <c r="F204" s="161" t="s">
        <v>316</v>
      </c>
      <c r="H204" s="162">
        <v>16.350000000000001</v>
      </c>
      <c r="I204" s="163"/>
      <c r="L204" s="158"/>
      <c r="M204" s="164"/>
      <c r="N204" s="165"/>
      <c r="O204" s="165"/>
      <c r="P204" s="165"/>
      <c r="Q204" s="165"/>
      <c r="R204" s="165"/>
      <c r="S204" s="165"/>
      <c r="T204" s="166"/>
      <c r="AT204" s="160" t="s">
        <v>137</v>
      </c>
      <c r="AU204" s="160" t="s">
        <v>87</v>
      </c>
      <c r="AV204" s="13" t="s">
        <v>87</v>
      </c>
      <c r="AW204" s="13" t="s">
        <v>33</v>
      </c>
      <c r="AX204" s="13" t="s">
        <v>85</v>
      </c>
      <c r="AY204" s="160" t="s">
        <v>129</v>
      </c>
    </row>
    <row r="205" spans="1:65" s="2" customFormat="1" ht="33" customHeight="1">
      <c r="A205" s="31"/>
      <c r="B205" s="143"/>
      <c r="C205" s="144" t="s">
        <v>321</v>
      </c>
      <c r="D205" s="144" t="s">
        <v>131</v>
      </c>
      <c r="E205" s="145" t="s">
        <v>322</v>
      </c>
      <c r="F205" s="146" t="s">
        <v>323</v>
      </c>
      <c r="G205" s="147" t="s">
        <v>134</v>
      </c>
      <c r="H205" s="148">
        <v>15.5</v>
      </c>
      <c r="I205" s="149"/>
      <c r="J205" s="150">
        <f>ROUND(I205*H205,2)</f>
        <v>0</v>
      </c>
      <c r="K205" s="151"/>
      <c r="L205" s="32"/>
      <c r="M205" s="152" t="s">
        <v>1</v>
      </c>
      <c r="N205" s="153" t="s">
        <v>42</v>
      </c>
      <c r="O205" s="57"/>
      <c r="P205" s="154">
        <f>O205*H205</f>
        <v>0</v>
      </c>
      <c r="Q205" s="154">
        <v>1.2999999999999999E-4</v>
      </c>
      <c r="R205" s="154">
        <f>Q205*H205</f>
        <v>2.0149999999999999E-3</v>
      </c>
      <c r="S205" s="154">
        <v>0</v>
      </c>
      <c r="T205" s="155">
        <f>S205*H205</f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56" t="s">
        <v>135</v>
      </c>
      <c r="AT205" s="156" t="s">
        <v>131</v>
      </c>
      <c r="AU205" s="156" t="s">
        <v>87</v>
      </c>
      <c r="AY205" s="16" t="s">
        <v>129</v>
      </c>
      <c r="BE205" s="157">
        <f>IF(N205="základní",J205,0)</f>
        <v>0</v>
      </c>
      <c r="BF205" s="157">
        <f>IF(N205="snížená",J205,0)</f>
        <v>0</v>
      </c>
      <c r="BG205" s="157">
        <f>IF(N205="zákl. přenesená",J205,0)</f>
        <v>0</v>
      </c>
      <c r="BH205" s="157">
        <f>IF(N205="sníž. přenesená",J205,0)</f>
        <v>0</v>
      </c>
      <c r="BI205" s="157">
        <f>IF(N205="nulová",J205,0)</f>
        <v>0</v>
      </c>
      <c r="BJ205" s="16" t="s">
        <v>85</v>
      </c>
      <c r="BK205" s="157">
        <f>ROUND(I205*H205,2)</f>
        <v>0</v>
      </c>
      <c r="BL205" s="16" t="s">
        <v>135</v>
      </c>
      <c r="BM205" s="156" t="s">
        <v>324</v>
      </c>
    </row>
    <row r="206" spans="1:65" s="13" customFormat="1" ht="11.25">
      <c r="B206" s="158"/>
      <c r="D206" s="159" t="s">
        <v>137</v>
      </c>
      <c r="E206" s="160" t="s">
        <v>1</v>
      </c>
      <c r="F206" s="161" t="s">
        <v>325</v>
      </c>
      <c r="H206" s="162">
        <v>15.5</v>
      </c>
      <c r="I206" s="163"/>
      <c r="L206" s="158"/>
      <c r="M206" s="164"/>
      <c r="N206" s="165"/>
      <c r="O206" s="165"/>
      <c r="P206" s="165"/>
      <c r="Q206" s="165"/>
      <c r="R206" s="165"/>
      <c r="S206" s="165"/>
      <c r="T206" s="166"/>
      <c r="AT206" s="160" t="s">
        <v>137</v>
      </c>
      <c r="AU206" s="160" t="s">
        <v>87</v>
      </c>
      <c r="AV206" s="13" t="s">
        <v>87</v>
      </c>
      <c r="AW206" s="13" t="s">
        <v>33</v>
      </c>
      <c r="AX206" s="13" t="s">
        <v>85</v>
      </c>
      <c r="AY206" s="160" t="s">
        <v>129</v>
      </c>
    </row>
    <row r="207" spans="1:65" s="2" customFormat="1" ht="21.75" customHeight="1">
      <c r="A207" s="31"/>
      <c r="B207" s="143"/>
      <c r="C207" s="144" t="s">
        <v>326</v>
      </c>
      <c r="D207" s="144" t="s">
        <v>131</v>
      </c>
      <c r="E207" s="145" t="s">
        <v>327</v>
      </c>
      <c r="F207" s="146" t="s">
        <v>328</v>
      </c>
      <c r="G207" s="147" t="s">
        <v>177</v>
      </c>
      <c r="H207" s="148">
        <v>5</v>
      </c>
      <c r="I207" s="149"/>
      <c r="J207" s="150">
        <f>ROUND(I207*H207,2)</f>
        <v>0</v>
      </c>
      <c r="K207" s="151"/>
      <c r="L207" s="32"/>
      <c r="M207" s="152" t="s">
        <v>1</v>
      </c>
      <c r="N207" s="153" t="s">
        <v>42</v>
      </c>
      <c r="O207" s="57"/>
      <c r="P207" s="154">
        <f>O207*H207</f>
        <v>0</v>
      </c>
      <c r="Q207" s="154">
        <v>0</v>
      </c>
      <c r="R207" s="154">
        <f>Q207*H207</f>
        <v>0</v>
      </c>
      <c r="S207" s="154">
        <v>8.0000000000000002E-3</v>
      </c>
      <c r="T207" s="155">
        <f>S207*H207</f>
        <v>0.04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56" t="s">
        <v>135</v>
      </c>
      <c r="AT207" s="156" t="s">
        <v>131</v>
      </c>
      <c r="AU207" s="156" t="s">
        <v>87</v>
      </c>
      <c r="AY207" s="16" t="s">
        <v>129</v>
      </c>
      <c r="BE207" s="157">
        <f>IF(N207="základní",J207,0)</f>
        <v>0</v>
      </c>
      <c r="BF207" s="157">
        <f>IF(N207="snížená",J207,0)</f>
        <v>0</v>
      </c>
      <c r="BG207" s="157">
        <f>IF(N207="zákl. přenesená",J207,0)</f>
        <v>0</v>
      </c>
      <c r="BH207" s="157">
        <f>IF(N207="sníž. přenesená",J207,0)</f>
        <v>0</v>
      </c>
      <c r="BI207" s="157">
        <f>IF(N207="nulová",J207,0)</f>
        <v>0</v>
      </c>
      <c r="BJ207" s="16" t="s">
        <v>85</v>
      </c>
      <c r="BK207" s="157">
        <f>ROUND(I207*H207,2)</f>
        <v>0</v>
      </c>
      <c r="BL207" s="16" t="s">
        <v>135</v>
      </c>
      <c r="BM207" s="156" t="s">
        <v>329</v>
      </c>
    </row>
    <row r="208" spans="1:65" s="2" customFormat="1" ht="21.75" customHeight="1">
      <c r="A208" s="31"/>
      <c r="B208" s="143"/>
      <c r="C208" s="144" t="s">
        <v>330</v>
      </c>
      <c r="D208" s="144" t="s">
        <v>131</v>
      </c>
      <c r="E208" s="145" t="s">
        <v>331</v>
      </c>
      <c r="F208" s="146" t="s">
        <v>332</v>
      </c>
      <c r="G208" s="147" t="s">
        <v>219</v>
      </c>
      <c r="H208" s="148">
        <v>15</v>
      </c>
      <c r="I208" s="149"/>
      <c r="J208" s="150">
        <f>ROUND(I208*H208,2)</f>
        <v>0</v>
      </c>
      <c r="K208" s="151"/>
      <c r="L208" s="32"/>
      <c r="M208" s="152" t="s">
        <v>1</v>
      </c>
      <c r="N208" s="153" t="s">
        <v>42</v>
      </c>
      <c r="O208" s="57"/>
      <c r="P208" s="154">
        <f>O208*H208</f>
        <v>0</v>
      </c>
      <c r="Q208" s="154">
        <v>0</v>
      </c>
      <c r="R208" s="154">
        <f>Q208*H208</f>
        <v>0</v>
      </c>
      <c r="S208" s="154">
        <v>1.98E-3</v>
      </c>
      <c r="T208" s="155">
        <f>S208*H208</f>
        <v>2.9700000000000001E-2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56" t="s">
        <v>135</v>
      </c>
      <c r="AT208" s="156" t="s">
        <v>131</v>
      </c>
      <c r="AU208" s="156" t="s">
        <v>87</v>
      </c>
      <c r="AY208" s="16" t="s">
        <v>129</v>
      </c>
      <c r="BE208" s="157">
        <f>IF(N208="základní",J208,0)</f>
        <v>0</v>
      </c>
      <c r="BF208" s="157">
        <f>IF(N208="snížená",J208,0)</f>
        <v>0</v>
      </c>
      <c r="BG208" s="157">
        <f>IF(N208="zákl. přenesená",J208,0)</f>
        <v>0</v>
      </c>
      <c r="BH208" s="157">
        <f>IF(N208="sníž. přenesená",J208,0)</f>
        <v>0</v>
      </c>
      <c r="BI208" s="157">
        <f>IF(N208="nulová",J208,0)</f>
        <v>0</v>
      </c>
      <c r="BJ208" s="16" t="s">
        <v>85</v>
      </c>
      <c r="BK208" s="157">
        <f>ROUND(I208*H208,2)</f>
        <v>0</v>
      </c>
      <c r="BL208" s="16" t="s">
        <v>135</v>
      </c>
      <c r="BM208" s="156" t="s">
        <v>333</v>
      </c>
    </row>
    <row r="209" spans="1:65" s="2" customFormat="1" ht="21.75" customHeight="1">
      <c r="A209" s="31"/>
      <c r="B209" s="143"/>
      <c r="C209" s="144" t="s">
        <v>334</v>
      </c>
      <c r="D209" s="144" t="s">
        <v>131</v>
      </c>
      <c r="E209" s="145" t="s">
        <v>335</v>
      </c>
      <c r="F209" s="146" t="s">
        <v>336</v>
      </c>
      <c r="G209" s="147" t="s">
        <v>177</v>
      </c>
      <c r="H209" s="148">
        <v>1</v>
      </c>
      <c r="I209" s="149"/>
      <c r="J209" s="150">
        <f>ROUND(I209*H209,2)</f>
        <v>0</v>
      </c>
      <c r="K209" s="151"/>
      <c r="L209" s="32"/>
      <c r="M209" s="152" t="s">
        <v>1</v>
      </c>
      <c r="N209" s="153" t="s">
        <v>42</v>
      </c>
      <c r="O209" s="57"/>
      <c r="P209" s="154">
        <f>O209*H209</f>
        <v>0</v>
      </c>
      <c r="Q209" s="154">
        <v>0</v>
      </c>
      <c r="R209" s="154">
        <f>Q209*H209</f>
        <v>0</v>
      </c>
      <c r="S209" s="154">
        <v>0.21</v>
      </c>
      <c r="T209" s="155">
        <f>S209*H209</f>
        <v>0.21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56" t="s">
        <v>135</v>
      </c>
      <c r="AT209" s="156" t="s">
        <v>131</v>
      </c>
      <c r="AU209" s="156" t="s">
        <v>87</v>
      </c>
      <c r="AY209" s="16" t="s">
        <v>129</v>
      </c>
      <c r="BE209" s="157">
        <f>IF(N209="základní",J209,0)</f>
        <v>0</v>
      </c>
      <c r="BF209" s="157">
        <f>IF(N209="snížená",J209,0)</f>
        <v>0</v>
      </c>
      <c r="BG209" s="157">
        <f>IF(N209="zákl. přenesená",J209,0)</f>
        <v>0</v>
      </c>
      <c r="BH209" s="157">
        <f>IF(N209="sníž. přenesená",J209,0)</f>
        <v>0</v>
      </c>
      <c r="BI209" s="157">
        <f>IF(N209="nulová",J209,0)</f>
        <v>0</v>
      </c>
      <c r="BJ209" s="16" t="s">
        <v>85</v>
      </c>
      <c r="BK209" s="157">
        <f>ROUND(I209*H209,2)</f>
        <v>0</v>
      </c>
      <c r="BL209" s="16" t="s">
        <v>135</v>
      </c>
      <c r="BM209" s="156" t="s">
        <v>337</v>
      </c>
    </row>
    <row r="210" spans="1:65" s="2" customFormat="1" ht="21.75" customHeight="1">
      <c r="A210" s="31"/>
      <c r="B210" s="143"/>
      <c r="C210" s="144" t="s">
        <v>338</v>
      </c>
      <c r="D210" s="144" t="s">
        <v>131</v>
      </c>
      <c r="E210" s="145" t="s">
        <v>339</v>
      </c>
      <c r="F210" s="146" t="s">
        <v>340</v>
      </c>
      <c r="G210" s="147" t="s">
        <v>141</v>
      </c>
      <c r="H210" s="148">
        <v>30.734000000000002</v>
      </c>
      <c r="I210" s="149"/>
      <c r="J210" s="150">
        <f>ROUND(I210*H210,2)</f>
        <v>0</v>
      </c>
      <c r="K210" s="151"/>
      <c r="L210" s="32"/>
      <c r="M210" s="152" t="s">
        <v>1</v>
      </c>
      <c r="N210" s="153" t="s">
        <v>42</v>
      </c>
      <c r="O210" s="57"/>
      <c r="P210" s="154">
        <f>O210*H210</f>
        <v>0</v>
      </c>
      <c r="Q210" s="154">
        <v>0</v>
      </c>
      <c r="R210" s="154">
        <f>Q210*H210</f>
        <v>0</v>
      </c>
      <c r="S210" s="154">
        <v>2</v>
      </c>
      <c r="T210" s="155">
        <f>S210*H210</f>
        <v>61.468000000000004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56" t="s">
        <v>135</v>
      </c>
      <c r="AT210" s="156" t="s">
        <v>131</v>
      </c>
      <c r="AU210" s="156" t="s">
        <v>87</v>
      </c>
      <c r="AY210" s="16" t="s">
        <v>129</v>
      </c>
      <c r="BE210" s="157">
        <f>IF(N210="základní",J210,0)</f>
        <v>0</v>
      </c>
      <c r="BF210" s="157">
        <f>IF(N210="snížená",J210,0)</f>
        <v>0</v>
      </c>
      <c r="BG210" s="157">
        <f>IF(N210="zákl. přenesená",J210,0)</f>
        <v>0</v>
      </c>
      <c r="BH210" s="157">
        <f>IF(N210="sníž. přenesená",J210,0)</f>
        <v>0</v>
      </c>
      <c r="BI210" s="157">
        <f>IF(N210="nulová",J210,0)</f>
        <v>0</v>
      </c>
      <c r="BJ210" s="16" t="s">
        <v>85</v>
      </c>
      <c r="BK210" s="157">
        <f>ROUND(I210*H210,2)</f>
        <v>0</v>
      </c>
      <c r="BL210" s="16" t="s">
        <v>135</v>
      </c>
      <c r="BM210" s="156" t="s">
        <v>341</v>
      </c>
    </row>
    <row r="211" spans="1:65" s="13" customFormat="1" ht="11.25">
      <c r="B211" s="158"/>
      <c r="D211" s="159" t="s">
        <v>137</v>
      </c>
      <c r="E211" s="160" t="s">
        <v>1</v>
      </c>
      <c r="F211" s="161" t="s">
        <v>342</v>
      </c>
      <c r="H211" s="162">
        <v>30.734000000000002</v>
      </c>
      <c r="I211" s="163"/>
      <c r="L211" s="158"/>
      <c r="M211" s="164"/>
      <c r="N211" s="165"/>
      <c r="O211" s="165"/>
      <c r="P211" s="165"/>
      <c r="Q211" s="165"/>
      <c r="R211" s="165"/>
      <c r="S211" s="165"/>
      <c r="T211" s="166"/>
      <c r="AT211" s="160" t="s">
        <v>137</v>
      </c>
      <c r="AU211" s="160" t="s">
        <v>87</v>
      </c>
      <c r="AV211" s="13" t="s">
        <v>87</v>
      </c>
      <c r="AW211" s="13" t="s">
        <v>33</v>
      </c>
      <c r="AX211" s="13" t="s">
        <v>85</v>
      </c>
      <c r="AY211" s="160" t="s">
        <v>129</v>
      </c>
    </row>
    <row r="212" spans="1:65" s="2" customFormat="1" ht="21.75" customHeight="1">
      <c r="A212" s="31"/>
      <c r="B212" s="143"/>
      <c r="C212" s="144" t="s">
        <v>343</v>
      </c>
      <c r="D212" s="144" t="s">
        <v>131</v>
      </c>
      <c r="E212" s="145" t="s">
        <v>344</v>
      </c>
      <c r="F212" s="146" t="s">
        <v>345</v>
      </c>
      <c r="G212" s="147" t="s">
        <v>141</v>
      </c>
      <c r="H212" s="148">
        <v>10.351000000000001</v>
      </c>
      <c r="I212" s="149"/>
      <c r="J212" s="150">
        <f>ROUND(I212*H212,2)</f>
        <v>0</v>
      </c>
      <c r="K212" s="151"/>
      <c r="L212" s="32"/>
      <c r="M212" s="152" t="s">
        <v>1</v>
      </c>
      <c r="N212" s="153" t="s">
        <v>42</v>
      </c>
      <c r="O212" s="57"/>
      <c r="P212" s="154">
        <f>O212*H212</f>
        <v>0</v>
      </c>
      <c r="Q212" s="154">
        <v>0</v>
      </c>
      <c r="R212" s="154">
        <f>Q212*H212</f>
        <v>0</v>
      </c>
      <c r="S212" s="154">
        <v>2</v>
      </c>
      <c r="T212" s="155">
        <f>S212*H212</f>
        <v>20.702000000000002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56" t="s">
        <v>135</v>
      </c>
      <c r="AT212" s="156" t="s">
        <v>131</v>
      </c>
      <c r="AU212" s="156" t="s">
        <v>87</v>
      </c>
      <c r="AY212" s="16" t="s">
        <v>129</v>
      </c>
      <c r="BE212" s="157">
        <f>IF(N212="základní",J212,0)</f>
        <v>0</v>
      </c>
      <c r="BF212" s="157">
        <f>IF(N212="snížená",J212,0)</f>
        <v>0</v>
      </c>
      <c r="BG212" s="157">
        <f>IF(N212="zákl. přenesená",J212,0)</f>
        <v>0</v>
      </c>
      <c r="BH212" s="157">
        <f>IF(N212="sníž. přenesená",J212,0)</f>
        <v>0</v>
      </c>
      <c r="BI212" s="157">
        <f>IF(N212="nulová",J212,0)</f>
        <v>0</v>
      </c>
      <c r="BJ212" s="16" t="s">
        <v>85</v>
      </c>
      <c r="BK212" s="157">
        <f>ROUND(I212*H212,2)</f>
        <v>0</v>
      </c>
      <c r="BL212" s="16" t="s">
        <v>135</v>
      </c>
      <c r="BM212" s="156" t="s">
        <v>346</v>
      </c>
    </row>
    <row r="213" spans="1:65" s="13" customFormat="1" ht="11.25">
      <c r="B213" s="158"/>
      <c r="D213" s="159" t="s">
        <v>137</v>
      </c>
      <c r="E213" s="160" t="s">
        <v>1</v>
      </c>
      <c r="F213" s="161" t="s">
        <v>347</v>
      </c>
      <c r="H213" s="162">
        <v>10.351000000000001</v>
      </c>
      <c r="I213" s="163"/>
      <c r="L213" s="158"/>
      <c r="M213" s="164"/>
      <c r="N213" s="165"/>
      <c r="O213" s="165"/>
      <c r="P213" s="165"/>
      <c r="Q213" s="165"/>
      <c r="R213" s="165"/>
      <c r="S213" s="165"/>
      <c r="T213" s="166"/>
      <c r="AT213" s="160" t="s">
        <v>137</v>
      </c>
      <c r="AU213" s="160" t="s">
        <v>87</v>
      </c>
      <c r="AV213" s="13" t="s">
        <v>87</v>
      </c>
      <c r="AW213" s="13" t="s">
        <v>33</v>
      </c>
      <c r="AX213" s="13" t="s">
        <v>85</v>
      </c>
      <c r="AY213" s="160" t="s">
        <v>129</v>
      </c>
    </row>
    <row r="214" spans="1:65" s="12" customFormat="1" ht="22.9" customHeight="1">
      <c r="B214" s="130"/>
      <c r="D214" s="131" t="s">
        <v>76</v>
      </c>
      <c r="E214" s="141" t="s">
        <v>348</v>
      </c>
      <c r="F214" s="141" t="s">
        <v>349</v>
      </c>
      <c r="I214" s="133"/>
      <c r="J214" s="142">
        <f>BK214</f>
        <v>0</v>
      </c>
      <c r="L214" s="130"/>
      <c r="M214" s="135"/>
      <c r="N214" s="136"/>
      <c r="O214" s="136"/>
      <c r="P214" s="137">
        <f>SUM(P215:P219)</f>
        <v>0</v>
      </c>
      <c r="Q214" s="136"/>
      <c r="R214" s="137">
        <f>SUM(R215:R219)</f>
        <v>0</v>
      </c>
      <c r="S214" s="136"/>
      <c r="T214" s="138">
        <f>SUM(T215:T219)</f>
        <v>0</v>
      </c>
      <c r="AR214" s="131" t="s">
        <v>85</v>
      </c>
      <c r="AT214" s="139" t="s">
        <v>76</v>
      </c>
      <c r="AU214" s="139" t="s">
        <v>85</v>
      </c>
      <c r="AY214" s="131" t="s">
        <v>129</v>
      </c>
      <c r="BK214" s="140">
        <f>SUM(BK215:BK219)</f>
        <v>0</v>
      </c>
    </row>
    <row r="215" spans="1:65" s="2" customFormat="1" ht="21.75" customHeight="1">
      <c r="A215" s="31"/>
      <c r="B215" s="143"/>
      <c r="C215" s="144" t="s">
        <v>350</v>
      </c>
      <c r="D215" s="144" t="s">
        <v>131</v>
      </c>
      <c r="E215" s="145" t="s">
        <v>351</v>
      </c>
      <c r="F215" s="146" t="s">
        <v>352</v>
      </c>
      <c r="G215" s="147" t="s">
        <v>200</v>
      </c>
      <c r="H215" s="148">
        <v>88.632999999999996</v>
      </c>
      <c r="I215" s="149"/>
      <c r="J215" s="150">
        <f>ROUND(I215*H215,2)</f>
        <v>0</v>
      </c>
      <c r="K215" s="151"/>
      <c r="L215" s="32"/>
      <c r="M215" s="152" t="s">
        <v>1</v>
      </c>
      <c r="N215" s="153" t="s">
        <v>42</v>
      </c>
      <c r="O215" s="57"/>
      <c r="P215" s="154">
        <f>O215*H215</f>
        <v>0</v>
      </c>
      <c r="Q215" s="154">
        <v>0</v>
      </c>
      <c r="R215" s="154">
        <f>Q215*H215</f>
        <v>0</v>
      </c>
      <c r="S215" s="154">
        <v>0</v>
      </c>
      <c r="T215" s="155">
        <f>S215*H215</f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56" t="s">
        <v>135</v>
      </c>
      <c r="AT215" s="156" t="s">
        <v>131</v>
      </c>
      <c r="AU215" s="156" t="s">
        <v>87</v>
      </c>
      <c r="AY215" s="16" t="s">
        <v>129</v>
      </c>
      <c r="BE215" s="157">
        <f>IF(N215="základní",J215,0)</f>
        <v>0</v>
      </c>
      <c r="BF215" s="157">
        <f>IF(N215="snížená",J215,0)</f>
        <v>0</v>
      </c>
      <c r="BG215" s="157">
        <f>IF(N215="zákl. přenesená",J215,0)</f>
        <v>0</v>
      </c>
      <c r="BH215" s="157">
        <f>IF(N215="sníž. přenesená",J215,0)</f>
        <v>0</v>
      </c>
      <c r="BI215" s="157">
        <f>IF(N215="nulová",J215,0)</f>
        <v>0</v>
      </c>
      <c r="BJ215" s="16" t="s">
        <v>85</v>
      </c>
      <c r="BK215" s="157">
        <f>ROUND(I215*H215,2)</f>
        <v>0</v>
      </c>
      <c r="BL215" s="16" t="s">
        <v>135</v>
      </c>
      <c r="BM215" s="156" t="s">
        <v>353</v>
      </c>
    </row>
    <row r="216" spans="1:65" s="2" customFormat="1" ht="21.75" customHeight="1">
      <c r="A216" s="31"/>
      <c r="B216" s="143"/>
      <c r="C216" s="144" t="s">
        <v>354</v>
      </c>
      <c r="D216" s="144" t="s">
        <v>131</v>
      </c>
      <c r="E216" s="145" t="s">
        <v>355</v>
      </c>
      <c r="F216" s="146" t="s">
        <v>356</v>
      </c>
      <c r="G216" s="147" t="s">
        <v>200</v>
      </c>
      <c r="H216" s="148">
        <v>88.632999999999996</v>
      </c>
      <c r="I216" s="149"/>
      <c r="J216" s="150">
        <f>ROUND(I216*H216,2)</f>
        <v>0</v>
      </c>
      <c r="K216" s="151"/>
      <c r="L216" s="32"/>
      <c r="M216" s="152" t="s">
        <v>1</v>
      </c>
      <c r="N216" s="153" t="s">
        <v>42</v>
      </c>
      <c r="O216" s="57"/>
      <c r="P216" s="154">
        <f>O216*H216</f>
        <v>0</v>
      </c>
      <c r="Q216" s="154">
        <v>0</v>
      </c>
      <c r="R216" s="154">
        <f>Q216*H216</f>
        <v>0</v>
      </c>
      <c r="S216" s="154">
        <v>0</v>
      </c>
      <c r="T216" s="155">
        <f>S216*H216</f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56" t="s">
        <v>135</v>
      </c>
      <c r="AT216" s="156" t="s">
        <v>131</v>
      </c>
      <c r="AU216" s="156" t="s">
        <v>87</v>
      </c>
      <c r="AY216" s="16" t="s">
        <v>129</v>
      </c>
      <c r="BE216" s="157">
        <f>IF(N216="základní",J216,0)</f>
        <v>0</v>
      </c>
      <c r="BF216" s="157">
        <f>IF(N216="snížená",J216,0)</f>
        <v>0</v>
      </c>
      <c r="BG216" s="157">
        <f>IF(N216="zákl. přenesená",J216,0)</f>
        <v>0</v>
      </c>
      <c r="BH216" s="157">
        <f>IF(N216="sníž. přenesená",J216,0)</f>
        <v>0</v>
      </c>
      <c r="BI216" s="157">
        <f>IF(N216="nulová",J216,0)</f>
        <v>0</v>
      </c>
      <c r="BJ216" s="16" t="s">
        <v>85</v>
      </c>
      <c r="BK216" s="157">
        <f>ROUND(I216*H216,2)</f>
        <v>0</v>
      </c>
      <c r="BL216" s="16" t="s">
        <v>135</v>
      </c>
      <c r="BM216" s="156" t="s">
        <v>357</v>
      </c>
    </row>
    <row r="217" spans="1:65" s="2" customFormat="1" ht="21.75" customHeight="1">
      <c r="A217" s="31"/>
      <c r="B217" s="143"/>
      <c r="C217" s="144" t="s">
        <v>358</v>
      </c>
      <c r="D217" s="144" t="s">
        <v>131</v>
      </c>
      <c r="E217" s="145" t="s">
        <v>359</v>
      </c>
      <c r="F217" s="146" t="s">
        <v>360</v>
      </c>
      <c r="G217" s="147" t="s">
        <v>200</v>
      </c>
      <c r="H217" s="148">
        <v>354.53199999999998</v>
      </c>
      <c r="I217" s="149"/>
      <c r="J217" s="150">
        <f>ROUND(I217*H217,2)</f>
        <v>0</v>
      </c>
      <c r="K217" s="151"/>
      <c r="L217" s="32"/>
      <c r="M217" s="152" t="s">
        <v>1</v>
      </c>
      <c r="N217" s="153" t="s">
        <v>42</v>
      </c>
      <c r="O217" s="57"/>
      <c r="P217" s="154">
        <f>O217*H217</f>
        <v>0</v>
      </c>
      <c r="Q217" s="154">
        <v>0</v>
      </c>
      <c r="R217" s="154">
        <f>Q217*H217</f>
        <v>0</v>
      </c>
      <c r="S217" s="154">
        <v>0</v>
      </c>
      <c r="T217" s="155">
        <f>S217*H217</f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56" t="s">
        <v>135</v>
      </c>
      <c r="AT217" s="156" t="s">
        <v>131</v>
      </c>
      <c r="AU217" s="156" t="s">
        <v>87</v>
      </c>
      <c r="AY217" s="16" t="s">
        <v>129</v>
      </c>
      <c r="BE217" s="157">
        <f>IF(N217="základní",J217,0)</f>
        <v>0</v>
      </c>
      <c r="BF217" s="157">
        <f>IF(N217="snížená",J217,0)</f>
        <v>0</v>
      </c>
      <c r="BG217" s="157">
        <f>IF(N217="zákl. přenesená",J217,0)</f>
        <v>0</v>
      </c>
      <c r="BH217" s="157">
        <f>IF(N217="sníž. přenesená",J217,0)</f>
        <v>0</v>
      </c>
      <c r="BI217" s="157">
        <f>IF(N217="nulová",J217,0)</f>
        <v>0</v>
      </c>
      <c r="BJ217" s="16" t="s">
        <v>85</v>
      </c>
      <c r="BK217" s="157">
        <f>ROUND(I217*H217,2)</f>
        <v>0</v>
      </c>
      <c r="BL217" s="16" t="s">
        <v>135</v>
      </c>
      <c r="BM217" s="156" t="s">
        <v>361</v>
      </c>
    </row>
    <row r="218" spans="1:65" s="13" customFormat="1" ht="11.25">
      <c r="B218" s="158"/>
      <c r="D218" s="159" t="s">
        <v>137</v>
      </c>
      <c r="F218" s="161" t="s">
        <v>362</v>
      </c>
      <c r="H218" s="162">
        <v>354.53199999999998</v>
      </c>
      <c r="I218" s="163"/>
      <c r="L218" s="158"/>
      <c r="M218" s="164"/>
      <c r="N218" s="165"/>
      <c r="O218" s="165"/>
      <c r="P218" s="165"/>
      <c r="Q218" s="165"/>
      <c r="R218" s="165"/>
      <c r="S218" s="165"/>
      <c r="T218" s="166"/>
      <c r="AT218" s="160" t="s">
        <v>137</v>
      </c>
      <c r="AU218" s="160" t="s">
        <v>87</v>
      </c>
      <c r="AV218" s="13" t="s">
        <v>87</v>
      </c>
      <c r="AW218" s="13" t="s">
        <v>3</v>
      </c>
      <c r="AX218" s="13" t="s">
        <v>85</v>
      </c>
      <c r="AY218" s="160" t="s">
        <v>129</v>
      </c>
    </row>
    <row r="219" spans="1:65" s="2" customFormat="1" ht="33" customHeight="1">
      <c r="A219" s="31"/>
      <c r="B219" s="143"/>
      <c r="C219" s="144" t="s">
        <v>363</v>
      </c>
      <c r="D219" s="144" t="s">
        <v>131</v>
      </c>
      <c r="E219" s="145" t="s">
        <v>364</v>
      </c>
      <c r="F219" s="146" t="s">
        <v>365</v>
      </c>
      <c r="G219" s="147" t="s">
        <v>200</v>
      </c>
      <c r="H219" s="148">
        <v>88.632999999999996</v>
      </c>
      <c r="I219" s="149"/>
      <c r="J219" s="150">
        <f>ROUND(I219*H219,2)</f>
        <v>0</v>
      </c>
      <c r="K219" s="151"/>
      <c r="L219" s="32"/>
      <c r="M219" s="152" t="s">
        <v>1</v>
      </c>
      <c r="N219" s="153" t="s">
        <v>42</v>
      </c>
      <c r="O219" s="57"/>
      <c r="P219" s="154">
        <f>O219*H219</f>
        <v>0</v>
      </c>
      <c r="Q219" s="154">
        <v>0</v>
      </c>
      <c r="R219" s="154">
        <f>Q219*H219</f>
        <v>0</v>
      </c>
      <c r="S219" s="154">
        <v>0</v>
      </c>
      <c r="T219" s="155">
        <f>S219*H219</f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56" t="s">
        <v>135</v>
      </c>
      <c r="AT219" s="156" t="s">
        <v>131</v>
      </c>
      <c r="AU219" s="156" t="s">
        <v>87</v>
      </c>
      <c r="AY219" s="16" t="s">
        <v>129</v>
      </c>
      <c r="BE219" s="157">
        <f>IF(N219="základní",J219,0)</f>
        <v>0</v>
      </c>
      <c r="BF219" s="157">
        <f>IF(N219="snížená",J219,0)</f>
        <v>0</v>
      </c>
      <c r="BG219" s="157">
        <f>IF(N219="zákl. přenesená",J219,0)</f>
        <v>0</v>
      </c>
      <c r="BH219" s="157">
        <f>IF(N219="sníž. přenesená",J219,0)</f>
        <v>0</v>
      </c>
      <c r="BI219" s="157">
        <f>IF(N219="nulová",J219,0)</f>
        <v>0</v>
      </c>
      <c r="BJ219" s="16" t="s">
        <v>85</v>
      </c>
      <c r="BK219" s="157">
        <f>ROUND(I219*H219,2)</f>
        <v>0</v>
      </c>
      <c r="BL219" s="16" t="s">
        <v>135</v>
      </c>
      <c r="BM219" s="156" t="s">
        <v>366</v>
      </c>
    </row>
    <row r="220" spans="1:65" s="12" customFormat="1" ht="22.9" customHeight="1">
      <c r="B220" s="130"/>
      <c r="D220" s="131" t="s">
        <v>76</v>
      </c>
      <c r="E220" s="141" t="s">
        <v>367</v>
      </c>
      <c r="F220" s="141" t="s">
        <v>368</v>
      </c>
      <c r="I220" s="133"/>
      <c r="J220" s="142">
        <f>BK220</f>
        <v>0</v>
      </c>
      <c r="L220" s="130"/>
      <c r="M220" s="135"/>
      <c r="N220" s="136"/>
      <c r="O220" s="136"/>
      <c r="P220" s="137">
        <f>P221</f>
        <v>0</v>
      </c>
      <c r="Q220" s="136"/>
      <c r="R220" s="137">
        <f>R221</f>
        <v>0</v>
      </c>
      <c r="S220" s="136"/>
      <c r="T220" s="138">
        <f>T221</f>
        <v>0</v>
      </c>
      <c r="AR220" s="131" t="s">
        <v>85</v>
      </c>
      <c r="AT220" s="139" t="s">
        <v>76</v>
      </c>
      <c r="AU220" s="139" t="s">
        <v>85</v>
      </c>
      <c r="AY220" s="131" t="s">
        <v>129</v>
      </c>
      <c r="BK220" s="140">
        <f>BK221</f>
        <v>0</v>
      </c>
    </row>
    <row r="221" spans="1:65" s="2" customFormat="1" ht="33" customHeight="1">
      <c r="A221" s="31"/>
      <c r="B221" s="143"/>
      <c r="C221" s="144" t="s">
        <v>369</v>
      </c>
      <c r="D221" s="144" t="s">
        <v>131</v>
      </c>
      <c r="E221" s="145" t="s">
        <v>370</v>
      </c>
      <c r="F221" s="146" t="s">
        <v>371</v>
      </c>
      <c r="G221" s="147" t="s">
        <v>200</v>
      </c>
      <c r="H221" s="148">
        <v>9.0429999999999993</v>
      </c>
      <c r="I221" s="149"/>
      <c r="J221" s="150">
        <f>ROUND(I221*H221,2)</f>
        <v>0</v>
      </c>
      <c r="K221" s="151"/>
      <c r="L221" s="32"/>
      <c r="M221" s="152" t="s">
        <v>1</v>
      </c>
      <c r="N221" s="153" t="s">
        <v>42</v>
      </c>
      <c r="O221" s="57"/>
      <c r="P221" s="154">
        <f>O221*H221</f>
        <v>0</v>
      </c>
      <c r="Q221" s="154">
        <v>0</v>
      </c>
      <c r="R221" s="154">
        <f>Q221*H221</f>
        <v>0</v>
      </c>
      <c r="S221" s="154">
        <v>0</v>
      </c>
      <c r="T221" s="155">
        <f>S221*H221</f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56" t="s">
        <v>135</v>
      </c>
      <c r="AT221" s="156" t="s">
        <v>131</v>
      </c>
      <c r="AU221" s="156" t="s">
        <v>87</v>
      </c>
      <c r="AY221" s="16" t="s">
        <v>129</v>
      </c>
      <c r="BE221" s="157">
        <f>IF(N221="základní",J221,0)</f>
        <v>0</v>
      </c>
      <c r="BF221" s="157">
        <f>IF(N221="snížená",J221,0)</f>
        <v>0</v>
      </c>
      <c r="BG221" s="157">
        <f>IF(N221="zákl. přenesená",J221,0)</f>
        <v>0</v>
      </c>
      <c r="BH221" s="157">
        <f>IF(N221="sníž. přenesená",J221,0)</f>
        <v>0</v>
      </c>
      <c r="BI221" s="157">
        <f>IF(N221="nulová",J221,0)</f>
        <v>0</v>
      </c>
      <c r="BJ221" s="16" t="s">
        <v>85</v>
      </c>
      <c r="BK221" s="157">
        <f>ROUND(I221*H221,2)</f>
        <v>0</v>
      </c>
      <c r="BL221" s="16" t="s">
        <v>135</v>
      </c>
      <c r="BM221" s="156" t="s">
        <v>372</v>
      </c>
    </row>
    <row r="222" spans="1:65" s="12" customFormat="1" ht="25.9" customHeight="1">
      <c r="B222" s="130"/>
      <c r="D222" s="131" t="s">
        <v>76</v>
      </c>
      <c r="E222" s="132" t="s">
        <v>373</v>
      </c>
      <c r="F222" s="132" t="s">
        <v>374</v>
      </c>
      <c r="I222" s="133"/>
      <c r="J222" s="134">
        <f>BK222</f>
        <v>0</v>
      </c>
      <c r="L222" s="130"/>
      <c r="M222" s="135"/>
      <c r="N222" s="136"/>
      <c r="O222" s="136"/>
      <c r="P222" s="137">
        <f>P223</f>
        <v>0</v>
      </c>
      <c r="Q222" s="136"/>
      <c r="R222" s="137">
        <f>R223</f>
        <v>1.2E-4</v>
      </c>
      <c r="S222" s="136"/>
      <c r="T222" s="138">
        <f>T223</f>
        <v>0</v>
      </c>
      <c r="AR222" s="131" t="s">
        <v>87</v>
      </c>
      <c r="AT222" s="139" t="s">
        <v>76</v>
      </c>
      <c r="AU222" s="139" t="s">
        <v>77</v>
      </c>
      <c r="AY222" s="131" t="s">
        <v>129</v>
      </c>
      <c r="BK222" s="140">
        <f>BK223</f>
        <v>0</v>
      </c>
    </row>
    <row r="223" spans="1:65" s="12" customFormat="1" ht="22.9" customHeight="1">
      <c r="B223" s="130"/>
      <c r="D223" s="131" t="s">
        <v>76</v>
      </c>
      <c r="E223" s="141" t="s">
        <v>375</v>
      </c>
      <c r="F223" s="141" t="s">
        <v>376</v>
      </c>
      <c r="I223" s="133"/>
      <c r="J223" s="142">
        <f>BK223</f>
        <v>0</v>
      </c>
      <c r="L223" s="130"/>
      <c r="M223" s="135"/>
      <c r="N223" s="136"/>
      <c r="O223" s="136"/>
      <c r="P223" s="137">
        <f>P224</f>
        <v>0</v>
      </c>
      <c r="Q223" s="136"/>
      <c r="R223" s="137">
        <f>R224</f>
        <v>1.2E-4</v>
      </c>
      <c r="S223" s="136"/>
      <c r="T223" s="138">
        <f>T224</f>
        <v>0</v>
      </c>
      <c r="AR223" s="131" t="s">
        <v>87</v>
      </c>
      <c r="AT223" s="139" t="s">
        <v>76</v>
      </c>
      <c r="AU223" s="139" t="s">
        <v>85</v>
      </c>
      <c r="AY223" s="131" t="s">
        <v>129</v>
      </c>
      <c r="BK223" s="140">
        <f>BK224</f>
        <v>0</v>
      </c>
    </row>
    <row r="224" spans="1:65" s="2" customFormat="1" ht="16.5" customHeight="1">
      <c r="A224" s="31"/>
      <c r="B224" s="143"/>
      <c r="C224" s="144" t="s">
        <v>377</v>
      </c>
      <c r="D224" s="144" t="s">
        <v>131</v>
      </c>
      <c r="E224" s="145" t="s">
        <v>378</v>
      </c>
      <c r="F224" s="146" t="s">
        <v>379</v>
      </c>
      <c r="G224" s="147" t="s">
        <v>177</v>
      </c>
      <c r="H224" s="148">
        <v>1</v>
      </c>
      <c r="I224" s="149"/>
      <c r="J224" s="150">
        <f>ROUND(I224*H224,2)</f>
        <v>0</v>
      </c>
      <c r="K224" s="151"/>
      <c r="L224" s="32"/>
      <c r="M224" s="152" t="s">
        <v>1</v>
      </c>
      <c r="N224" s="153" t="s">
        <v>42</v>
      </c>
      <c r="O224" s="57"/>
      <c r="P224" s="154">
        <f>O224*H224</f>
        <v>0</v>
      </c>
      <c r="Q224" s="154">
        <v>1.2E-4</v>
      </c>
      <c r="R224" s="154">
        <f>Q224*H224</f>
        <v>1.2E-4</v>
      </c>
      <c r="S224" s="154">
        <v>0</v>
      </c>
      <c r="T224" s="155">
        <f>S224*H224</f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56" t="s">
        <v>204</v>
      </c>
      <c r="AT224" s="156" t="s">
        <v>131</v>
      </c>
      <c r="AU224" s="156" t="s">
        <v>87</v>
      </c>
      <c r="AY224" s="16" t="s">
        <v>129</v>
      </c>
      <c r="BE224" s="157">
        <f>IF(N224="základní",J224,0)</f>
        <v>0</v>
      </c>
      <c r="BF224" s="157">
        <f>IF(N224="snížená",J224,0)</f>
        <v>0</v>
      </c>
      <c r="BG224" s="157">
        <f>IF(N224="zákl. přenesená",J224,0)</f>
        <v>0</v>
      </c>
      <c r="BH224" s="157">
        <f>IF(N224="sníž. přenesená",J224,0)</f>
        <v>0</v>
      </c>
      <c r="BI224" s="157">
        <f>IF(N224="nulová",J224,0)</f>
        <v>0</v>
      </c>
      <c r="BJ224" s="16" t="s">
        <v>85</v>
      </c>
      <c r="BK224" s="157">
        <f>ROUND(I224*H224,2)</f>
        <v>0</v>
      </c>
      <c r="BL224" s="16" t="s">
        <v>204</v>
      </c>
      <c r="BM224" s="156" t="s">
        <v>380</v>
      </c>
    </row>
    <row r="225" spans="1:65" s="12" customFormat="1" ht="25.9" customHeight="1">
      <c r="B225" s="130"/>
      <c r="D225" s="131" t="s">
        <v>76</v>
      </c>
      <c r="E225" s="132" t="s">
        <v>381</v>
      </c>
      <c r="F225" s="132" t="s">
        <v>382</v>
      </c>
      <c r="I225" s="133"/>
      <c r="J225" s="134">
        <f>BK225</f>
        <v>0</v>
      </c>
      <c r="L225" s="130"/>
      <c r="M225" s="135"/>
      <c r="N225" s="136"/>
      <c r="O225" s="136"/>
      <c r="P225" s="137">
        <f>P226</f>
        <v>0</v>
      </c>
      <c r="Q225" s="136"/>
      <c r="R225" s="137">
        <f>R226</f>
        <v>0</v>
      </c>
      <c r="S225" s="136"/>
      <c r="T225" s="138">
        <f>T226</f>
        <v>0</v>
      </c>
      <c r="AR225" s="131" t="s">
        <v>152</v>
      </c>
      <c r="AT225" s="139" t="s">
        <v>76</v>
      </c>
      <c r="AU225" s="139" t="s">
        <v>77</v>
      </c>
      <c r="AY225" s="131" t="s">
        <v>129</v>
      </c>
      <c r="BK225" s="140">
        <f>BK226</f>
        <v>0</v>
      </c>
    </row>
    <row r="226" spans="1:65" s="12" customFormat="1" ht="22.9" customHeight="1">
      <c r="B226" s="130"/>
      <c r="D226" s="131" t="s">
        <v>76</v>
      </c>
      <c r="E226" s="141" t="s">
        <v>383</v>
      </c>
      <c r="F226" s="141" t="s">
        <v>384</v>
      </c>
      <c r="I226" s="133"/>
      <c r="J226" s="142">
        <f>BK226</f>
        <v>0</v>
      </c>
      <c r="L226" s="130"/>
      <c r="M226" s="135"/>
      <c r="N226" s="136"/>
      <c r="O226" s="136"/>
      <c r="P226" s="137">
        <f>P227</f>
        <v>0</v>
      </c>
      <c r="Q226" s="136"/>
      <c r="R226" s="137">
        <f>R227</f>
        <v>0</v>
      </c>
      <c r="S226" s="136"/>
      <c r="T226" s="138">
        <f>T227</f>
        <v>0</v>
      </c>
      <c r="AR226" s="131" t="s">
        <v>152</v>
      </c>
      <c r="AT226" s="139" t="s">
        <v>76</v>
      </c>
      <c r="AU226" s="139" t="s">
        <v>85</v>
      </c>
      <c r="AY226" s="131" t="s">
        <v>129</v>
      </c>
      <c r="BK226" s="140">
        <f>BK227</f>
        <v>0</v>
      </c>
    </row>
    <row r="227" spans="1:65" s="2" customFormat="1" ht="16.5" customHeight="1">
      <c r="A227" s="31"/>
      <c r="B227" s="143"/>
      <c r="C227" s="144" t="s">
        <v>385</v>
      </c>
      <c r="D227" s="144" t="s">
        <v>131</v>
      </c>
      <c r="E227" s="145" t="s">
        <v>386</v>
      </c>
      <c r="F227" s="146" t="s">
        <v>384</v>
      </c>
      <c r="G227" s="147" t="s">
        <v>387</v>
      </c>
      <c r="H227" s="148">
        <v>1</v>
      </c>
      <c r="I227" s="149"/>
      <c r="J227" s="150">
        <f>ROUND(I227*H227,2)</f>
        <v>0</v>
      </c>
      <c r="K227" s="151"/>
      <c r="L227" s="32"/>
      <c r="M227" s="186" t="s">
        <v>1</v>
      </c>
      <c r="N227" s="187" t="s">
        <v>42</v>
      </c>
      <c r="O227" s="188"/>
      <c r="P227" s="189">
        <f>O227*H227</f>
        <v>0</v>
      </c>
      <c r="Q227" s="189">
        <v>0</v>
      </c>
      <c r="R227" s="189">
        <f>Q227*H227</f>
        <v>0</v>
      </c>
      <c r="S227" s="189">
        <v>0</v>
      </c>
      <c r="T227" s="190">
        <f>S227*H227</f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56" t="s">
        <v>388</v>
      </c>
      <c r="AT227" s="156" t="s">
        <v>131</v>
      </c>
      <c r="AU227" s="156" t="s">
        <v>87</v>
      </c>
      <c r="AY227" s="16" t="s">
        <v>129</v>
      </c>
      <c r="BE227" s="157">
        <f>IF(N227="základní",J227,0)</f>
        <v>0</v>
      </c>
      <c r="BF227" s="157">
        <f>IF(N227="snížená",J227,0)</f>
        <v>0</v>
      </c>
      <c r="BG227" s="157">
        <f>IF(N227="zákl. přenesená",J227,0)</f>
        <v>0</v>
      </c>
      <c r="BH227" s="157">
        <f>IF(N227="sníž. přenesená",J227,0)</f>
        <v>0</v>
      </c>
      <c r="BI227" s="157">
        <f>IF(N227="nulová",J227,0)</f>
        <v>0</v>
      </c>
      <c r="BJ227" s="16" t="s">
        <v>85</v>
      </c>
      <c r="BK227" s="157">
        <f>ROUND(I227*H227,2)</f>
        <v>0</v>
      </c>
      <c r="BL227" s="16" t="s">
        <v>388</v>
      </c>
      <c r="BM227" s="156" t="s">
        <v>389</v>
      </c>
    </row>
    <row r="228" spans="1:65" s="2" customFormat="1" ht="6.95" customHeight="1">
      <c r="A228" s="31"/>
      <c r="B228" s="46"/>
      <c r="C228" s="47"/>
      <c r="D228" s="47"/>
      <c r="E228" s="47"/>
      <c r="F228" s="47"/>
      <c r="G228" s="47"/>
      <c r="H228" s="47"/>
      <c r="I228" s="47"/>
      <c r="J228" s="47"/>
      <c r="K228" s="47"/>
      <c r="L228" s="32"/>
      <c r="M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</row>
  </sheetData>
  <autoFilter ref="C127:K227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9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6" t="s">
        <v>90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87</v>
      </c>
    </row>
    <row r="4" spans="1:46" s="1" customFormat="1" ht="24.95" customHeight="1">
      <c r="B4" s="19"/>
      <c r="D4" s="20" t="s">
        <v>94</v>
      </c>
      <c r="L4" s="19"/>
      <c r="M4" s="92" t="s">
        <v>10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16</v>
      </c>
      <c r="L6" s="19"/>
    </row>
    <row r="7" spans="1:46" s="1" customFormat="1" ht="16.5" customHeight="1">
      <c r="B7" s="19"/>
      <c r="E7" s="230" t="str">
        <f>'Rekapitulace stavby'!K6</f>
        <v>Oprava opěrné zdi u 16. MŠ – II. etapa</v>
      </c>
      <c r="F7" s="231"/>
      <c r="G7" s="231"/>
      <c r="H7" s="231"/>
      <c r="L7" s="19"/>
    </row>
    <row r="8" spans="1:46" s="2" customFormat="1" ht="12" customHeight="1">
      <c r="A8" s="31"/>
      <c r="B8" s="32"/>
      <c r="C8" s="31"/>
      <c r="D8" s="26" t="s">
        <v>95</v>
      </c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10" t="s">
        <v>390</v>
      </c>
      <c r="F9" s="232"/>
      <c r="G9" s="232"/>
      <c r="H9" s="232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18</v>
      </c>
      <c r="E11" s="31"/>
      <c r="F11" s="24" t="s">
        <v>1</v>
      </c>
      <c r="G11" s="31"/>
      <c r="H11" s="31"/>
      <c r="I11" s="26" t="s">
        <v>19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20</v>
      </c>
      <c r="E12" s="31"/>
      <c r="F12" s="24" t="s">
        <v>21</v>
      </c>
      <c r="G12" s="31"/>
      <c r="H12" s="31"/>
      <c r="I12" s="26" t="s">
        <v>22</v>
      </c>
      <c r="J12" s="54" t="str">
        <f>'Rekapitulace stavby'!AN8</f>
        <v>9. 2. 2021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24</v>
      </c>
      <c r="E14" s="31"/>
      <c r="F14" s="31"/>
      <c r="G14" s="31"/>
      <c r="H14" s="31"/>
      <c r="I14" s="26" t="s">
        <v>25</v>
      </c>
      <c r="J14" s="24" t="s">
        <v>1</v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26</v>
      </c>
      <c r="F15" s="31"/>
      <c r="G15" s="31"/>
      <c r="H15" s="31"/>
      <c r="I15" s="26" t="s">
        <v>27</v>
      </c>
      <c r="J15" s="24" t="s">
        <v>1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28</v>
      </c>
      <c r="E17" s="31"/>
      <c r="F17" s="31"/>
      <c r="G17" s="31"/>
      <c r="H17" s="31"/>
      <c r="I17" s="26" t="s">
        <v>25</v>
      </c>
      <c r="J17" s="27" t="str">
        <f>'Rekapitulace stavby'!AN13</f>
        <v>Vyplň údaj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33" t="str">
        <f>'Rekapitulace stavby'!E14</f>
        <v>Vyplň údaj</v>
      </c>
      <c r="F18" s="194"/>
      <c r="G18" s="194"/>
      <c r="H18" s="194"/>
      <c r="I18" s="26" t="s">
        <v>27</v>
      </c>
      <c r="J18" s="27" t="str">
        <f>'Rekapitulace stavby'!AN14</f>
        <v>Vyplň údaj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30</v>
      </c>
      <c r="E20" s="31"/>
      <c r="F20" s="31"/>
      <c r="G20" s="31"/>
      <c r="H20" s="31"/>
      <c r="I20" s="26" t="s">
        <v>25</v>
      </c>
      <c r="J20" s="24" t="s">
        <v>31</v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">
        <v>32</v>
      </c>
      <c r="F21" s="31"/>
      <c r="G21" s="31"/>
      <c r="H21" s="31"/>
      <c r="I21" s="26" t="s">
        <v>27</v>
      </c>
      <c r="J21" s="24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34</v>
      </c>
      <c r="E23" s="31"/>
      <c r="F23" s="31"/>
      <c r="G23" s="31"/>
      <c r="H23" s="31"/>
      <c r="I23" s="26" t="s">
        <v>25</v>
      </c>
      <c r="J23" s="24" t="str">
        <f>IF('Rekapitulace stavby'!AN19="","",'Rekapitulace stavby'!AN19)</f>
        <v/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IF('Rekapitulace stavby'!E20="","",'Rekapitulace stavby'!E20)</f>
        <v xml:space="preserve"> </v>
      </c>
      <c r="F24" s="31"/>
      <c r="G24" s="31"/>
      <c r="H24" s="31"/>
      <c r="I24" s="26" t="s">
        <v>27</v>
      </c>
      <c r="J24" s="24" t="str">
        <f>IF('Rekapitulace stavby'!AN20="","",'Rekapitulace stavby'!AN20)</f>
        <v/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36</v>
      </c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3"/>
      <c r="B27" s="94"/>
      <c r="C27" s="93"/>
      <c r="D27" s="93"/>
      <c r="E27" s="199" t="s">
        <v>1</v>
      </c>
      <c r="F27" s="199"/>
      <c r="G27" s="199"/>
      <c r="H27" s="199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96" t="s">
        <v>37</v>
      </c>
      <c r="E30" s="31"/>
      <c r="F30" s="31"/>
      <c r="G30" s="31"/>
      <c r="H30" s="31"/>
      <c r="I30" s="31"/>
      <c r="J30" s="70">
        <f>ROUND(J124, 2)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2"/>
      <c r="C31" s="31"/>
      <c r="D31" s="65"/>
      <c r="E31" s="65"/>
      <c r="F31" s="65"/>
      <c r="G31" s="65"/>
      <c r="H31" s="65"/>
      <c r="I31" s="65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31"/>
      <c r="F32" s="35" t="s">
        <v>39</v>
      </c>
      <c r="G32" s="31"/>
      <c r="H32" s="31"/>
      <c r="I32" s="35" t="s">
        <v>38</v>
      </c>
      <c r="J32" s="35" t="s">
        <v>40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2"/>
      <c r="C33" s="31"/>
      <c r="D33" s="97" t="s">
        <v>41</v>
      </c>
      <c r="E33" s="26" t="s">
        <v>42</v>
      </c>
      <c r="F33" s="98">
        <f>ROUND((SUM(BE124:BE168)),  2)</f>
        <v>0</v>
      </c>
      <c r="G33" s="31"/>
      <c r="H33" s="31"/>
      <c r="I33" s="99">
        <v>0.21</v>
      </c>
      <c r="J33" s="98">
        <f>ROUND(((SUM(BE124:BE168))*I33),  2)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26" t="s">
        <v>43</v>
      </c>
      <c r="F34" s="98">
        <f>ROUND((SUM(BF124:BF168)),  2)</f>
        <v>0</v>
      </c>
      <c r="G34" s="31"/>
      <c r="H34" s="31"/>
      <c r="I34" s="99">
        <v>0.15</v>
      </c>
      <c r="J34" s="98">
        <f>ROUND(((SUM(BF124:BF168))*I34),  2)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44</v>
      </c>
      <c r="F35" s="98">
        <f>ROUND((SUM(BG124:BG168)),  2)</f>
        <v>0</v>
      </c>
      <c r="G35" s="31"/>
      <c r="H35" s="31"/>
      <c r="I35" s="99">
        <v>0.21</v>
      </c>
      <c r="J35" s="98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45</v>
      </c>
      <c r="F36" s="98">
        <f>ROUND((SUM(BH124:BH168)),  2)</f>
        <v>0</v>
      </c>
      <c r="G36" s="31"/>
      <c r="H36" s="31"/>
      <c r="I36" s="99">
        <v>0.15</v>
      </c>
      <c r="J36" s="98">
        <f>0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46</v>
      </c>
      <c r="F37" s="98">
        <f>ROUND((SUM(BI124:BI168)),  2)</f>
        <v>0</v>
      </c>
      <c r="G37" s="31"/>
      <c r="H37" s="31"/>
      <c r="I37" s="99">
        <v>0</v>
      </c>
      <c r="J37" s="98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100"/>
      <c r="D39" s="101" t="s">
        <v>47</v>
      </c>
      <c r="E39" s="59"/>
      <c r="F39" s="59"/>
      <c r="G39" s="102" t="s">
        <v>48</v>
      </c>
      <c r="H39" s="103" t="s">
        <v>49</v>
      </c>
      <c r="I39" s="59"/>
      <c r="J39" s="104">
        <f>SUM(J30:J37)</f>
        <v>0</v>
      </c>
      <c r="K39" s="105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1"/>
      <c r="D50" s="42" t="s">
        <v>50</v>
      </c>
      <c r="E50" s="43"/>
      <c r="F50" s="43"/>
      <c r="G50" s="42" t="s">
        <v>51</v>
      </c>
      <c r="H50" s="43"/>
      <c r="I50" s="43"/>
      <c r="J50" s="43"/>
      <c r="K50" s="43"/>
      <c r="L50" s="41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1"/>
      <c r="B61" s="32"/>
      <c r="C61" s="31"/>
      <c r="D61" s="44" t="s">
        <v>52</v>
      </c>
      <c r="E61" s="34"/>
      <c r="F61" s="106" t="s">
        <v>53</v>
      </c>
      <c r="G61" s="44" t="s">
        <v>52</v>
      </c>
      <c r="H61" s="34"/>
      <c r="I61" s="34"/>
      <c r="J61" s="107" t="s">
        <v>53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1"/>
      <c r="B65" s="32"/>
      <c r="C65" s="31"/>
      <c r="D65" s="42" t="s">
        <v>54</v>
      </c>
      <c r="E65" s="45"/>
      <c r="F65" s="45"/>
      <c r="G65" s="42" t="s">
        <v>55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1"/>
      <c r="B76" s="32"/>
      <c r="C76" s="31"/>
      <c r="D76" s="44" t="s">
        <v>52</v>
      </c>
      <c r="E76" s="34"/>
      <c r="F76" s="106" t="s">
        <v>53</v>
      </c>
      <c r="G76" s="44" t="s">
        <v>52</v>
      </c>
      <c r="H76" s="34"/>
      <c r="I76" s="34"/>
      <c r="J76" s="107" t="s">
        <v>53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97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30" t="str">
        <f>E7</f>
        <v>Oprava opěrné zdi u 16. MŠ – II. etapa</v>
      </c>
      <c r="F85" s="231"/>
      <c r="G85" s="231"/>
      <c r="H85" s="231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95</v>
      </c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10" t="str">
        <f>E9</f>
        <v>SO 02 - Podezdívka + plot</v>
      </c>
      <c r="F87" s="232"/>
      <c r="G87" s="232"/>
      <c r="H87" s="232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1"/>
      <c r="E89" s="31"/>
      <c r="F89" s="24" t="str">
        <f>F12</f>
        <v>k.ú. Písek, p.č. 1733/6</v>
      </c>
      <c r="G89" s="31"/>
      <c r="H89" s="31"/>
      <c r="I89" s="26" t="s">
        <v>22</v>
      </c>
      <c r="J89" s="54" t="str">
        <f>IF(J12="","",J12)</f>
        <v>9. 2. 2021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25.7" customHeight="1">
      <c r="A91" s="31"/>
      <c r="B91" s="32"/>
      <c r="C91" s="26" t="s">
        <v>24</v>
      </c>
      <c r="D91" s="31"/>
      <c r="E91" s="31"/>
      <c r="F91" s="24" t="str">
        <f>E15</f>
        <v>Základní škola Svobodná a Mateřská škola Písek</v>
      </c>
      <c r="G91" s="31"/>
      <c r="H91" s="31"/>
      <c r="I91" s="26" t="s">
        <v>30</v>
      </c>
      <c r="J91" s="29" t="str">
        <f>E21</f>
        <v>Ing. Jaromír Havlíček – PROJKA s.r.o.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28</v>
      </c>
      <c r="D92" s="31"/>
      <c r="E92" s="31"/>
      <c r="F92" s="24" t="str">
        <f>IF(E18="","",E18)</f>
        <v>Vyplň údaj</v>
      </c>
      <c r="G92" s="31"/>
      <c r="H92" s="31"/>
      <c r="I92" s="26" t="s">
        <v>34</v>
      </c>
      <c r="J92" s="29" t="str">
        <f>E24</f>
        <v xml:space="preserve"> 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08" t="s">
        <v>98</v>
      </c>
      <c r="D94" s="100"/>
      <c r="E94" s="100"/>
      <c r="F94" s="100"/>
      <c r="G94" s="100"/>
      <c r="H94" s="100"/>
      <c r="I94" s="100"/>
      <c r="J94" s="109" t="s">
        <v>99</v>
      </c>
      <c r="K94" s="100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0" t="s">
        <v>100</v>
      </c>
      <c r="D96" s="31"/>
      <c r="E96" s="31"/>
      <c r="F96" s="31"/>
      <c r="G96" s="31"/>
      <c r="H96" s="31"/>
      <c r="I96" s="31"/>
      <c r="J96" s="70">
        <f>J124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101</v>
      </c>
    </row>
    <row r="97" spans="1:31" s="9" customFormat="1" ht="24.95" customHeight="1">
      <c r="B97" s="111"/>
      <c r="D97" s="112" t="s">
        <v>102</v>
      </c>
      <c r="E97" s="113"/>
      <c r="F97" s="113"/>
      <c r="G97" s="113"/>
      <c r="H97" s="113"/>
      <c r="I97" s="113"/>
      <c r="J97" s="114">
        <f>J125</f>
        <v>0</v>
      </c>
      <c r="L97" s="111"/>
    </row>
    <row r="98" spans="1:31" s="10" customFormat="1" ht="19.899999999999999" customHeight="1">
      <c r="B98" s="115"/>
      <c r="D98" s="116" t="s">
        <v>105</v>
      </c>
      <c r="E98" s="117"/>
      <c r="F98" s="117"/>
      <c r="G98" s="117"/>
      <c r="H98" s="117"/>
      <c r="I98" s="117"/>
      <c r="J98" s="118">
        <f>J126</f>
        <v>0</v>
      </c>
      <c r="L98" s="115"/>
    </row>
    <row r="99" spans="1:31" s="10" customFormat="1" ht="19.899999999999999" customHeight="1">
      <c r="B99" s="115"/>
      <c r="D99" s="116" t="s">
        <v>106</v>
      </c>
      <c r="E99" s="117"/>
      <c r="F99" s="117"/>
      <c r="G99" s="117"/>
      <c r="H99" s="117"/>
      <c r="I99" s="117"/>
      <c r="J99" s="118">
        <f>J140</f>
        <v>0</v>
      </c>
      <c r="L99" s="115"/>
    </row>
    <row r="100" spans="1:31" s="10" customFormat="1" ht="19.899999999999999" customHeight="1">
      <c r="B100" s="115"/>
      <c r="D100" s="116" t="s">
        <v>107</v>
      </c>
      <c r="E100" s="117"/>
      <c r="F100" s="117"/>
      <c r="G100" s="117"/>
      <c r="H100" s="117"/>
      <c r="I100" s="117"/>
      <c r="J100" s="118">
        <f>J143</f>
        <v>0</v>
      </c>
      <c r="L100" s="115"/>
    </row>
    <row r="101" spans="1:31" s="10" customFormat="1" ht="19.899999999999999" customHeight="1">
      <c r="B101" s="115"/>
      <c r="D101" s="116" t="s">
        <v>108</v>
      </c>
      <c r="E101" s="117"/>
      <c r="F101" s="117"/>
      <c r="G101" s="117"/>
      <c r="H101" s="117"/>
      <c r="I101" s="117"/>
      <c r="J101" s="118">
        <f>J158</f>
        <v>0</v>
      </c>
      <c r="L101" s="115"/>
    </row>
    <row r="102" spans="1:31" s="10" customFormat="1" ht="19.899999999999999" customHeight="1">
      <c r="B102" s="115"/>
      <c r="D102" s="116" t="s">
        <v>109</v>
      </c>
      <c r="E102" s="117"/>
      <c r="F102" s="117"/>
      <c r="G102" s="117"/>
      <c r="H102" s="117"/>
      <c r="I102" s="117"/>
      <c r="J102" s="118">
        <f>J164</f>
        <v>0</v>
      </c>
      <c r="L102" s="115"/>
    </row>
    <row r="103" spans="1:31" s="9" customFormat="1" ht="24.95" customHeight="1">
      <c r="B103" s="111"/>
      <c r="D103" s="112" t="s">
        <v>112</v>
      </c>
      <c r="E103" s="113"/>
      <c r="F103" s="113"/>
      <c r="G103" s="113"/>
      <c r="H103" s="113"/>
      <c r="I103" s="113"/>
      <c r="J103" s="114">
        <f>J166</f>
        <v>0</v>
      </c>
      <c r="L103" s="111"/>
    </row>
    <row r="104" spans="1:31" s="10" customFormat="1" ht="19.899999999999999" customHeight="1">
      <c r="B104" s="115"/>
      <c r="D104" s="116" t="s">
        <v>113</v>
      </c>
      <c r="E104" s="117"/>
      <c r="F104" s="117"/>
      <c r="G104" s="117"/>
      <c r="H104" s="117"/>
      <c r="I104" s="117"/>
      <c r="J104" s="118">
        <f>J167</f>
        <v>0</v>
      </c>
      <c r="L104" s="115"/>
    </row>
    <row r="105" spans="1:31" s="2" customFormat="1" ht="21.75" customHeight="1">
      <c r="A105" s="31"/>
      <c r="B105" s="32"/>
      <c r="C105" s="31"/>
      <c r="D105" s="31"/>
      <c r="E105" s="31"/>
      <c r="F105" s="31"/>
      <c r="G105" s="31"/>
      <c r="H105" s="31"/>
      <c r="I105" s="31"/>
      <c r="J105" s="31"/>
      <c r="K105" s="31"/>
      <c r="L105" s="4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31" s="2" customFormat="1" ht="6.95" customHeight="1">
      <c r="A106" s="31"/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4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10" spans="1:31" s="2" customFormat="1" ht="6.95" customHeight="1">
      <c r="A110" s="31"/>
      <c r="B110" s="48"/>
      <c r="C110" s="49"/>
      <c r="D110" s="49"/>
      <c r="E110" s="49"/>
      <c r="F110" s="49"/>
      <c r="G110" s="49"/>
      <c r="H110" s="49"/>
      <c r="I110" s="49"/>
      <c r="J110" s="49"/>
      <c r="K110" s="49"/>
      <c r="L110" s="4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24.95" customHeight="1">
      <c r="A111" s="31"/>
      <c r="B111" s="32"/>
      <c r="C111" s="20" t="s">
        <v>114</v>
      </c>
      <c r="D111" s="31"/>
      <c r="E111" s="31"/>
      <c r="F111" s="31"/>
      <c r="G111" s="31"/>
      <c r="H111" s="31"/>
      <c r="I111" s="31"/>
      <c r="J111" s="31"/>
      <c r="K111" s="31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6.95" customHeight="1">
      <c r="A112" s="31"/>
      <c r="B112" s="32"/>
      <c r="C112" s="31"/>
      <c r="D112" s="31"/>
      <c r="E112" s="31"/>
      <c r="F112" s="31"/>
      <c r="G112" s="31"/>
      <c r="H112" s="31"/>
      <c r="I112" s="31"/>
      <c r="J112" s="31"/>
      <c r="K112" s="31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>
      <c r="A113" s="31"/>
      <c r="B113" s="32"/>
      <c r="C113" s="26" t="s">
        <v>16</v>
      </c>
      <c r="D113" s="31"/>
      <c r="E113" s="31"/>
      <c r="F113" s="31"/>
      <c r="G113" s="31"/>
      <c r="H113" s="31"/>
      <c r="I113" s="31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6.5" customHeight="1">
      <c r="A114" s="31"/>
      <c r="B114" s="32"/>
      <c r="C114" s="31"/>
      <c r="D114" s="31"/>
      <c r="E114" s="230" t="str">
        <f>E7</f>
        <v>Oprava opěrné zdi u 16. MŠ – II. etapa</v>
      </c>
      <c r="F114" s="231"/>
      <c r="G114" s="231"/>
      <c r="H114" s="231"/>
      <c r="I114" s="31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2" customHeight="1">
      <c r="A115" s="31"/>
      <c r="B115" s="32"/>
      <c r="C115" s="26" t="s">
        <v>95</v>
      </c>
      <c r="D115" s="31"/>
      <c r="E115" s="31"/>
      <c r="F115" s="31"/>
      <c r="G115" s="31"/>
      <c r="H115" s="31"/>
      <c r="I115" s="31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6.5" customHeight="1">
      <c r="A116" s="31"/>
      <c r="B116" s="32"/>
      <c r="C116" s="31"/>
      <c r="D116" s="31"/>
      <c r="E116" s="210" t="str">
        <f>E9</f>
        <v>SO 02 - Podezdívka + plot</v>
      </c>
      <c r="F116" s="232"/>
      <c r="G116" s="232"/>
      <c r="H116" s="232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32"/>
      <c r="C117" s="31"/>
      <c r="D117" s="31"/>
      <c r="E117" s="31"/>
      <c r="F117" s="31"/>
      <c r="G117" s="31"/>
      <c r="H117" s="31"/>
      <c r="I117" s="31"/>
      <c r="J117" s="31"/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2" customHeight="1">
      <c r="A118" s="31"/>
      <c r="B118" s="32"/>
      <c r="C118" s="26" t="s">
        <v>20</v>
      </c>
      <c r="D118" s="31"/>
      <c r="E118" s="31"/>
      <c r="F118" s="24" t="str">
        <f>F12</f>
        <v>k.ú. Písek, p.č. 1733/6</v>
      </c>
      <c r="G118" s="31"/>
      <c r="H118" s="31"/>
      <c r="I118" s="26" t="s">
        <v>22</v>
      </c>
      <c r="J118" s="54" t="str">
        <f>IF(J12="","",J12)</f>
        <v>9. 2. 2021</v>
      </c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6.95" customHeight="1">
      <c r="A119" s="31"/>
      <c r="B119" s="32"/>
      <c r="C119" s="31"/>
      <c r="D119" s="31"/>
      <c r="E119" s="31"/>
      <c r="F119" s="31"/>
      <c r="G119" s="31"/>
      <c r="H119" s="31"/>
      <c r="I119" s="31"/>
      <c r="J119" s="31"/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25.7" customHeight="1">
      <c r="A120" s="31"/>
      <c r="B120" s="32"/>
      <c r="C120" s="26" t="s">
        <v>24</v>
      </c>
      <c r="D120" s="31"/>
      <c r="E120" s="31"/>
      <c r="F120" s="24" t="str">
        <f>E15</f>
        <v>Základní škola Svobodná a Mateřská škola Písek</v>
      </c>
      <c r="G120" s="31"/>
      <c r="H120" s="31"/>
      <c r="I120" s="26" t="s">
        <v>30</v>
      </c>
      <c r="J120" s="29" t="str">
        <f>E21</f>
        <v>Ing. Jaromír Havlíček – PROJKA s.r.o.</v>
      </c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5.2" customHeight="1">
      <c r="A121" s="31"/>
      <c r="B121" s="32"/>
      <c r="C121" s="26" t="s">
        <v>28</v>
      </c>
      <c r="D121" s="31"/>
      <c r="E121" s="31"/>
      <c r="F121" s="24" t="str">
        <f>IF(E18="","",E18)</f>
        <v>Vyplň údaj</v>
      </c>
      <c r="G121" s="31"/>
      <c r="H121" s="31"/>
      <c r="I121" s="26" t="s">
        <v>34</v>
      </c>
      <c r="J121" s="29" t="str">
        <f>E24</f>
        <v xml:space="preserve"> </v>
      </c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10.35" customHeight="1">
      <c r="A122" s="31"/>
      <c r="B122" s="32"/>
      <c r="C122" s="31"/>
      <c r="D122" s="31"/>
      <c r="E122" s="31"/>
      <c r="F122" s="31"/>
      <c r="G122" s="31"/>
      <c r="H122" s="31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11" customFormat="1" ht="29.25" customHeight="1">
      <c r="A123" s="119"/>
      <c r="B123" s="120"/>
      <c r="C123" s="121" t="s">
        <v>115</v>
      </c>
      <c r="D123" s="122" t="s">
        <v>62</v>
      </c>
      <c r="E123" s="122" t="s">
        <v>58</v>
      </c>
      <c r="F123" s="122" t="s">
        <v>59</v>
      </c>
      <c r="G123" s="122" t="s">
        <v>116</v>
      </c>
      <c r="H123" s="122" t="s">
        <v>117</v>
      </c>
      <c r="I123" s="122" t="s">
        <v>118</v>
      </c>
      <c r="J123" s="123" t="s">
        <v>99</v>
      </c>
      <c r="K123" s="124" t="s">
        <v>119</v>
      </c>
      <c r="L123" s="125"/>
      <c r="M123" s="61" t="s">
        <v>1</v>
      </c>
      <c r="N123" s="62" t="s">
        <v>41</v>
      </c>
      <c r="O123" s="62" t="s">
        <v>120</v>
      </c>
      <c r="P123" s="62" t="s">
        <v>121</v>
      </c>
      <c r="Q123" s="62" t="s">
        <v>122</v>
      </c>
      <c r="R123" s="62" t="s">
        <v>123</v>
      </c>
      <c r="S123" s="62" t="s">
        <v>124</v>
      </c>
      <c r="T123" s="63" t="s">
        <v>125</v>
      </c>
      <c r="U123" s="119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</row>
    <row r="124" spans="1:65" s="2" customFormat="1" ht="22.9" customHeight="1">
      <c r="A124" s="31"/>
      <c r="B124" s="32"/>
      <c r="C124" s="68" t="s">
        <v>126</v>
      </c>
      <c r="D124" s="31"/>
      <c r="E124" s="31"/>
      <c r="F124" s="31"/>
      <c r="G124" s="31"/>
      <c r="H124" s="31"/>
      <c r="I124" s="31"/>
      <c r="J124" s="126">
        <f>BK124</f>
        <v>0</v>
      </c>
      <c r="K124" s="31"/>
      <c r="L124" s="32"/>
      <c r="M124" s="64"/>
      <c r="N124" s="55"/>
      <c r="O124" s="65"/>
      <c r="P124" s="127">
        <f>P125+P166</f>
        <v>0</v>
      </c>
      <c r="Q124" s="65"/>
      <c r="R124" s="127">
        <f>R125+R166</f>
        <v>12.373701629999999</v>
      </c>
      <c r="S124" s="65"/>
      <c r="T124" s="128">
        <f>T125+T166</f>
        <v>6.8483755000000004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T124" s="16" t="s">
        <v>76</v>
      </c>
      <c r="AU124" s="16" t="s">
        <v>101</v>
      </c>
      <c r="BK124" s="129">
        <f>BK125+BK166</f>
        <v>0</v>
      </c>
    </row>
    <row r="125" spans="1:65" s="12" customFormat="1" ht="25.9" customHeight="1">
      <c r="B125" s="130"/>
      <c r="D125" s="131" t="s">
        <v>76</v>
      </c>
      <c r="E125" s="132" t="s">
        <v>127</v>
      </c>
      <c r="F125" s="132" t="s">
        <v>128</v>
      </c>
      <c r="I125" s="133"/>
      <c r="J125" s="134">
        <f>BK125</f>
        <v>0</v>
      </c>
      <c r="L125" s="130"/>
      <c r="M125" s="135"/>
      <c r="N125" s="136"/>
      <c r="O125" s="136"/>
      <c r="P125" s="137">
        <f>P126+P140+P143+P158+P164</f>
        <v>0</v>
      </c>
      <c r="Q125" s="136"/>
      <c r="R125" s="137">
        <f>R126+R140+R143+R158+R164</f>
        <v>12.373701629999999</v>
      </c>
      <c r="S125" s="136"/>
      <c r="T125" s="138">
        <f>T126+T140+T143+T158+T164</f>
        <v>6.8483755000000004</v>
      </c>
      <c r="AR125" s="131" t="s">
        <v>85</v>
      </c>
      <c r="AT125" s="139" t="s">
        <v>76</v>
      </c>
      <c r="AU125" s="139" t="s">
        <v>77</v>
      </c>
      <c r="AY125" s="131" t="s">
        <v>129</v>
      </c>
      <c r="BK125" s="140">
        <f>BK126+BK140+BK143+BK158+BK164</f>
        <v>0</v>
      </c>
    </row>
    <row r="126" spans="1:65" s="12" customFormat="1" ht="22.9" customHeight="1">
      <c r="B126" s="130"/>
      <c r="D126" s="131" t="s">
        <v>76</v>
      </c>
      <c r="E126" s="141" t="s">
        <v>144</v>
      </c>
      <c r="F126" s="141" t="s">
        <v>222</v>
      </c>
      <c r="I126" s="133"/>
      <c r="J126" s="142">
        <f>BK126</f>
        <v>0</v>
      </c>
      <c r="L126" s="130"/>
      <c r="M126" s="135"/>
      <c r="N126" s="136"/>
      <c r="O126" s="136"/>
      <c r="P126" s="137">
        <f>SUM(P127:P139)</f>
        <v>0</v>
      </c>
      <c r="Q126" s="136"/>
      <c r="R126" s="137">
        <f>SUM(R127:R139)</f>
        <v>1.7766606299999999</v>
      </c>
      <c r="S126" s="136"/>
      <c r="T126" s="138">
        <f>SUM(T127:T139)</f>
        <v>0</v>
      </c>
      <c r="AR126" s="131" t="s">
        <v>85</v>
      </c>
      <c r="AT126" s="139" t="s">
        <v>76</v>
      </c>
      <c r="AU126" s="139" t="s">
        <v>85</v>
      </c>
      <c r="AY126" s="131" t="s">
        <v>129</v>
      </c>
      <c r="BK126" s="140">
        <f>SUM(BK127:BK139)</f>
        <v>0</v>
      </c>
    </row>
    <row r="127" spans="1:65" s="2" customFormat="1" ht="16.5" customHeight="1">
      <c r="A127" s="31"/>
      <c r="B127" s="143"/>
      <c r="C127" s="144" t="s">
        <v>85</v>
      </c>
      <c r="D127" s="144" t="s">
        <v>131</v>
      </c>
      <c r="E127" s="145" t="s">
        <v>391</v>
      </c>
      <c r="F127" s="146" t="s">
        <v>392</v>
      </c>
      <c r="G127" s="147" t="s">
        <v>134</v>
      </c>
      <c r="H127" s="148">
        <v>10.705</v>
      </c>
      <c r="I127" s="149"/>
      <c r="J127" s="150">
        <f>ROUND(I127*H127,2)</f>
        <v>0</v>
      </c>
      <c r="K127" s="151"/>
      <c r="L127" s="32"/>
      <c r="M127" s="152" t="s">
        <v>1</v>
      </c>
      <c r="N127" s="153" t="s">
        <v>42</v>
      </c>
      <c r="O127" s="57"/>
      <c r="P127" s="154">
        <f>O127*H127</f>
        <v>0</v>
      </c>
      <c r="Q127" s="154">
        <v>5.7600000000000004E-3</v>
      </c>
      <c r="R127" s="154">
        <f>Q127*H127</f>
        <v>6.1660800000000002E-2</v>
      </c>
      <c r="S127" s="154">
        <v>0</v>
      </c>
      <c r="T127" s="155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56" t="s">
        <v>135</v>
      </c>
      <c r="AT127" s="156" t="s">
        <v>131</v>
      </c>
      <c r="AU127" s="156" t="s">
        <v>87</v>
      </c>
      <c r="AY127" s="16" t="s">
        <v>129</v>
      </c>
      <c r="BE127" s="157">
        <f>IF(N127="základní",J127,0)</f>
        <v>0</v>
      </c>
      <c r="BF127" s="157">
        <f>IF(N127="snížená",J127,0)</f>
        <v>0</v>
      </c>
      <c r="BG127" s="157">
        <f>IF(N127="zákl. přenesená",J127,0)</f>
        <v>0</v>
      </c>
      <c r="BH127" s="157">
        <f>IF(N127="sníž. přenesená",J127,0)</f>
        <v>0</v>
      </c>
      <c r="BI127" s="157">
        <f>IF(N127="nulová",J127,0)</f>
        <v>0</v>
      </c>
      <c r="BJ127" s="16" t="s">
        <v>85</v>
      </c>
      <c r="BK127" s="157">
        <f>ROUND(I127*H127,2)</f>
        <v>0</v>
      </c>
      <c r="BL127" s="16" t="s">
        <v>135</v>
      </c>
      <c r="BM127" s="156" t="s">
        <v>393</v>
      </c>
    </row>
    <row r="128" spans="1:65" s="13" customFormat="1" ht="11.25">
      <c r="B128" s="158"/>
      <c r="D128" s="159" t="s">
        <v>137</v>
      </c>
      <c r="E128" s="160" t="s">
        <v>1</v>
      </c>
      <c r="F128" s="161" t="s">
        <v>394</v>
      </c>
      <c r="H128" s="162">
        <v>10.705</v>
      </c>
      <c r="I128" s="163"/>
      <c r="L128" s="158"/>
      <c r="M128" s="164"/>
      <c r="N128" s="165"/>
      <c r="O128" s="165"/>
      <c r="P128" s="165"/>
      <c r="Q128" s="165"/>
      <c r="R128" s="165"/>
      <c r="S128" s="165"/>
      <c r="T128" s="166"/>
      <c r="AT128" s="160" t="s">
        <v>137</v>
      </c>
      <c r="AU128" s="160" t="s">
        <v>87</v>
      </c>
      <c r="AV128" s="13" t="s">
        <v>87</v>
      </c>
      <c r="AW128" s="13" t="s">
        <v>33</v>
      </c>
      <c r="AX128" s="13" t="s">
        <v>85</v>
      </c>
      <c r="AY128" s="160" t="s">
        <v>129</v>
      </c>
    </row>
    <row r="129" spans="1:65" s="2" customFormat="1" ht="16.5" customHeight="1">
      <c r="A129" s="31"/>
      <c r="B129" s="143"/>
      <c r="C129" s="144" t="s">
        <v>87</v>
      </c>
      <c r="D129" s="144" t="s">
        <v>131</v>
      </c>
      <c r="E129" s="145" t="s">
        <v>263</v>
      </c>
      <c r="F129" s="146" t="s">
        <v>264</v>
      </c>
      <c r="G129" s="147" t="s">
        <v>200</v>
      </c>
      <c r="H129" s="148">
        <v>5.0999999999999997E-2</v>
      </c>
      <c r="I129" s="149"/>
      <c r="J129" s="150">
        <f>ROUND(I129*H129,2)</f>
        <v>0</v>
      </c>
      <c r="K129" s="151"/>
      <c r="L129" s="32"/>
      <c r="M129" s="152" t="s">
        <v>1</v>
      </c>
      <c r="N129" s="153" t="s">
        <v>42</v>
      </c>
      <c r="O129" s="57"/>
      <c r="P129" s="154">
        <f>O129*H129</f>
        <v>0</v>
      </c>
      <c r="Q129" s="154">
        <v>1.07636</v>
      </c>
      <c r="R129" s="154">
        <f>Q129*H129</f>
        <v>5.4894359999999996E-2</v>
      </c>
      <c r="S129" s="154">
        <v>0</v>
      </c>
      <c r="T129" s="155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56" t="s">
        <v>135</v>
      </c>
      <c r="AT129" s="156" t="s">
        <v>131</v>
      </c>
      <c r="AU129" s="156" t="s">
        <v>87</v>
      </c>
      <c r="AY129" s="16" t="s">
        <v>129</v>
      </c>
      <c r="BE129" s="157">
        <f>IF(N129="základní",J129,0)</f>
        <v>0</v>
      </c>
      <c r="BF129" s="157">
        <f>IF(N129="snížená",J129,0)</f>
        <v>0</v>
      </c>
      <c r="BG129" s="157">
        <f>IF(N129="zákl. přenesená",J129,0)</f>
        <v>0</v>
      </c>
      <c r="BH129" s="157">
        <f>IF(N129="sníž. přenesená",J129,0)</f>
        <v>0</v>
      </c>
      <c r="BI129" s="157">
        <f>IF(N129="nulová",J129,0)</f>
        <v>0</v>
      </c>
      <c r="BJ129" s="16" t="s">
        <v>85</v>
      </c>
      <c r="BK129" s="157">
        <f>ROUND(I129*H129,2)</f>
        <v>0</v>
      </c>
      <c r="BL129" s="16" t="s">
        <v>135</v>
      </c>
      <c r="BM129" s="156" t="s">
        <v>395</v>
      </c>
    </row>
    <row r="130" spans="1:65" s="13" customFormat="1" ht="11.25">
      <c r="B130" s="158"/>
      <c r="D130" s="159" t="s">
        <v>137</v>
      </c>
      <c r="E130" s="160" t="s">
        <v>1</v>
      </c>
      <c r="F130" s="161" t="s">
        <v>396</v>
      </c>
      <c r="H130" s="162">
        <v>5.0999999999999997E-2</v>
      </c>
      <c r="I130" s="163"/>
      <c r="L130" s="158"/>
      <c r="M130" s="164"/>
      <c r="N130" s="165"/>
      <c r="O130" s="165"/>
      <c r="P130" s="165"/>
      <c r="Q130" s="165"/>
      <c r="R130" s="165"/>
      <c r="S130" s="165"/>
      <c r="T130" s="166"/>
      <c r="AT130" s="160" t="s">
        <v>137</v>
      </c>
      <c r="AU130" s="160" t="s">
        <v>87</v>
      </c>
      <c r="AV130" s="13" t="s">
        <v>87</v>
      </c>
      <c r="AW130" s="13" t="s">
        <v>33</v>
      </c>
      <c r="AX130" s="13" t="s">
        <v>85</v>
      </c>
      <c r="AY130" s="160" t="s">
        <v>129</v>
      </c>
    </row>
    <row r="131" spans="1:65" s="2" customFormat="1" ht="21.75" customHeight="1">
      <c r="A131" s="31"/>
      <c r="B131" s="143"/>
      <c r="C131" s="144" t="s">
        <v>144</v>
      </c>
      <c r="D131" s="144" t="s">
        <v>131</v>
      </c>
      <c r="E131" s="145" t="s">
        <v>267</v>
      </c>
      <c r="F131" s="146" t="s">
        <v>268</v>
      </c>
      <c r="G131" s="147" t="s">
        <v>141</v>
      </c>
      <c r="H131" s="148">
        <v>0.64300000000000002</v>
      </c>
      <c r="I131" s="149"/>
      <c r="J131" s="150">
        <f>ROUND(I131*H131,2)</f>
        <v>0</v>
      </c>
      <c r="K131" s="151"/>
      <c r="L131" s="32"/>
      <c r="M131" s="152" t="s">
        <v>1</v>
      </c>
      <c r="N131" s="153" t="s">
        <v>42</v>
      </c>
      <c r="O131" s="57"/>
      <c r="P131" s="154">
        <f>O131*H131</f>
        <v>0</v>
      </c>
      <c r="Q131" s="154">
        <v>2.45329</v>
      </c>
      <c r="R131" s="154">
        <f>Q131*H131</f>
        <v>1.5774654699999999</v>
      </c>
      <c r="S131" s="154">
        <v>0</v>
      </c>
      <c r="T131" s="155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56" t="s">
        <v>135</v>
      </c>
      <c r="AT131" s="156" t="s">
        <v>131</v>
      </c>
      <c r="AU131" s="156" t="s">
        <v>87</v>
      </c>
      <c r="AY131" s="16" t="s">
        <v>129</v>
      </c>
      <c r="BE131" s="157">
        <f>IF(N131="základní",J131,0)</f>
        <v>0</v>
      </c>
      <c r="BF131" s="157">
        <f>IF(N131="snížená",J131,0)</f>
        <v>0</v>
      </c>
      <c r="BG131" s="157">
        <f>IF(N131="zákl. přenesená",J131,0)</f>
        <v>0</v>
      </c>
      <c r="BH131" s="157">
        <f>IF(N131="sníž. přenesená",J131,0)</f>
        <v>0</v>
      </c>
      <c r="BI131" s="157">
        <f>IF(N131="nulová",J131,0)</f>
        <v>0</v>
      </c>
      <c r="BJ131" s="16" t="s">
        <v>85</v>
      </c>
      <c r="BK131" s="157">
        <f>ROUND(I131*H131,2)</f>
        <v>0</v>
      </c>
      <c r="BL131" s="16" t="s">
        <v>135</v>
      </c>
      <c r="BM131" s="156" t="s">
        <v>397</v>
      </c>
    </row>
    <row r="132" spans="1:65" s="13" customFormat="1" ht="11.25">
      <c r="B132" s="158"/>
      <c r="D132" s="159" t="s">
        <v>137</v>
      </c>
      <c r="E132" s="160" t="s">
        <v>1</v>
      </c>
      <c r="F132" s="161" t="s">
        <v>398</v>
      </c>
      <c r="H132" s="162">
        <v>0.64300000000000002</v>
      </c>
      <c r="I132" s="163"/>
      <c r="L132" s="158"/>
      <c r="M132" s="164"/>
      <c r="N132" s="165"/>
      <c r="O132" s="165"/>
      <c r="P132" s="165"/>
      <c r="Q132" s="165"/>
      <c r="R132" s="165"/>
      <c r="S132" s="165"/>
      <c r="T132" s="166"/>
      <c r="AT132" s="160" t="s">
        <v>137</v>
      </c>
      <c r="AU132" s="160" t="s">
        <v>87</v>
      </c>
      <c r="AV132" s="13" t="s">
        <v>87</v>
      </c>
      <c r="AW132" s="13" t="s">
        <v>33</v>
      </c>
      <c r="AX132" s="13" t="s">
        <v>85</v>
      </c>
      <c r="AY132" s="160" t="s">
        <v>129</v>
      </c>
    </row>
    <row r="133" spans="1:65" s="2" customFormat="1" ht="16.5" customHeight="1">
      <c r="A133" s="31"/>
      <c r="B133" s="143"/>
      <c r="C133" s="144" t="s">
        <v>135</v>
      </c>
      <c r="D133" s="144" t="s">
        <v>131</v>
      </c>
      <c r="E133" s="145" t="s">
        <v>399</v>
      </c>
      <c r="F133" s="146" t="s">
        <v>400</v>
      </c>
      <c r="G133" s="147" t="s">
        <v>134</v>
      </c>
      <c r="H133" s="148">
        <v>10.705</v>
      </c>
      <c r="I133" s="149"/>
      <c r="J133" s="150">
        <f>ROUND(I133*H133,2)</f>
        <v>0</v>
      </c>
      <c r="K133" s="151"/>
      <c r="L133" s="32"/>
      <c r="M133" s="152" t="s">
        <v>1</v>
      </c>
      <c r="N133" s="153" t="s">
        <v>42</v>
      </c>
      <c r="O133" s="57"/>
      <c r="P133" s="154">
        <f>O133*H133</f>
        <v>0</v>
      </c>
      <c r="Q133" s="154">
        <v>0</v>
      </c>
      <c r="R133" s="154">
        <f>Q133*H133</f>
        <v>0</v>
      </c>
      <c r="S133" s="154">
        <v>0</v>
      </c>
      <c r="T133" s="155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56" t="s">
        <v>135</v>
      </c>
      <c r="AT133" s="156" t="s">
        <v>131</v>
      </c>
      <c r="AU133" s="156" t="s">
        <v>87</v>
      </c>
      <c r="AY133" s="16" t="s">
        <v>129</v>
      </c>
      <c r="BE133" s="157">
        <f>IF(N133="základní",J133,0)</f>
        <v>0</v>
      </c>
      <c r="BF133" s="157">
        <f>IF(N133="snížená",J133,0)</f>
        <v>0</v>
      </c>
      <c r="BG133" s="157">
        <f>IF(N133="zákl. přenesená",J133,0)</f>
        <v>0</v>
      </c>
      <c r="BH133" s="157">
        <f>IF(N133="sníž. přenesená",J133,0)</f>
        <v>0</v>
      </c>
      <c r="BI133" s="157">
        <f>IF(N133="nulová",J133,0)</f>
        <v>0</v>
      </c>
      <c r="BJ133" s="16" t="s">
        <v>85</v>
      </c>
      <c r="BK133" s="157">
        <f>ROUND(I133*H133,2)</f>
        <v>0</v>
      </c>
      <c r="BL133" s="16" t="s">
        <v>135</v>
      </c>
      <c r="BM133" s="156" t="s">
        <v>401</v>
      </c>
    </row>
    <row r="134" spans="1:65" s="2" customFormat="1" ht="21.75" customHeight="1">
      <c r="A134" s="31"/>
      <c r="B134" s="143"/>
      <c r="C134" s="144" t="s">
        <v>152</v>
      </c>
      <c r="D134" s="144" t="s">
        <v>131</v>
      </c>
      <c r="E134" s="145" t="s">
        <v>277</v>
      </c>
      <c r="F134" s="146" t="s">
        <v>278</v>
      </c>
      <c r="G134" s="147" t="s">
        <v>177</v>
      </c>
      <c r="H134" s="148">
        <v>8</v>
      </c>
      <c r="I134" s="149"/>
      <c r="J134" s="150">
        <f>ROUND(I134*H134,2)</f>
        <v>0</v>
      </c>
      <c r="K134" s="151"/>
      <c r="L134" s="32"/>
      <c r="M134" s="152" t="s">
        <v>1</v>
      </c>
      <c r="N134" s="153" t="s">
        <v>42</v>
      </c>
      <c r="O134" s="57"/>
      <c r="P134" s="154">
        <f>O134*H134</f>
        <v>0</v>
      </c>
      <c r="Q134" s="154">
        <v>4.6800000000000001E-3</v>
      </c>
      <c r="R134" s="154">
        <f>Q134*H134</f>
        <v>3.7440000000000001E-2</v>
      </c>
      <c r="S134" s="154">
        <v>0</v>
      </c>
      <c r="T134" s="155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56" t="s">
        <v>135</v>
      </c>
      <c r="AT134" s="156" t="s">
        <v>131</v>
      </c>
      <c r="AU134" s="156" t="s">
        <v>87</v>
      </c>
      <c r="AY134" s="16" t="s">
        <v>129</v>
      </c>
      <c r="BE134" s="157">
        <f>IF(N134="základní",J134,0)</f>
        <v>0</v>
      </c>
      <c r="BF134" s="157">
        <f>IF(N134="snížená",J134,0)</f>
        <v>0</v>
      </c>
      <c r="BG134" s="157">
        <f>IF(N134="zákl. přenesená",J134,0)</f>
        <v>0</v>
      </c>
      <c r="BH134" s="157">
        <f>IF(N134="sníž. přenesená",J134,0)</f>
        <v>0</v>
      </c>
      <c r="BI134" s="157">
        <f>IF(N134="nulová",J134,0)</f>
        <v>0</v>
      </c>
      <c r="BJ134" s="16" t="s">
        <v>85</v>
      </c>
      <c r="BK134" s="157">
        <f>ROUND(I134*H134,2)</f>
        <v>0</v>
      </c>
      <c r="BL134" s="16" t="s">
        <v>135</v>
      </c>
      <c r="BM134" s="156" t="s">
        <v>402</v>
      </c>
    </row>
    <row r="135" spans="1:65" s="2" customFormat="1" ht="21.75" customHeight="1">
      <c r="A135" s="31"/>
      <c r="B135" s="143"/>
      <c r="C135" s="167" t="s">
        <v>156</v>
      </c>
      <c r="D135" s="167" t="s">
        <v>210</v>
      </c>
      <c r="E135" s="168" t="s">
        <v>281</v>
      </c>
      <c r="F135" s="169" t="s">
        <v>282</v>
      </c>
      <c r="G135" s="170" t="s">
        <v>177</v>
      </c>
      <c r="H135" s="171">
        <v>8</v>
      </c>
      <c r="I135" s="172"/>
      <c r="J135" s="173">
        <f>ROUND(I135*H135,2)</f>
        <v>0</v>
      </c>
      <c r="K135" s="174"/>
      <c r="L135" s="175"/>
      <c r="M135" s="176" t="s">
        <v>1</v>
      </c>
      <c r="N135" s="177" t="s">
        <v>42</v>
      </c>
      <c r="O135" s="57"/>
      <c r="P135" s="154">
        <f>O135*H135</f>
        <v>0</v>
      </c>
      <c r="Q135" s="154">
        <v>2.3999999999999998E-3</v>
      </c>
      <c r="R135" s="154">
        <f>Q135*H135</f>
        <v>1.9199999999999998E-2</v>
      </c>
      <c r="S135" s="154">
        <v>0</v>
      </c>
      <c r="T135" s="155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56" t="s">
        <v>165</v>
      </c>
      <c r="AT135" s="156" t="s">
        <v>210</v>
      </c>
      <c r="AU135" s="156" t="s">
        <v>87</v>
      </c>
      <c r="AY135" s="16" t="s">
        <v>129</v>
      </c>
      <c r="BE135" s="157">
        <f>IF(N135="základní",J135,0)</f>
        <v>0</v>
      </c>
      <c r="BF135" s="157">
        <f>IF(N135="snížená",J135,0)</f>
        <v>0</v>
      </c>
      <c r="BG135" s="157">
        <f>IF(N135="zákl. přenesená",J135,0)</f>
        <v>0</v>
      </c>
      <c r="BH135" s="157">
        <f>IF(N135="sníž. přenesená",J135,0)</f>
        <v>0</v>
      </c>
      <c r="BI135" s="157">
        <f>IF(N135="nulová",J135,0)</f>
        <v>0</v>
      </c>
      <c r="BJ135" s="16" t="s">
        <v>85</v>
      </c>
      <c r="BK135" s="157">
        <f>ROUND(I135*H135,2)</f>
        <v>0</v>
      </c>
      <c r="BL135" s="16" t="s">
        <v>135</v>
      </c>
      <c r="BM135" s="156" t="s">
        <v>403</v>
      </c>
    </row>
    <row r="136" spans="1:65" s="2" customFormat="1" ht="21.75" customHeight="1">
      <c r="A136" s="31"/>
      <c r="B136" s="143"/>
      <c r="C136" s="144" t="s">
        <v>160</v>
      </c>
      <c r="D136" s="144" t="s">
        <v>131</v>
      </c>
      <c r="E136" s="145" t="s">
        <v>285</v>
      </c>
      <c r="F136" s="146" t="s">
        <v>286</v>
      </c>
      <c r="G136" s="147" t="s">
        <v>219</v>
      </c>
      <c r="H136" s="148">
        <v>25.7</v>
      </c>
      <c r="I136" s="149"/>
      <c r="J136" s="150">
        <f>ROUND(I136*H136,2)</f>
        <v>0</v>
      </c>
      <c r="K136" s="151"/>
      <c r="L136" s="32"/>
      <c r="M136" s="152" t="s">
        <v>1</v>
      </c>
      <c r="N136" s="153" t="s">
        <v>42</v>
      </c>
      <c r="O136" s="57"/>
      <c r="P136" s="154">
        <f>O136*H136</f>
        <v>0</v>
      </c>
      <c r="Q136" s="154">
        <v>0</v>
      </c>
      <c r="R136" s="154">
        <f>Q136*H136</f>
        <v>0</v>
      </c>
      <c r="S136" s="154">
        <v>0</v>
      </c>
      <c r="T136" s="155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56" t="s">
        <v>135</v>
      </c>
      <c r="AT136" s="156" t="s">
        <v>131</v>
      </c>
      <c r="AU136" s="156" t="s">
        <v>87</v>
      </c>
      <c r="AY136" s="16" t="s">
        <v>129</v>
      </c>
      <c r="BE136" s="157">
        <f>IF(N136="základní",J136,0)</f>
        <v>0</v>
      </c>
      <c r="BF136" s="157">
        <f>IF(N136="snížená",J136,0)</f>
        <v>0</v>
      </c>
      <c r="BG136" s="157">
        <f>IF(N136="zákl. přenesená",J136,0)</f>
        <v>0</v>
      </c>
      <c r="BH136" s="157">
        <f>IF(N136="sníž. přenesená",J136,0)</f>
        <v>0</v>
      </c>
      <c r="BI136" s="157">
        <f>IF(N136="nulová",J136,0)</f>
        <v>0</v>
      </c>
      <c r="BJ136" s="16" t="s">
        <v>85</v>
      </c>
      <c r="BK136" s="157">
        <f>ROUND(I136*H136,2)</f>
        <v>0</v>
      </c>
      <c r="BL136" s="16" t="s">
        <v>135</v>
      </c>
      <c r="BM136" s="156" t="s">
        <v>404</v>
      </c>
    </row>
    <row r="137" spans="1:65" s="13" customFormat="1" ht="11.25">
      <c r="B137" s="158"/>
      <c r="D137" s="159" t="s">
        <v>137</v>
      </c>
      <c r="E137" s="160" t="s">
        <v>1</v>
      </c>
      <c r="F137" s="161" t="s">
        <v>405</v>
      </c>
      <c r="H137" s="162">
        <v>25.7</v>
      </c>
      <c r="I137" s="163"/>
      <c r="L137" s="158"/>
      <c r="M137" s="164"/>
      <c r="N137" s="165"/>
      <c r="O137" s="165"/>
      <c r="P137" s="165"/>
      <c r="Q137" s="165"/>
      <c r="R137" s="165"/>
      <c r="S137" s="165"/>
      <c r="T137" s="166"/>
      <c r="AT137" s="160" t="s">
        <v>137</v>
      </c>
      <c r="AU137" s="160" t="s">
        <v>87</v>
      </c>
      <c r="AV137" s="13" t="s">
        <v>87</v>
      </c>
      <c r="AW137" s="13" t="s">
        <v>33</v>
      </c>
      <c r="AX137" s="13" t="s">
        <v>85</v>
      </c>
      <c r="AY137" s="160" t="s">
        <v>129</v>
      </c>
    </row>
    <row r="138" spans="1:65" s="2" customFormat="1" ht="21.75" customHeight="1">
      <c r="A138" s="31"/>
      <c r="B138" s="143"/>
      <c r="C138" s="167" t="s">
        <v>165</v>
      </c>
      <c r="D138" s="167" t="s">
        <v>210</v>
      </c>
      <c r="E138" s="168" t="s">
        <v>289</v>
      </c>
      <c r="F138" s="169" t="s">
        <v>290</v>
      </c>
      <c r="G138" s="170" t="s">
        <v>219</v>
      </c>
      <c r="H138" s="171">
        <v>26</v>
      </c>
      <c r="I138" s="172"/>
      <c r="J138" s="173">
        <f>ROUND(I138*H138,2)</f>
        <v>0</v>
      </c>
      <c r="K138" s="174"/>
      <c r="L138" s="175"/>
      <c r="M138" s="176" t="s">
        <v>1</v>
      </c>
      <c r="N138" s="177" t="s">
        <v>42</v>
      </c>
      <c r="O138" s="57"/>
      <c r="P138" s="154">
        <f>O138*H138</f>
        <v>0</v>
      </c>
      <c r="Q138" s="154">
        <v>1E-3</v>
      </c>
      <c r="R138" s="154">
        <f>Q138*H138</f>
        <v>2.6000000000000002E-2</v>
      </c>
      <c r="S138" s="154">
        <v>0</v>
      </c>
      <c r="T138" s="155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56" t="s">
        <v>165</v>
      </c>
      <c r="AT138" s="156" t="s">
        <v>210</v>
      </c>
      <c r="AU138" s="156" t="s">
        <v>87</v>
      </c>
      <c r="AY138" s="16" t="s">
        <v>129</v>
      </c>
      <c r="BE138" s="157">
        <f>IF(N138="základní",J138,0)</f>
        <v>0</v>
      </c>
      <c r="BF138" s="157">
        <f>IF(N138="snížená",J138,0)</f>
        <v>0</v>
      </c>
      <c r="BG138" s="157">
        <f>IF(N138="zákl. přenesená",J138,0)</f>
        <v>0</v>
      </c>
      <c r="BH138" s="157">
        <f>IF(N138="sníž. přenesená",J138,0)</f>
        <v>0</v>
      </c>
      <c r="BI138" s="157">
        <f>IF(N138="nulová",J138,0)</f>
        <v>0</v>
      </c>
      <c r="BJ138" s="16" t="s">
        <v>85</v>
      </c>
      <c r="BK138" s="157">
        <f>ROUND(I138*H138,2)</f>
        <v>0</v>
      </c>
      <c r="BL138" s="16" t="s">
        <v>135</v>
      </c>
      <c r="BM138" s="156" t="s">
        <v>406</v>
      </c>
    </row>
    <row r="139" spans="1:65" s="13" customFormat="1" ht="11.25">
      <c r="B139" s="158"/>
      <c r="D139" s="159" t="s">
        <v>137</v>
      </c>
      <c r="E139" s="160" t="s">
        <v>1</v>
      </c>
      <c r="F139" s="161" t="s">
        <v>258</v>
      </c>
      <c r="H139" s="162">
        <v>26</v>
      </c>
      <c r="I139" s="163"/>
      <c r="L139" s="158"/>
      <c r="M139" s="164"/>
      <c r="N139" s="165"/>
      <c r="O139" s="165"/>
      <c r="P139" s="165"/>
      <c r="Q139" s="165"/>
      <c r="R139" s="165"/>
      <c r="S139" s="165"/>
      <c r="T139" s="166"/>
      <c r="AT139" s="160" t="s">
        <v>137</v>
      </c>
      <c r="AU139" s="160" t="s">
        <v>87</v>
      </c>
      <c r="AV139" s="13" t="s">
        <v>87</v>
      </c>
      <c r="AW139" s="13" t="s">
        <v>33</v>
      </c>
      <c r="AX139" s="13" t="s">
        <v>85</v>
      </c>
      <c r="AY139" s="160" t="s">
        <v>129</v>
      </c>
    </row>
    <row r="140" spans="1:65" s="12" customFormat="1" ht="22.9" customHeight="1">
      <c r="B140" s="130"/>
      <c r="D140" s="131" t="s">
        <v>76</v>
      </c>
      <c r="E140" s="141" t="s">
        <v>156</v>
      </c>
      <c r="F140" s="141" t="s">
        <v>296</v>
      </c>
      <c r="I140" s="133"/>
      <c r="J140" s="142">
        <f>BK140</f>
        <v>0</v>
      </c>
      <c r="L140" s="130"/>
      <c r="M140" s="135"/>
      <c r="N140" s="136"/>
      <c r="O140" s="136"/>
      <c r="P140" s="137">
        <f>SUM(P141:P142)</f>
        <v>0</v>
      </c>
      <c r="Q140" s="136"/>
      <c r="R140" s="137">
        <f>SUM(R141:R142)</f>
        <v>7.0223999999999998E-3</v>
      </c>
      <c r="S140" s="136"/>
      <c r="T140" s="138">
        <f>SUM(T141:T142)</f>
        <v>0</v>
      </c>
      <c r="AR140" s="131" t="s">
        <v>85</v>
      </c>
      <c r="AT140" s="139" t="s">
        <v>76</v>
      </c>
      <c r="AU140" s="139" t="s">
        <v>85</v>
      </c>
      <c r="AY140" s="131" t="s">
        <v>129</v>
      </c>
      <c r="BK140" s="140">
        <f>SUM(BK141:BK142)</f>
        <v>0</v>
      </c>
    </row>
    <row r="141" spans="1:65" s="2" customFormat="1" ht="16.5" customHeight="1">
      <c r="A141" s="31"/>
      <c r="B141" s="143"/>
      <c r="C141" s="144" t="s">
        <v>169</v>
      </c>
      <c r="D141" s="144" t="s">
        <v>131</v>
      </c>
      <c r="E141" s="145" t="s">
        <v>298</v>
      </c>
      <c r="F141" s="146" t="s">
        <v>299</v>
      </c>
      <c r="G141" s="147" t="s">
        <v>134</v>
      </c>
      <c r="H141" s="148">
        <v>0.48</v>
      </c>
      <c r="I141" s="149"/>
      <c r="J141" s="150">
        <f>ROUND(I141*H141,2)</f>
        <v>0</v>
      </c>
      <c r="K141" s="151"/>
      <c r="L141" s="32"/>
      <c r="M141" s="152" t="s">
        <v>1</v>
      </c>
      <c r="N141" s="153" t="s">
        <v>42</v>
      </c>
      <c r="O141" s="57"/>
      <c r="P141" s="154">
        <f>O141*H141</f>
        <v>0</v>
      </c>
      <c r="Q141" s="154">
        <v>1.4630000000000001E-2</v>
      </c>
      <c r="R141" s="154">
        <f>Q141*H141</f>
        <v>7.0223999999999998E-3</v>
      </c>
      <c r="S141" s="154">
        <v>0</v>
      </c>
      <c r="T141" s="155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56" t="s">
        <v>135</v>
      </c>
      <c r="AT141" s="156" t="s">
        <v>131</v>
      </c>
      <c r="AU141" s="156" t="s">
        <v>87</v>
      </c>
      <c r="AY141" s="16" t="s">
        <v>129</v>
      </c>
      <c r="BE141" s="157">
        <f>IF(N141="základní",J141,0)</f>
        <v>0</v>
      </c>
      <c r="BF141" s="157">
        <f>IF(N141="snížená",J141,0)</f>
        <v>0</v>
      </c>
      <c r="BG141" s="157">
        <f>IF(N141="zákl. přenesená",J141,0)</f>
        <v>0</v>
      </c>
      <c r="BH141" s="157">
        <f>IF(N141="sníž. přenesená",J141,0)</f>
        <v>0</v>
      </c>
      <c r="BI141" s="157">
        <f>IF(N141="nulová",J141,0)</f>
        <v>0</v>
      </c>
      <c r="BJ141" s="16" t="s">
        <v>85</v>
      </c>
      <c r="BK141" s="157">
        <f>ROUND(I141*H141,2)</f>
        <v>0</v>
      </c>
      <c r="BL141" s="16" t="s">
        <v>135</v>
      </c>
      <c r="BM141" s="156" t="s">
        <v>407</v>
      </c>
    </row>
    <row r="142" spans="1:65" s="13" customFormat="1" ht="11.25">
      <c r="B142" s="158"/>
      <c r="D142" s="159" t="s">
        <v>137</v>
      </c>
      <c r="E142" s="160" t="s">
        <v>1</v>
      </c>
      <c r="F142" s="161" t="s">
        <v>408</v>
      </c>
      <c r="H142" s="162">
        <v>0.48</v>
      </c>
      <c r="I142" s="163"/>
      <c r="L142" s="158"/>
      <c r="M142" s="164"/>
      <c r="N142" s="165"/>
      <c r="O142" s="165"/>
      <c r="P142" s="165"/>
      <c r="Q142" s="165"/>
      <c r="R142" s="165"/>
      <c r="S142" s="165"/>
      <c r="T142" s="166"/>
      <c r="AT142" s="160" t="s">
        <v>137</v>
      </c>
      <c r="AU142" s="160" t="s">
        <v>87</v>
      </c>
      <c r="AV142" s="13" t="s">
        <v>87</v>
      </c>
      <c r="AW142" s="13" t="s">
        <v>33</v>
      </c>
      <c r="AX142" s="13" t="s">
        <v>85</v>
      </c>
      <c r="AY142" s="160" t="s">
        <v>129</v>
      </c>
    </row>
    <row r="143" spans="1:65" s="12" customFormat="1" ht="22.9" customHeight="1">
      <c r="B143" s="130"/>
      <c r="D143" s="131" t="s">
        <v>76</v>
      </c>
      <c r="E143" s="141" t="s">
        <v>169</v>
      </c>
      <c r="F143" s="141" t="s">
        <v>302</v>
      </c>
      <c r="I143" s="133"/>
      <c r="J143" s="142">
        <f>BK143</f>
        <v>0</v>
      </c>
      <c r="L143" s="130"/>
      <c r="M143" s="135"/>
      <c r="N143" s="136"/>
      <c r="O143" s="136"/>
      <c r="P143" s="137">
        <f>SUM(P144:P157)</f>
        <v>0</v>
      </c>
      <c r="Q143" s="136"/>
      <c r="R143" s="137">
        <f>SUM(R144:R157)</f>
        <v>10.590018599999999</v>
      </c>
      <c r="S143" s="136"/>
      <c r="T143" s="138">
        <f>SUM(T144:T157)</f>
        <v>6.8483755000000004</v>
      </c>
      <c r="AR143" s="131" t="s">
        <v>85</v>
      </c>
      <c r="AT143" s="139" t="s">
        <v>76</v>
      </c>
      <c r="AU143" s="139" t="s">
        <v>85</v>
      </c>
      <c r="AY143" s="131" t="s">
        <v>129</v>
      </c>
      <c r="BK143" s="140">
        <f>SUM(BK144:BK157)</f>
        <v>0</v>
      </c>
    </row>
    <row r="144" spans="1:65" s="2" customFormat="1" ht="21.75" customHeight="1">
      <c r="A144" s="31"/>
      <c r="B144" s="143"/>
      <c r="C144" s="144" t="s">
        <v>174</v>
      </c>
      <c r="D144" s="144" t="s">
        <v>131</v>
      </c>
      <c r="E144" s="145" t="s">
        <v>304</v>
      </c>
      <c r="F144" s="146" t="s">
        <v>305</v>
      </c>
      <c r="G144" s="147" t="s">
        <v>219</v>
      </c>
      <c r="H144" s="148">
        <v>25.9</v>
      </c>
      <c r="I144" s="149"/>
      <c r="J144" s="150">
        <f>ROUND(I144*H144,2)</f>
        <v>0</v>
      </c>
      <c r="K144" s="151"/>
      <c r="L144" s="32"/>
      <c r="M144" s="152" t="s">
        <v>1</v>
      </c>
      <c r="N144" s="153" t="s">
        <v>42</v>
      </c>
      <c r="O144" s="57"/>
      <c r="P144" s="154">
        <f>O144*H144</f>
        <v>0</v>
      </c>
      <c r="Q144" s="154">
        <v>0</v>
      </c>
      <c r="R144" s="154">
        <f>Q144*H144</f>
        <v>0</v>
      </c>
      <c r="S144" s="154">
        <v>0.25</v>
      </c>
      <c r="T144" s="155">
        <f>S144*H144</f>
        <v>6.4749999999999996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56" t="s">
        <v>135</v>
      </c>
      <c r="AT144" s="156" t="s">
        <v>131</v>
      </c>
      <c r="AU144" s="156" t="s">
        <v>87</v>
      </c>
      <c r="AY144" s="16" t="s">
        <v>129</v>
      </c>
      <c r="BE144" s="157">
        <f>IF(N144="základní",J144,0)</f>
        <v>0</v>
      </c>
      <c r="BF144" s="157">
        <f>IF(N144="snížená",J144,0)</f>
        <v>0</v>
      </c>
      <c r="BG144" s="157">
        <f>IF(N144="zákl. přenesená",J144,0)</f>
        <v>0</v>
      </c>
      <c r="BH144" s="157">
        <f>IF(N144="sníž. přenesená",J144,0)</f>
        <v>0</v>
      </c>
      <c r="BI144" s="157">
        <f>IF(N144="nulová",J144,0)</f>
        <v>0</v>
      </c>
      <c r="BJ144" s="16" t="s">
        <v>85</v>
      </c>
      <c r="BK144" s="157">
        <f>ROUND(I144*H144,2)</f>
        <v>0</v>
      </c>
      <c r="BL144" s="16" t="s">
        <v>135</v>
      </c>
      <c r="BM144" s="156" t="s">
        <v>409</v>
      </c>
    </row>
    <row r="145" spans="1:65" s="2" customFormat="1" ht="21.75" customHeight="1">
      <c r="A145" s="31"/>
      <c r="B145" s="143"/>
      <c r="C145" s="144" t="s">
        <v>179</v>
      </c>
      <c r="D145" s="144" t="s">
        <v>131</v>
      </c>
      <c r="E145" s="145" t="s">
        <v>410</v>
      </c>
      <c r="F145" s="146" t="s">
        <v>411</v>
      </c>
      <c r="G145" s="147" t="s">
        <v>134</v>
      </c>
      <c r="H145" s="148">
        <v>34.965000000000003</v>
      </c>
      <c r="I145" s="149"/>
      <c r="J145" s="150">
        <f>ROUND(I145*H145,2)</f>
        <v>0</v>
      </c>
      <c r="K145" s="151"/>
      <c r="L145" s="32"/>
      <c r="M145" s="152" t="s">
        <v>1</v>
      </c>
      <c r="N145" s="153" t="s">
        <v>42</v>
      </c>
      <c r="O145" s="57"/>
      <c r="P145" s="154">
        <f>O145*H145</f>
        <v>0</v>
      </c>
      <c r="Q145" s="154">
        <v>0</v>
      </c>
      <c r="R145" s="154">
        <f>Q145*H145</f>
        <v>0</v>
      </c>
      <c r="S145" s="154">
        <v>2.9999999999999997E-4</v>
      </c>
      <c r="T145" s="155">
        <f>S145*H145</f>
        <v>1.0489500000000001E-2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56" t="s">
        <v>135</v>
      </c>
      <c r="AT145" s="156" t="s">
        <v>131</v>
      </c>
      <c r="AU145" s="156" t="s">
        <v>87</v>
      </c>
      <c r="AY145" s="16" t="s">
        <v>129</v>
      </c>
      <c r="BE145" s="157">
        <f>IF(N145="základní",J145,0)</f>
        <v>0</v>
      </c>
      <c r="BF145" s="157">
        <f>IF(N145="snížená",J145,0)</f>
        <v>0</v>
      </c>
      <c r="BG145" s="157">
        <f>IF(N145="zákl. přenesená",J145,0)</f>
        <v>0</v>
      </c>
      <c r="BH145" s="157">
        <f>IF(N145="sníž. přenesená",J145,0)</f>
        <v>0</v>
      </c>
      <c r="BI145" s="157">
        <f>IF(N145="nulová",J145,0)</f>
        <v>0</v>
      </c>
      <c r="BJ145" s="16" t="s">
        <v>85</v>
      </c>
      <c r="BK145" s="157">
        <f>ROUND(I145*H145,2)</f>
        <v>0</v>
      </c>
      <c r="BL145" s="16" t="s">
        <v>135</v>
      </c>
      <c r="BM145" s="156" t="s">
        <v>412</v>
      </c>
    </row>
    <row r="146" spans="1:65" s="13" customFormat="1" ht="22.5">
      <c r="B146" s="158"/>
      <c r="D146" s="159" t="s">
        <v>137</v>
      </c>
      <c r="E146" s="160" t="s">
        <v>1</v>
      </c>
      <c r="F146" s="161" t="s">
        <v>413</v>
      </c>
      <c r="H146" s="162">
        <v>34.965000000000003</v>
      </c>
      <c r="I146" s="163"/>
      <c r="L146" s="158"/>
      <c r="M146" s="164"/>
      <c r="N146" s="165"/>
      <c r="O146" s="165"/>
      <c r="P146" s="165"/>
      <c r="Q146" s="165"/>
      <c r="R146" s="165"/>
      <c r="S146" s="165"/>
      <c r="T146" s="166"/>
      <c r="AT146" s="160" t="s">
        <v>137</v>
      </c>
      <c r="AU146" s="160" t="s">
        <v>87</v>
      </c>
      <c r="AV146" s="13" t="s">
        <v>87</v>
      </c>
      <c r="AW146" s="13" t="s">
        <v>33</v>
      </c>
      <c r="AX146" s="13" t="s">
        <v>85</v>
      </c>
      <c r="AY146" s="160" t="s">
        <v>129</v>
      </c>
    </row>
    <row r="147" spans="1:65" s="2" customFormat="1" ht="21.75" customHeight="1">
      <c r="A147" s="31"/>
      <c r="B147" s="143"/>
      <c r="C147" s="144" t="s">
        <v>184</v>
      </c>
      <c r="D147" s="144" t="s">
        <v>131</v>
      </c>
      <c r="E147" s="145" t="s">
        <v>327</v>
      </c>
      <c r="F147" s="146" t="s">
        <v>328</v>
      </c>
      <c r="G147" s="147" t="s">
        <v>177</v>
      </c>
      <c r="H147" s="148">
        <v>8</v>
      </c>
      <c r="I147" s="149"/>
      <c r="J147" s="150">
        <f>ROUND(I147*H147,2)</f>
        <v>0</v>
      </c>
      <c r="K147" s="151"/>
      <c r="L147" s="32"/>
      <c r="M147" s="152" t="s">
        <v>1</v>
      </c>
      <c r="N147" s="153" t="s">
        <v>42</v>
      </c>
      <c r="O147" s="57"/>
      <c r="P147" s="154">
        <f>O147*H147</f>
        <v>0</v>
      </c>
      <c r="Q147" s="154">
        <v>0</v>
      </c>
      <c r="R147" s="154">
        <f>Q147*H147</f>
        <v>0</v>
      </c>
      <c r="S147" s="154">
        <v>8.0000000000000002E-3</v>
      </c>
      <c r="T147" s="155">
        <f>S147*H147</f>
        <v>6.4000000000000001E-2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56" t="s">
        <v>135</v>
      </c>
      <c r="AT147" s="156" t="s">
        <v>131</v>
      </c>
      <c r="AU147" s="156" t="s">
        <v>87</v>
      </c>
      <c r="AY147" s="16" t="s">
        <v>129</v>
      </c>
      <c r="BE147" s="157">
        <f>IF(N147="základní",J147,0)</f>
        <v>0</v>
      </c>
      <c r="BF147" s="157">
        <f>IF(N147="snížená",J147,0)</f>
        <v>0</v>
      </c>
      <c r="BG147" s="157">
        <f>IF(N147="zákl. přenesená",J147,0)</f>
        <v>0</v>
      </c>
      <c r="BH147" s="157">
        <f>IF(N147="sníž. přenesená",J147,0)</f>
        <v>0</v>
      </c>
      <c r="BI147" s="157">
        <f>IF(N147="nulová",J147,0)</f>
        <v>0</v>
      </c>
      <c r="BJ147" s="16" t="s">
        <v>85</v>
      </c>
      <c r="BK147" s="157">
        <f>ROUND(I147*H147,2)</f>
        <v>0</v>
      </c>
      <c r="BL147" s="16" t="s">
        <v>135</v>
      </c>
      <c r="BM147" s="156" t="s">
        <v>414</v>
      </c>
    </row>
    <row r="148" spans="1:65" s="2" customFormat="1" ht="21.75" customHeight="1">
      <c r="A148" s="31"/>
      <c r="B148" s="143"/>
      <c r="C148" s="144" t="s">
        <v>189</v>
      </c>
      <c r="D148" s="144" t="s">
        <v>131</v>
      </c>
      <c r="E148" s="145" t="s">
        <v>331</v>
      </c>
      <c r="F148" s="146" t="s">
        <v>332</v>
      </c>
      <c r="G148" s="147" t="s">
        <v>219</v>
      </c>
      <c r="H148" s="148">
        <v>25.7</v>
      </c>
      <c r="I148" s="149"/>
      <c r="J148" s="150">
        <f>ROUND(I148*H148,2)</f>
        <v>0</v>
      </c>
      <c r="K148" s="151"/>
      <c r="L148" s="32"/>
      <c r="M148" s="152" t="s">
        <v>1</v>
      </c>
      <c r="N148" s="153" t="s">
        <v>42</v>
      </c>
      <c r="O148" s="57"/>
      <c r="P148" s="154">
        <f>O148*H148</f>
        <v>0</v>
      </c>
      <c r="Q148" s="154">
        <v>0</v>
      </c>
      <c r="R148" s="154">
        <f>Q148*H148</f>
        <v>0</v>
      </c>
      <c r="S148" s="154">
        <v>1.98E-3</v>
      </c>
      <c r="T148" s="155">
        <f>S148*H148</f>
        <v>5.0886000000000001E-2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56" t="s">
        <v>135</v>
      </c>
      <c r="AT148" s="156" t="s">
        <v>131</v>
      </c>
      <c r="AU148" s="156" t="s">
        <v>87</v>
      </c>
      <c r="AY148" s="16" t="s">
        <v>129</v>
      </c>
      <c r="BE148" s="157">
        <f>IF(N148="základní",J148,0)</f>
        <v>0</v>
      </c>
      <c r="BF148" s="157">
        <f>IF(N148="snížená",J148,0)</f>
        <v>0</v>
      </c>
      <c r="BG148" s="157">
        <f>IF(N148="zákl. přenesená",J148,0)</f>
        <v>0</v>
      </c>
      <c r="BH148" s="157">
        <f>IF(N148="sníž. přenesená",J148,0)</f>
        <v>0</v>
      </c>
      <c r="BI148" s="157">
        <f>IF(N148="nulová",J148,0)</f>
        <v>0</v>
      </c>
      <c r="BJ148" s="16" t="s">
        <v>85</v>
      </c>
      <c r="BK148" s="157">
        <f>ROUND(I148*H148,2)</f>
        <v>0</v>
      </c>
      <c r="BL148" s="16" t="s">
        <v>135</v>
      </c>
      <c r="BM148" s="156" t="s">
        <v>415</v>
      </c>
    </row>
    <row r="149" spans="1:65" s="13" customFormat="1" ht="11.25">
      <c r="B149" s="158"/>
      <c r="D149" s="159" t="s">
        <v>137</v>
      </c>
      <c r="E149" s="160" t="s">
        <v>1</v>
      </c>
      <c r="F149" s="161" t="s">
        <v>405</v>
      </c>
      <c r="H149" s="162">
        <v>25.7</v>
      </c>
      <c r="I149" s="163"/>
      <c r="L149" s="158"/>
      <c r="M149" s="164"/>
      <c r="N149" s="165"/>
      <c r="O149" s="165"/>
      <c r="P149" s="165"/>
      <c r="Q149" s="165"/>
      <c r="R149" s="165"/>
      <c r="S149" s="165"/>
      <c r="T149" s="166"/>
      <c r="AT149" s="160" t="s">
        <v>137</v>
      </c>
      <c r="AU149" s="160" t="s">
        <v>87</v>
      </c>
      <c r="AV149" s="13" t="s">
        <v>87</v>
      </c>
      <c r="AW149" s="13" t="s">
        <v>33</v>
      </c>
      <c r="AX149" s="13" t="s">
        <v>85</v>
      </c>
      <c r="AY149" s="160" t="s">
        <v>129</v>
      </c>
    </row>
    <row r="150" spans="1:65" s="2" customFormat="1" ht="21.75" customHeight="1">
      <c r="A150" s="31"/>
      <c r="B150" s="143"/>
      <c r="C150" s="144" t="s">
        <v>194</v>
      </c>
      <c r="D150" s="144" t="s">
        <v>131</v>
      </c>
      <c r="E150" s="145" t="s">
        <v>416</v>
      </c>
      <c r="F150" s="146" t="s">
        <v>417</v>
      </c>
      <c r="G150" s="147" t="s">
        <v>177</v>
      </c>
      <c r="H150" s="148">
        <v>8</v>
      </c>
      <c r="I150" s="149"/>
      <c r="J150" s="150">
        <f>ROUND(I150*H150,2)</f>
        <v>0</v>
      </c>
      <c r="K150" s="151"/>
      <c r="L150" s="32"/>
      <c r="M150" s="152" t="s">
        <v>1</v>
      </c>
      <c r="N150" s="153" t="s">
        <v>42</v>
      </c>
      <c r="O150" s="57"/>
      <c r="P150" s="154">
        <f>O150*H150</f>
        <v>0</v>
      </c>
      <c r="Q150" s="154">
        <v>0</v>
      </c>
      <c r="R150" s="154">
        <f>Q150*H150</f>
        <v>0</v>
      </c>
      <c r="S150" s="154">
        <v>3.1E-2</v>
      </c>
      <c r="T150" s="155">
        <f>S150*H150</f>
        <v>0.248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56" t="s">
        <v>135</v>
      </c>
      <c r="AT150" s="156" t="s">
        <v>131</v>
      </c>
      <c r="AU150" s="156" t="s">
        <v>87</v>
      </c>
      <c r="AY150" s="16" t="s">
        <v>129</v>
      </c>
      <c r="BE150" s="157">
        <f>IF(N150="základní",J150,0)</f>
        <v>0</v>
      </c>
      <c r="BF150" s="157">
        <f>IF(N150="snížená",J150,0)</f>
        <v>0</v>
      </c>
      <c r="BG150" s="157">
        <f>IF(N150="zákl. přenesená",J150,0)</f>
        <v>0</v>
      </c>
      <c r="BH150" s="157">
        <f>IF(N150="sníž. přenesená",J150,0)</f>
        <v>0</v>
      </c>
      <c r="BI150" s="157">
        <f>IF(N150="nulová",J150,0)</f>
        <v>0</v>
      </c>
      <c r="BJ150" s="16" t="s">
        <v>85</v>
      </c>
      <c r="BK150" s="157">
        <f>ROUND(I150*H150,2)</f>
        <v>0</v>
      </c>
      <c r="BL150" s="16" t="s">
        <v>135</v>
      </c>
      <c r="BM150" s="156" t="s">
        <v>418</v>
      </c>
    </row>
    <row r="151" spans="1:65" s="13" customFormat="1" ht="11.25">
      <c r="B151" s="158"/>
      <c r="D151" s="159" t="s">
        <v>137</v>
      </c>
      <c r="E151" s="160" t="s">
        <v>1</v>
      </c>
      <c r="F151" s="161" t="s">
        <v>419</v>
      </c>
      <c r="H151" s="162">
        <v>8</v>
      </c>
      <c r="I151" s="163"/>
      <c r="L151" s="158"/>
      <c r="M151" s="164"/>
      <c r="N151" s="165"/>
      <c r="O151" s="165"/>
      <c r="P151" s="165"/>
      <c r="Q151" s="165"/>
      <c r="R151" s="165"/>
      <c r="S151" s="165"/>
      <c r="T151" s="166"/>
      <c r="AT151" s="160" t="s">
        <v>137</v>
      </c>
      <c r="AU151" s="160" t="s">
        <v>87</v>
      </c>
      <c r="AV151" s="13" t="s">
        <v>87</v>
      </c>
      <c r="AW151" s="13" t="s">
        <v>33</v>
      </c>
      <c r="AX151" s="13" t="s">
        <v>85</v>
      </c>
      <c r="AY151" s="160" t="s">
        <v>129</v>
      </c>
    </row>
    <row r="152" spans="1:65" s="2" customFormat="1" ht="21.75" customHeight="1">
      <c r="A152" s="31"/>
      <c r="B152" s="143"/>
      <c r="C152" s="144" t="s">
        <v>8</v>
      </c>
      <c r="D152" s="144" t="s">
        <v>131</v>
      </c>
      <c r="E152" s="145" t="s">
        <v>308</v>
      </c>
      <c r="F152" s="146" t="s">
        <v>309</v>
      </c>
      <c r="G152" s="147" t="s">
        <v>134</v>
      </c>
      <c r="H152" s="148">
        <v>18.13</v>
      </c>
      <c r="I152" s="149"/>
      <c r="J152" s="150">
        <f>ROUND(I152*H152,2)</f>
        <v>0</v>
      </c>
      <c r="K152" s="151"/>
      <c r="L152" s="32"/>
      <c r="M152" s="152" t="s">
        <v>1</v>
      </c>
      <c r="N152" s="153" t="s">
        <v>42</v>
      </c>
      <c r="O152" s="57"/>
      <c r="P152" s="154">
        <f>O152*H152</f>
        <v>0</v>
      </c>
      <c r="Q152" s="154">
        <v>0.16192000000000001</v>
      </c>
      <c r="R152" s="154">
        <f>Q152*H152</f>
        <v>2.9356095999999998</v>
      </c>
      <c r="S152" s="154">
        <v>0</v>
      </c>
      <c r="T152" s="155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56" t="s">
        <v>135</v>
      </c>
      <c r="AT152" s="156" t="s">
        <v>131</v>
      </c>
      <c r="AU152" s="156" t="s">
        <v>87</v>
      </c>
      <c r="AY152" s="16" t="s">
        <v>129</v>
      </c>
      <c r="BE152" s="157">
        <f>IF(N152="základní",J152,0)</f>
        <v>0</v>
      </c>
      <c r="BF152" s="157">
        <f>IF(N152="snížená",J152,0)</f>
        <v>0</v>
      </c>
      <c r="BG152" s="157">
        <f>IF(N152="zákl. přenesená",J152,0)</f>
        <v>0</v>
      </c>
      <c r="BH152" s="157">
        <f>IF(N152="sníž. přenesená",J152,0)</f>
        <v>0</v>
      </c>
      <c r="BI152" s="157">
        <f>IF(N152="nulová",J152,0)</f>
        <v>0</v>
      </c>
      <c r="BJ152" s="16" t="s">
        <v>85</v>
      </c>
      <c r="BK152" s="157">
        <f>ROUND(I152*H152,2)</f>
        <v>0</v>
      </c>
      <c r="BL152" s="16" t="s">
        <v>135</v>
      </c>
      <c r="BM152" s="156" t="s">
        <v>420</v>
      </c>
    </row>
    <row r="153" spans="1:65" s="13" customFormat="1" ht="11.25">
      <c r="B153" s="158"/>
      <c r="D153" s="159" t="s">
        <v>137</v>
      </c>
      <c r="E153" s="160" t="s">
        <v>1</v>
      </c>
      <c r="F153" s="161" t="s">
        <v>421</v>
      </c>
      <c r="H153" s="162">
        <v>18.13</v>
      </c>
      <c r="I153" s="163"/>
      <c r="L153" s="158"/>
      <c r="M153" s="164"/>
      <c r="N153" s="165"/>
      <c r="O153" s="165"/>
      <c r="P153" s="165"/>
      <c r="Q153" s="165"/>
      <c r="R153" s="165"/>
      <c r="S153" s="165"/>
      <c r="T153" s="166"/>
      <c r="AT153" s="160" t="s">
        <v>137</v>
      </c>
      <c r="AU153" s="160" t="s">
        <v>87</v>
      </c>
      <c r="AV153" s="13" t="s">
        <v>87</v>
      </c>
      <c r="AW153" s="13" t="s">
        <v>33</v>
      </c>
      <c r="AX153" s="13" t="s">
        <v>85</v>
      </c>
      <c r="AY153" s="160" t="s">
        <v>129</v>
      </c>
    </row>
    <row r="154" spans="1:65" s="2" customFormat="1" ht="21.75" customHeight="1">
      <c r="A154" s="31"/>
      <c r="B154" s="143"/>
      <c r="C154" s="144" t="s">
        <v>204</v>
      </c>
      <c r="D154" s="144" t="s">
        <v>131</v>
      </c>
      <c r="E154" s="145" t="s">
        <v>313</v>
      </c>
      <c r="F154" s="146" t="s">
        <v>314</v>
      </c>
      <c r="G154" s="147" t="s">
        <v>219</v>
      </c>
      <c r="H154" s="148">
        <v>25.9</v>
      </c>
      <c r="I154" s="149"/>
      <c r="J154" s="150">
        <f>ROUND(I154*H154,2)</f>
        <v>0</v>
      </c>
      <c r="K154" s="151"/>
      <c r="L154" s="32"/>
      <c r="M154" s="152" t="s">
        <v>1</v>
      </c>
      <c r="N154" s="153" t="s">
        <v>42</v>
      </c>
      <c r="O154" s="57"/>
      <c r="P154" s="154">
        <f>O154*H154</f>
        <v>0</v>
      </c>
      <c r="Q154" s="154">
        <v>0.16370999999999999</v>
      </c>
      <c r="R154" s="154">
        <f>Q154*H154</f>
        <v>4.2400889999999993</v>
      </c>
      <c r="S154" s="154">
        <v>0</v>
      </c>
      <c r="T154" s="155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56" t="s">
        <v>135</v>
      </c>
      <c r="AT154" s="156" t="s">
        <v>131</v>
      </c>
      <c r="AU154" s="156" t="s">
        <v>87</v>
      </c>
      <c r="AY154" s="16" t="s">
        <v>129</v>
      </c>
      <c r="BE154" s="157">
        <f>IF(N154="základní",J154,0)</f>
        <v>0</v>
      </c>
      <c r="BF154" s="157">
        <f>IF(N154="snížená",J154,0)</f>
        <v>0</v>
      </c>
      <c r="BG154" s="157">
        <f>IF(N154="zákl. přenesená",J154,0)</f>
        <v>0</v>
      </c>
      <c r="BH154" s="157">
        <f>IF(N154="sníž. přenesená",J154,0)</f>
        <v>0</v>
      </c>
      <c r="BI154" s="157">
        <f>IF(N154="nulová",J154,0)</f>
        <v>0</v>
      </c>
      <c r="BJ154" s="16" t="s">
        <v>85</v>
      </c>
      <c r="BK154" s="157">
        <f>ROUND(I154*H154,2)</f>
        <v>0</v>
      </c>
      <c r="BL154" s="16" t="s">
        <v>135</v>
      </c>
      <c r="BM154" s="156" t="s">
        <v>422</v>
      </c>
    </row>
    <row r="155" spans="1:65" s="13" customFormat="1" ht="11.25">
      <c r="B155" s="158"/>
      <c r="D155" s="159" t="s">
        <v>137</v>
      </c>
      <c r="E155" s="160" t="s">
        <v>1</v>
      </c>
      <c r="F155" s="161" t="s">
        <v>423</v>
      </c>
      <c r="H155" s="162">
        <v>25.9</v>
      </c>
      <c r="I155" s="163"/>
      <c r="L155" s="158"/>
      <c r="M155" s="164"/>
      <c r="N155" s="165"/>
      <c r="O155" s="165"/>
      <c r="P155" s="165"/>
      <c r="Q155" s="165"/>
      <c r="R155" s="165"/>
      <c r="S155" s="165"/>
      <c r="T155" s="166"/>
      <c r="AT155" s="160" t="s">
        <v>137</v>
      </c>
      <c r="AU155" s="160" t="s">
        <v>87</v>
      </c>
      <c r="AV155" s="13" t="s">
        <v>87</v>
      </c>
      <c r="AW155" s="13" t="s">
        <v>33</v>
      </c>
      <c r="AX155" s="13" t="s">
        <v>85</v>
      </c>
      <c r="AY155" s="160" t="s">
        <v>129</v>
      </c>
    </row>
    <row r="156" spans="1:65" s="2" customFormat="1" ht="16.5" customHeight="1">
      <c r="A156" s="31"/>
      <c r="B156" s="143"/>
      <c r="C156" s="167" t="s">
        <v>209</v>
      </c>
      <c r="D156" s="167" t="s">
        <v>210</v>
      </c>
      <c r="E156" s="168" t="s">
        <v>318</v>
      </c>
      <c r="F156" s="169" t="s">
        <v>319</v>
      </c>
      <c r="G156" s="170" t="s">
        <v>219</v>
      </c>
      <c r="H156" s="171">
        <v>26</v>
      </c>
      <c r="I156" s="172"/>
      <c r="J156" s="173">
        <f>ROUND(I156*H156,2)</f>
        <v>0</v>
      </c>
      <c r="K156" s="174"/>
      <c r="L156" s="175"/>
      <c r="M156" s="176" t="s">
        <v>1</v>
      </c>
      <c r="N156" s="177" t="s">
        <v>42</v>
      </c>
      <c r="O156" s="57"/>
      <c r="P156" s="154">
        <f>O156*H156</f>
        <v>0</v>
      </c>
      <c r="Q156" s="154">
        <v>0.13131999999999999</v>
      </c>
      <c r="R156" s="154">
        <f>Q156*H156</f>
        <v>3.41432</v>
      </c>
      <c r="S156" s="154">
        <v>0</v>
      </c>
      <c r="T156" s="155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56" t="s">
        <v>165</v>
      </c>
      <c r="AT156" s="156" t="s">
        <v>210</v>
      </c>
      <c r="AU156" s="156" t="s">
        <v>87</v>
      </c>
      <c r="AY156" s="16" t="s">
        <v>129</v>
      </c>
      <c r="BE156" s="157">
        <f>IF(N156="základní",J156,0)</f>
        <v>0</v>
      </c>
      <c r="BF156" s="157">
        <f>IF(N156="snížená",J156,0)</f>
        <v>0</v>
      </c>
      <c r="BG156" s="157">
        <f>IF(N156="zákl. přenesená",J156,0)</f>
        <v>0</v>
      </c>
      <c r="BH156" s="157">
        <f>IF(N156="sníž. přenesená",J156,0)</f>
        <v>0</v>
      </c>
      <c r="BI156" s="157">
        <f>IF(N156="nulová",J156,0)</f>
        <v>0</v>
      </c>
      <c r="BJ156" s="16" t="s">
        <v>85</v>
      </c>
      <c r="BK156" s="157">
        <f>ROUND(I156*H156,2)</f>
        <v>0</v>
      </c>
      <c r="BL156" s="16" t="s">
        <v>135</v>
      </c>
      <c r="BM156" s="156" t="s">
        <v>424</v>
      </c>
    </row>
    <row r="157" spans="1:65" s="13" customFormat="1" ht="11.25">
      <c r="B157" s="158"/>
      <c r="D157" s="159" t="s">
        <v>137</v>
      </c>
      <c r="E157" s="160" t="s">
        <v>1</v>
      </c>
      <c r="F157" s="161" t="s">
        <v>258</v>
      </c>
      <c r="H157" s="162">
        <v>26</v>
      </c>
      <c r="I157" s="163"/>
      <c r="L157" s="158"/>
      <c r="M157" s="164"/>
      <c r="N157" s="165"/>
      <c r="O157" s="165"/>
      <c r="P157" s="165"/>
      <c r="Q157" s="165"/>
      <c r="R157" s="165"/>
      <c r="S157" s="165"/>
      <c r="T157" s="166"/>
      <c r="AT157" s="160" t="s">
        <v>137</v>
      </c>
      <c r="AU157" s="160" t="s">
        <v>87</v>
      </c>
      <c r="AV157" s="13" t="s">
        <v>87</v>
      </c>
      <c r="AW157" s="13" t="s">
        <v>33</v>
      </c>
      <c r="AX157" s="13" t="s">
        <v>85</v>
      </c>
      <c r="AY157" s="160" t="s">
        <v>129</v>
      </c>
    </row>
    <row r="158" spans="1:65" s="12" customFormat="1" ht="22.9" customHeight="1">
      <c r="B158" s="130"/>
      <c r="D158" s="131" t="s">
        <v>76</v>
      </c>
      <c r="E158" s="141" t="s">
        <v>348</v>
      </c>
      <c r="F158" s="141" t="s">
        <v>349</v>
      </c>
      <c r="I158" s="133"/>
      <c r="J158" s="142">
        <f>BK158</f>
        <v>0</v>
      </c>
      <c r="L158" s="130"/>
      <c r="M158" s="135"/>
      <c r="N158" s="136"/>
      <c r="O158" s="136"/>
      <c r="P158" s="137">
        <f>SUM(P159:P163)</f>
        <v>0</v>
      </c>
      <c r="Q158" s="136"/>
      <c r="R158" s="137">
        <f>SUM(R159:R163)</f>
        <v>0</v>
      </c>
      <c r="S158" s="136"/>
      <c r="T158" s="138">
        <f>SUM(T159:T163)</f>
        <v>0</v>
      </c>
      <c r="AR158" s="131" t="s">
        <v>85</v>
      </c>
      <c r="AT158" s="139" t="s">
        <v>76</v>
      </c>
      <c r="AU158" s="139" t="s">
        <v>85</v>
      </c>
      <c r="AY158" s="131" t="s">
        <v>129</v>
      </c>
      <c r="BK158" s="140">
        <f>SUM(BK159:BK163)</f>
        <v>0</v>
      </c>
    </row>
    <row r="159" spans="1:65" s="2" customFormat="1" ht="21.75" customHeight="1">
      <c r="A159" s="31"/>
      <c r="B159" s="143"/>
      <c r="C159" s="144" t="s">
        <v>216</v>
      </c>
      <c r="D159" s="144" t="s">
        <v>131</v>
      </c>
      <c r="E159" s="145" t="s">
        <v>355</v>
      </c>
      <c r="F159" s="146" t="s">
        <v>356</v>
      </c>
      <c r="G159" s="147" t="s">
        <v>200</v>
      </c>
      <c r="H159" s="148">
        <v>6.8479999999999999</v>
      </c>
      <c r="I159" s="149"/>
      <c r="J159" s="150">
        <f>ROUND(I159*H159,2)</f>
        <v>0</v>
      </c>
      <c r="K159" s="151"/>
      <c r="L159" s="32"/>
      <c r="M159" s="152" t="s">
        <v>1</v>
      </c>
      <c r="N159" s="153" t="s">
        <v>42</v>
      </c>
      <c r="O159" s="57"/>
      <c r="P159" s="154">
        <f>O159*H159</f>
        <v>0</v>
      </c>
      <c r="Q159" s="154">
        <v>0</v>
      </c>
      <c r="R159" s="154">
        <f>Q159*H159</f>
        <v>0</v>
      </c>
      <c r="S159" s="154">
        <v>0</v>
      </c>
      <c r="T159" s="155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56" t="s">
        <v>135</v>
      </c>
      <c r="AT159" s="156" t="s">
        <v>131</v>
      </c>
      <c r="AU159" s="156" t="s">
        <v>87</v>
      </c>
      <c r="AY159" s="16" t="s">
        <v>129</v>
      </c>
      <c r="BE159" s="157">
        <f>IF(N159="základní",J159,0)</f>
        <v>0</v>
      </c>
      <c r="BF159" s="157">
        <f>IF(N159="snížená",J159,0)</f>
        <v>0</v>
      </c>
      <c r="BG159" s="157">
        <f>IF(N159="zákl. přenesená",J159,0)</f>
        <v>0</v>
      </c>
      <c r="BH159" s="157">
        <f>IF(N159="sníž. přenesená",J159,0)</f>
        <v>0</v>
      </c>
      <c r="BI159" s="157">
        <f>IF(N159="nulová",J159,0)</f>
        <v>0</v>
      </c>
      <c r="BJ159" s="16" t="s">
        <v>85</v>
      </c>
      <c r="BK159" s="157">
        <f>ROUND(I159*H159,2)</f>
        <v>0</v>
      </c>
      <c r="BL159" s="16" t="s">
        <v>135</v>
      </c>
      <c r="BM159" s="156" t="s">
        <v>425</v>
      </c>
    </row>
    <row r="160" spans="1:65" s="2" customFormat="1" ht="21.75" customHeight="1">
      <c r="A160" s="31"/>
      <c r="B160" s="143"/>
      <c r="C160" s="144" t="s">
        <v>223</v>
      </c>
      <c r="D160" s="144" t="s">
        <v>131</v>
      </c>
      <c r="E160" s="145" t="s">
        <v>359</v>
      </c>
      <c r="F160" s="146" t="s">
        <v>360</v>
      </c>
      <c r="G160" s="147" t="s">
        <v>200</v>
      </c>
      <c r="H160" s="148">
        <v>27.391999999999999</v>
      </c>
      <c r="I160" s="149"/>
      <c r="J160" s="150">
        <f>ROUND(I160*H160,2)</f>
        <v>0</v>
      </c>
      <c r="K160" s="151"/>
      <c r="L160" s="32"/>
      <c r="M160" s="152" t="s">
        <v>1</v>
      </c>
      <c r="N160" s="153" t="s">
        <v>42</v>
      </c>
      <c r="O160" s="57"/>
      <c r="P160" s="154">
        <f>O160*H160</f>
        <v>0</v>
      </c>
      <c r="Q160" s="154">
        <v>0</v>
      </c>
      <c r="R160" s="154">
        <f>Q160*H160</f>
        <v>0</v>
      </c>
      <c r="S160" s="154">
        <v>0</v>
      </c>
      <c r="T160" s="155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56" t="s">
        <v>135</v>
      </c>
      <c r="AT160" s="156" t="s">
        <v>131</v>
      </c>
      <c r="AU160" s="156" t="s">
        <v>87</v>
      </c>
      <c r="AY160" s="16" t="s">
        <v>129</v>
      </c>
      <c r="BE160" s="157">
        <f>IF(N160="základní",J160,0)</f>
        <v>0</v>
      </c>
      <c r="BF160" s="157">
        <f>IF(N160="snížená",J160,0)</f>
        <v>0</v>
      </c>
      <c r="BG160" s="157">
        <f>IF(N160="zákl. přenesená",J160,0)</f>
        <v>0</v>
      </c>
      <c r="BH160" s="157">
        <f>IF(N160="sníž. přenesená",J160,0)</f>
        <v>0</v>
      </c>
      <c r="BI160" s="157">
        <f>IF(N160="nulová",J160,0)</f>
        <v>0</v>
      </c>
      <c r="BJ160" s="16" t="s">
        <v>85</v>
      </c>
      <c r="BK160" s="157">
        <f>ROUND(I160*H160,2)</f>
        <v>0</v>
      </c>
      <c r="BL160" s="16" t="s">
        <v>135</v>
      </c>
      <c r="BM160" s="156" t="s">
        <v>426</v>
      </c>
    </row>
    <row r="161" spans="1:65" s="13" customFormat="1" ht="11.25">
      <c r="B161" s="158"/>
      <c r="D161" s="159" t="s">
        <v>137</v>
      </c>
      <c r="F161" s="161" t="s">
        <v>427</v>
      </c>
      <c r="H161" s="162">
        <v>27.391999999999999</v>
      </c>
      <c r="I161" s="163"/>
      <c r="L161" s="158"/>
      <c r="M161" s="164"/>
      <c r="N161" s="165"/>
      <c r="O161" s="165"/>
      <c r="P161" s="165"/>
      <c r="Q161" s="165"/>
      <c r="R161" s="165"/>
      <c r="S161" s="165"/>
      <c r="T161" s="166"/>
      <c r="AT161" s="160" t="s">
        <v>137</v>
      </c>
      <c r="AU161" s="160" t="s">
        <v>87</v>
      </c>
      <c r="AV161" s="13" t="s">
        <v>87</v>
      </c>
      <c r="AW161" s="13" t="s">
        <v>3</v>
      </c>
      <c r="AX161" s="13" t="s">
        <v>85</v>
      </c>
      <c r="AY161" s="160" t="s">
        <v>129</v>
      </c>
    </row>
    <row r="162" spans="1:65" s="2" customFormat="1" ht="33" customHeight="1">
      <c r="A162" s="31"/>
      <c r="B162" s="143"/>
      <c r="C162" s="144" t="s">
        <v>231</v>
      </c>
      <c r="D162" s="144" t="s">
        <v>131</v>
      </c>
      <c r="E162" s="145" t="s">
        <v>364</v>
      </c>
      <c r="F162" s="146" t="s">
        <v>365</v>
      </c>
      <c r="G162" s="147" t="s">
        <v>200</v>
      </c>
      <c r="H162" s="148">
        <v>6.8479999999999999</v>
      </c>
      <c r="I162" s="149"/>
      <c r="J162" s="150">
        <f>ROUND(I162*H162,2)</f>
        <v>0</v>
      </c>
      <c r="K162" s="151"/>
      <c r="L162" s="32"/>
      <c r="M162" s="152" t="s">
        <v>1</v>
      </c>
      <c r="N162" s="153" t="s">
        <v>42</v>
      </c>
      <c r="O162" s="57"/>
      <c r="P162" s="154">
        <f>O162*H162</f>
        <v>0</v>
      </c>
      <c r="Q162" s="154">
        <v>0</v>
      </c>
      <c r="R162" s="154">
        <f>Q162*H162</f>
        <v>0</v>
      </c>
      <c r="S162" s="154">
        <v>0</v>
      </c>
      <c r="T162" s="155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56" t="s">
        <v>135</v>
      </c>
      <c r="AT162" s="156" t="s">
        <v>131</v>
      </c>
      <c r="AU162" s="156" t="s">
        <v>87</v>
      </c>
      <c r="AY162" s="16" t="s">
        <v>129</v>
      </c>
      <c r="BE162" s="157">
        <f>IF(N162="základní",J162,0)</f>
        <v>0</v>
      </c>
      <c r="BF162" s="157">
        <f>IF(N162="snížená",J162,0)</f>
        <v>0</v>
      </c>
      <c r="BG162" s="157">
        <f>IF(N162="zákl. přenesená",J162,0)</f>
        <v>0</v>
      </c>
      <c r="BH162" s="157">
        <f>IF(N162="sníž. přenesená",J162,0)</f>
        <v>0</v>
      </c>
      <c r="BI162" s="157">
        <f>IF(N162="nulová",J162,0)</f>
        <v>0</v>
      </c>
      <c r="BJ162" s="16" t="s">
        <v>85</v>
      </c>
      <c r="BK162" s="157">
        <f>ROUND(I162*H162,2)</f>
        <v>0</v>
      </c>
      <c r="BL162" s="16" t="s">
        <v>135</v>
      </c>
      <c r="BM162" s="156" t="s">
        <v>428</v>
      </c>
    </row>
    <row r="163" spans="1:65" s="2" customFormat="1" ht="21.75" customHeight="1">
      <c r="A163" s="31"/>
      <c r="B163" s="143"/>
      <c r="C163" s="144" t="s">
        <v>7</v>
      </c>
      <c r="D163" s="144" t="s">
        <v>131</v>
      </c>
      <c r="E163" s="145" t="s">
        <v>351</v>
      </c>
      <c r="F163" s="146" t="s">
        <v>352</v>
      </c>
      <c r="G163" s="147" t="s">
        <v>200</v>
      </c>
      <c r="H163" s="148">
        <v>6.8479999999999999</v>
      </c>
      <c r="I163" s="149"/>
      <c r="J163" s="150">
        <f>ROUND(I163*H163,2)</f>
        <v>0</v>
      </c>
      <c r="K163" s="151"/>
      <c r="L163" s="32"/>
      <c r="M163" s="152" t="s">
        <v>1</v>
      </c>
      <c r="N163" s="153" t="s">
        <v>42</v>
      </c>
      <c r="O163" s="57"/>
      <c r="P163" s="154">
        <f>O163*H163</f>
        <v>0</v>
      </c>
      <c r="Q163" s="154">
        <v>0</v>
      </c>
      <c r="R163" s="154">
        <f>Q163*H163</f>
        <v>0</v>
      </c>
      <c r="S163" s="154">
        <v>0</v>
      </c>
      <c r="T163" s="155">
        <f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56" t="s">
        <v>135</v>
      </c>
      <c r="AT163" s="156" t="s">
        <v>131</v>
      </c>
      <c r="AU163" s="156" t="s">
        <v>87</v>
      </c>
      <c r="AY163" s="16" t="s">
        <v>129</v>
      </c>
      <c r="BE163" s="157">
        <f>IF(N163="základní",J163,0)</f>
        <v>0</v>
      </c>
      <c r="BF163" s="157">
        <f>IF(N163="snížená",J163,0)</f>
        <v>0</v>
      </c>
      <c r="BG163" s="157">
        <f>IF(N163="zákl. přenesená",J163,0)</f>
        <v>0</v>
      </c>
      <c r="BH163" s="157">
        <f>IF(N163="sníž. přenesená",J163,0)</f>
        <v>0</v>
      </c>
      <c r="BI163" s="157">
        <f>IF(N163="nulová",J163,0)</f>
        <v>0</v>
      </c>
      <c r="BJ163" s="16" t="s">
        <v>85</v>
      </c>
      <c r="BK163" s="157">
        <f>ROUND(I163*H163,2)</f>
        <v>0</v>
      </c>
      <c r="BL163" s="16" t="s">
        <v>135</v>
      </c>
      <c r="BM163" s="156" t="s">
        <v>429</v>
      </c>
    </row>
    <row r="164" spans="1:65" s="12" customFormat="1" ht="22.9" customHeight="1">
      <c r="B164" s="130"/>
      <c r="D164" s="131" t="s">
        <v>76</v>
      </c>
      <c r="E164" s="141" t="s">
        <v>367</v>
      </c>
      <c r="F164" s="141" t="s">
        <v>368</v>
      </c>
      <c r="I164" s="133"/>
      <c r="J164" s="142">
        <f>BK164</f>
        <v>0</v>
      </c>
      <c r="L164" s="130"/>
      <c r="M164" s="135"/>
      <c r="N164" s="136"/>
      <c r="O164" s="136"/>
      <c r="P164" s="137">
        <f>P165</f>
        <v>0</v>
      </c>
      <c r="Q164" s="136"/>
      <c r="R164" s="137">
        <f>R165</f>
        <v>0</v>
      </c>
      <c r="S164" s="136"/>
      <c r="T164" s="138">
        <f>T165</f>
        <v>0</v>
      </c>
      <c r="AR164" s="131" t="s">
        <v>85</v>
      </c>
      <c r="AT164" s="139" t="s">
        <v>76</v>
      </c>
      <c r="AU164" s="139" t="s">
        <v>85</v>
      </c>
      <c r="AY164" s="131" t="s">
        <v>129</v>
      </c>
      <c r="BK164" s="140">
        <f>BK165</f>
        <v>0</v>
      </c>
    </row>
    <row r="165" spans="1:65" s="2" customFormat="1" ht="33" customHeight="1">
      <c r="A165" s="31"/>
      <c r="B165" s="143"/>
      <c r="C165" s="144" t="s">
        <v>239</v>
      </c>
      <c r="D165" s="144" t="s">
        <v>131</v>
      </c>
      <c r="E165" s="145" t="s">
        <v>370</v>
      </c>
      <c r="F165" s="146" t="s">
        <v>371</v>
      </c>
      <c r="G165" s="147" t="s">
        <v>200</v>
      </c>
      <c r="H165" s="148">
        <v>12.374000000000001</v>
      </c>
      <c r="I165" s="149"/>
      <c r="J165" s="150">
        <f>ROUND(I165*H165,2)</f>
        <v>0</v>
      </c>
      <c r="K165" s="151"/>
      <c r="L165" s="32"/>
      <c r="M165" s="152" t="s">
        <v>1</v>
      </c>
      <c r="N165" s="153" t="s">
        <v>42</v>
      </c>
      <c r="O165" s="57"/>
      <c r="P165" s="154">
        <f>O165*H165</f>
        <v>0</v>
      </c>
      <c r="Q165" s="154">
        <v>0</v>
      </c>
      <c r="R165" s="154">
        <f>Q165*H165</f>
        <v>0</v>
      </c>
      <c r="S165" s="154">
        <v>0</v>
      </c>
      <c r="T165" s="155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56" t="s">
        <v>135</v>
      </c>
      <c r="AT165" s="156" t="s">
        <v>131</v>
      </c>
      <c r="AU165" s="156" t="s">
        <v>87</v>
      </c>
      <c r="AY165" s="16" t="s">
        <v>129</v>
      </c>
      <c r="BE165" s="157">
        <f>IF(N165="základní",J165,0)</f>
        <v>0</v>
      </c>
      <c r="BF165" s="157">
        <f>IF(N165="snížená",J165,0)</f>
        <v>0</v>
      </c>
      <c r="BG165" s="157">
        <f>IF(N165="zákl. přenesená",J165,0)</f>
        <v>0</v>
      </c>
      <c r="BH165" s="157">
        <f>IF(N165="sníž. přenesená",J165,0)</f>
        <v>0</v>
      </c>
      <c r="BI165" s="157">
        <f>IF(N165="nulová",J165,0)</f>
        <v>0</v>
      </c>
      <c r="BJ165" s="16" t="s">
        <v>85</v>
      </c>
      <c r="BK165" s="157">
        <f>ROUND(I165*H165,2)</f>
        <v>0</v>
      </c>
      <c r="BL165" s="16" t="s">
        <v>135</v>
      </c>
      <c r="BM165" s="156" t="s">
        <v>430</v>
      </c>
    </row>
    <row r="166" spans="1:65" s="12" customFormat="1" ht="25.9" customHeight="1">
      <c r="B166" s="130"/>
      <c r="D166" s="131" t="s">
        <v>76</v>
      </c>
      <c r="E166" s="132" t="s">
        <v>381</v>
      </c>
      <c r="F166" s="132" t="s">
        <v>382</v>
      </c>
      <c r="I166" s="133"/>
      <c r="J166" s="134">
        <f>BK166</f>
        <v>0</v>
      </c>
      <c r="L166" s="130"/>
      <c r="M166" s="135"/>
      <c r="N166" s="136"/>
      <c r="O166" s="136"/>
      <c r="P166" s="137">
        <f>P167</f>
        <v>0</v>
      </c>
      <c r="Q166" s="136"/>
      <c r="R166" s="137">
        <f>R167</f>
        <v>0</v>
      </c>
      <c r="S166" s="136"/>
      <c r="T166" s="138">
        <f>T167</f>
        <v>0</v>
      </c>
      <c r="AR166" s="131" t="s">
        <v>152</v>
      </c>
      <c r="AT166" s="139" t="s">
        <v>76</v>
      </c>
      <c r="AU166" s="139" t="s">
        <v>77</v>
      </c>
      <c r="AY166" s="131" t="s">
        <v>129</v>
      </c>
      <c r="BK166" s="140">
        <f>BK167</f>
        <v>0</v>
      </c>
    </row>
    <row r="167" spans="1:65" s="12" customFormat="1" ht="22.9" customHeight="1">
      <c r="B167" s="130"/>
      <c r="D167" s="131" t="s">
        <v>76</v>
      </c>
      <c r="E167" s="141" t="s">
        <v>383</v>
      </c>
      <c r="F167" s="141" t="s">
        <v>384</v>
      </c>
      <c r="I167" s="133"/>
      <c r="J167" s="142">
        <f>BK167</f>
        <v>0</v>
      </c>
      <c r="L167" s="130"/>
      <c r="M167" s="135"/>
      <c r="N167" s="136"/>
      <c r="O167" s="136"/>
      <c r="P167" s="137">
        <f>P168</f>
        <v>0</v>
      </c>
      <c r="Q167" s="136"/>
      <c r="R167" s="137">
        <f>R168</f>
        <v>0</v>
      </c>
      <c r="S167" s="136"/>
      <c r="T167" s="138">
        <f>T168</f>
        <v>0</v>
      </c>
      <c r="AR167" s="131" t="s">
        <v>152</v>
      </c>
      <c r="AT167" s="139" t="s">
        <v>76</v>
      </c>
      <c r="AU167" s="139" t="s">
        <v>85</v>
      </c>
      <c r="AY167" s="131" t="s">
        <v>129</v>
      </c>
      <c r="BK167" s="140">
        <f>BK168</f>
        <v>0</v>
      </c>
    </row>
    <row r="168" spans="1:65" s="2" customFormat="1" ht="16.5" customHeight="1">
      <c r="A168" s="31"/>
      <c r="B168" s="143"/>
      <c r="C168" s="144" t="s">
        <v>243</v>
      </c>
      <c r="D168" s="144" t="s">
        <v>131</v>
      </c>
      <c r="E168" s="145" t="s">
        <v>386</v>
      </c>
      <c r="F168" s="146" t="s">
        <v>384</v>
      </c>
      <c r="G168" s="147" t="s">
        <v>387</v>
      </c>
      <c r="H168" s="148">
        <v>1</v>
      </c>
      <c r="I168" s="149"/>
      <c r="J168" s="150">
        <f>ROUND(I168*H168,2)</f>
        <v>0</v>
      </c>
      <c r="K168" s="151"/>
      <c r="L168" s="32"/>
      <c r="M168" s="186" t="s">
        <v>1</v>
      </c>
      <c r="N168" s="187" t="s">
        <v>42</v>
      </c>
      <c r="O168" s="188"/>
      <c r="P168" s="189">
        <f>O168*H168</f>
        <v>0</v>
      </c>
      <c r="Q168" s="189">
        <v>0</v>
      </c>
      <c r="R168" s="189">
        <f>Q168*H168</f>
        <v>0</v>
      </c>
      <c r="S168" s="189">
        <v>0</v>
      </c>
      <c r="T168" s="190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56" t="s">
        <v>388</v>
      </c>
      <c r="AT168" s="156" t="s">
        <v>131</v>
      </c>
      <c r="AU168" s="156" t="s">
        <v>87</v>
      </c>
      <c r="AY168" s="16" t="s">
        <v>129</v>
      </c>
      <c r="BE168" s="157">
        <f>IF(N168="základní",J168,0)</f>
        <v>0</v>
      </c>
      <c r="BF168" s="157">
        <f>IF(N168="snížená",J168,0)</f>
        <v>0</v>
      </c>
      <c r="BG168" s="157">
        <f>IF(N168="zákl. přenesená",J168,0)</f>
        <v>0</v>
      </c>
      <c r="BH168" s="157">
        <f>IF(N168="sníž. přenesená",J168,0)</f>
        <v>0</v>
      </c>
      <c r="BI168" s="157">
        <f>IF(N168="nulová",J168,0)</f>
        <v>0</v>
      </c>
      <c r="BJ168" s="16" t="s">
        <v>85</v>
      </c>
      <c r="BK168" s="157">
        <f>ROUND(I168*H168,2)</f>
        <v>0</v>
      </c>
      <c r="BL168" s="16" t="s">
        <v>388</v>
      </c>
      <c r="BM168" s="156" t="s">
        <v>431</v>
      </c>
    </row>
    <row r="169" spans="1:65" s="2" customFormat="1" ht="6.95" customHeight="1">
      <c r="A169" s="31"/>
      <c r="B169" s="46"/>
      <c r="C169" s="47"/>
      <c r="D169" s="47"/>
      <c r="E169" s="47"/>
      <c r="F169" s="47"/>
      <c r="G169" s="47"/>
      <c r="H169" s="47"/>
      <c r="I169" s="47"/>
      <c r="J169" s="47"/>
      <c r="K169" s="47"/>
      <c r="L169" s="32"/>
      <c r="M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</row>
  </sheetData>
  <autoFilter ref="C123:K168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9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6" t="s">
        <v>93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87</v>
      </c>
    </row>
    <row r="4" spans="1:46" s="1" customFormat="1" ht="24.95" customHeight="1">
      <c r="B4" s="19"/>
      <c r="D4" s="20" t="s">
        <v>94</v>
      </c>
      <c r="L4" s="19"/>
      <c r="M4" s="92" t="s">
        <v>10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16</v>
      </c>
      <c r="L6" s="19"/>
    </row>
    <row r="7" spans="1:46" s="1" customFormat="1" ht="16.5" customHeight="1">
      <c r="B7" s="19"/>
      <c r="E7" s="230" t="str">
        <f>'Rekapitulace stavby'!K6</f>
        <v>Oprava opěrné zdi u 16. MŠ – II. etapa</v>
      </c>
      <c r="F7" s="231"/>
      <c r="G7" s="231"/>
      <c r="H7" s="231"/>
      <c r="L7" s="19"/>
    </row>
    <row r="8" spans="1:46" s="2" customFormat="1" ht="12" customHeight="1">
      <c r="A8" s="31"/>
      <c r="B8" s="32"/>
      <c r="C8" s="31"/>
      <c r="D8" s="26" t="s">
        <v>95</v>
      </c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10" t="s">
        <v>432</v>
      </c>
      <c r="F9" s="232"/>
      <c r="G9" s="232"/>
      <c r="H9" s="232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18</v>
      </c>
      <c r="E11" s="31"/>
      <c r="F11" s="24" t="s">
        <v>1</v>
      </c>
      <c r="G11" s="31"/>
      <c r="H11" s="31"/>
      <c r="I11" s="26" t="s">
        <v>19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20</v>
      </c>
      <c r="E12" s="31"/>
      <c r="F12" s="24" t="s">
        <v>21</v>
      </c>
      <c r="G12" s="31"/>
      <c r="H12" s="31"/>
      <c r="I12" s="26" t="s">
        <v>22</v>
      </c>
      <c r="J12" s="54" t="str">
        <f>'Rekapitulace stavby'!AN8</f>
        <v>9. 2. 2021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24</v>
      </c>
      <c r="E14" s="31"/>
      <c r="F14" s="31"/>
      <c r="G14" s="31"/>
      <c r="H14" s="31"/>
      <c r="I14" s="26" t="s">
        <v>25</v>
      </c>
      <c r="J14" s="24" t="s">
        <v>1</v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26</v>
      </c>
      <c r="F15" s="31"/>
      <c r="G15" s="31"/>
      <c r="H15" s="31"/>
      <c r="I15" s="26" t="s">
        <v>27</v>
      </c>
      <c r="J15" s="24" t="s">
        <v>1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28</v>
      </c>
      <c r="E17" s="31"/>
      <c r="F17" s="31"/>
      <c r="G17" s="31"/>
      <c r="H17" s="31"/>
      <c r="I17" s="26" t="s">
        <v>25</v>
      </c>
      <c r="J17" s="27" t="str">
        <f>'Rekapitulace stavby'!AN13</f>
        <v>Vyplň údaj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33" t="str">
        <f>'Rekapitulace stavby'!E14</f>
        <v>Vyplň údaj</v>
      </c>
      <c r="F18" s="194"/>
      <c r="G18" s="194"/>
      <c r="H18" s="194"/>
      <c r="I18" s="26" t="s">
        <v>27</v>
      </c>
      <c r="J18" s="27" t="str">
        <f>'Rekapitulace stavby'!AN14</f>
        <v>Vyplň údaj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30</v>
      </c>
      <c r="E20" s="31"/>
      <c r="F20" s="31"/>
      <c r="G20" s="31"/>
      <c r="H20" s="31"/>
      <c r="I20" s="26" t="s">
        <v>25</v>
      </c>
      <c r="J20" s="24" t="s">
        <v>31</v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">
        <v>32</v>
      </c>
      <c r="F21" s="31"/>
      <c r="G21" s="31"/>
      <c r="H21" s="31"/>
      <c r="I21" s="26" t="s">
        <v>27</v>
      </c>
      <c r="J21" s="24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34</v>
      </c>
      <c r="E23" s="31"/>
      <c r="F23" s="31"/>
      <c r="G23" s="31"/>
      <c r="H23" s="31"/>
      <c r="I23" s="26" t="s">
        <v>25</v>
      </c>
      <c r="J23" s="24" t="str">
        <f>IF('Rekapitulace stavby'!AN19="","",'Rekapitulace stavby'!AN19)</f>
        <v/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IF('Rekapitulace stavby'!E20="","",'Rekapitulace stavby'!E20)</f>
        <v xml:space="preserve"> </v>
      </c>
      <c r="F24" s="31"/>
      <c r="G24" s="31"/>
      <c r="H24" s="31"/>
      <c r="I24" s="26" t="s">
        <v>27</v>
      </c>
      <c r="J24" s="24" t="str">
        <f>IF('Rekapitulace stavby'!AN20="","",'Rekapitulace stavby'!AN20)</f>
        <v/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36</v>
      </c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3"/>
      <c r="B27" s="94"/>
      <c r="C27" s="93"/>
      <c r="D27" s="93"/>
      <c r="E27" s="199" t="s">
        <v>1</v>
      </c>
      <c r="F27" s="199"/>
      <c r="G27" s="199"/>
      <c r="H27" s="199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96" t="s">
        <v>37</v>
      </c>
      <c r="E30" s="31"/>
      <c r="F30" s="31"/>
      <c r="G30" s="31"/>
      <c r="H30" s="31"/>
      <c r="I30" s="31"/>
      <c r="J30" s="70">
        <f>ROUND(J129, 2)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2"/>
      <c r="C31" s="31"/>
      <c r="D31" s="65"/>
      <c r="E31" s="65"/>
      <c r="F31" s="65"/>
      <c r="G31" s="65"/>
      <c r="H31" s="65"/>
      <c r="I31" s="65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31"/>
      <c r="F32" s="35" t="s">
        <v>39</v>
      </c>
      <c r="G32" s="31"/>
      <c r="H32" s="31"/>
      <c r="I32" s="35" t="s">
        <v>38</v>
      </c>
      <c r="J32" s="35" t="s">
        <v>40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2"/>
      <c r="C33" s="31"/>
      <c r="D33" s="97" t="s">
        <v>41</v>
      </c>
      <c r="E33" s="26" t="s">
        <v>42</v>
      </c>
      <c r="F33" s="98">
        <f>ROUND((SUM(BE129:BE198)),  2)</f>
        <v>0</v>
      </c>
      <c r="G33" s="31"/>
      <c r="H33" s="31"/>
      <c r="I33" s="99">
        <v>0.21</v>
      </c>
      <c r="J33" s="98">
        <f>ROUND(((SUM(BE129:BE198))*I33),  2)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26" t="s">
        <v>43</v>
      </c>
      <c r="F34" s="98">
        <f>ROUND((SUM(BF129:BF198)),  2)</f>
        <v>0</v>
      </c>
      <c r="G34" s="31"/>
      <c r="H34" s="31"/>
      <c r="I34" s="99">
        <v>0.15</v>
      </c>
      <c r="J34" s="98">
        <f>ROUND(((SUM(BF129:BF198))*I34),  2)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44</v>
      </c>
      <c r="F35" s="98">
        <f>ROUND((SUM(BG129:BG198)),  2)</f>
        <v>0</v>
      </c>
      <c r="G35" s="31"/>
      <c r="H35" s="31"/>
      <c r="I35" s="99">
        <v>0.21</v>
      </c>
      <c r="J35" s="98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45</v>
      </c>
      <c r="F36" s="98">
        <f>ROUND((SUM(BH129:BH198)),  2)</f>
        <v>0</v>
      </c>
      <c r="G36" s="31"/>
      <c r="H36" s="31"/>
      <c r="I36" s="99">
        <v>0.15</v>
      </c>
      <c r="J36" s="98">
        <f>0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46</v>
      </c>
      <c r="F37" s="98">
        <f>ROUND((SUM(BI129:BI198)),  2)</f>
        <v>0</v>
      </c>
      <c r="G37" s="31"/>
      <c r="H37" s="31"/>
      <c r="I37" s="99">
        <v>0</v>
      </c>
      <c r="J37" s="98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100"/>
      <c r="D39" s="101" t="s">
        <v>47</v>
      </c>
      <c r="E39" s="59"/>
      <c r="F39" s="59"/>
      <c r="G39" s="102" t="s">
        <v>48</v>
      </c>
      <c r="H39" s="103" t="s">
        <v>49</v>
      </c>
      <c r="I39" s="59"/>
      <c r="J39" s="104">
        <f>SUM(J30:J37)</f>
        <v>0</v>
      </c>
      <c r="K39" s="105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1"/>
      <c r="D50" s="42" t="s">
        <v>50</v>
      </c>
      <c r="E50" s="43"/>
      <c r="F50" s="43"/>
      <c r="G50" s="42" t="s">
        <v>51</v>
      </c>
      <c r="H50" s="43"/>
      <c r="I50" s="43"/>
      <c r="J50" s="43"/>
      <c r="K50" s="43"/>
      <c r="L50" s="41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1"/>
      <c r="B61" s="32"/>
      <c r="C61" s="31"/>
      <c r="D61" s="44" t="s">
        <v>52</v>
      </c>
      <c r="E61" s="34"/>
      <c r="F61" s="106" t="s">
        <v>53</v>
      </c>
      <c r="G61" s="44" t="s">
        <v>52</v>
      </c>
      <c r="H61" s="34"/>
      <c r="I61" s="34"/>
      <c r="J61" s="107" t="s">
        <v>53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1"/>
      <c r="B65" s="32"/>
      <c r="C65" s="31"/>
      <c r="D65" s="42" t="s">
        <v>54</v>
      </c>
      <c r="E65" s="45"/>
      <c r="F65" s="45"/>
      <c r="G65" s="42" t="s">
        <v>55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1"/>
      <c r="B76" s="32"/>
      <c r="C76" s="31"/>
      <c r="D76" s="44" t="s">
        <v>52</v>
      </c>
      <c r="E76" s="34"/>
      <c r="F76" s="106" t="s">
        <v>53</v>
      </c>
      <c r="G76" s="44" t="s">
        <v>52</v>
      </c>
      <c r="H76" s="34"/>
      <c r="I76" s="34"/>
      <c r="J76" s="107" t="s">
        <v>53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97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30" t="str">
        <f>E7</f>
        <v>Oprava opěrné zdi u 16. MŠ – II. etapa</v>
      </c>
      <c r="F85" s="231"/>
      <c r="G85" s="231"/>
      <c r="H85" s="231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95</v>
      </c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10" t="str">
        <f>E9</f>
        <v>SO 03 - Přeložka NN</v>
      </c>
      <c r="F87" s="232"/>
      <c r="G87" s="232"/>
      <c r="H87" s="232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1"/>
      <c r="E89" s="31"/>
      <c r="F89" s="24" t="str">
        <f>F12</f>
        <v>k.ú. Písek, p.č. 1733/6</v>
      </c>
      <c r="G89" s="31"/>
      <c r="H89" s="31"/>
      <c r="I89" s="26" t="s">
        <v>22</v>
      </c>
      <c r="J89" s="54" t="str">
        <f>IF(J12="","",J12)</f>
        <v>9. 2. 2021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25.7" customHeight="1">
      <c r="A91" s="31"/>
      <c r="B91" s="32"/>
      <c r="C91" s="26" t="s">
        <v>24</v>
      </c>
      <c r="D91" s="31"/>
      <c r="E91" s="31"/>
      <c r="F91" s="24" t="str">
        <f>E15</f>
        <v>Základní škola Svobodná a Mateřská škola Písek</v>
      </c>
      <c r="G91" s="31"/>
      <c r="H91" s="31"/>
      <c r="I91" s="26" t="s">
        <v>30</v>
      </c>
      <c r="J91" s="29" t="str">
        <f>E21</f>
        <v>Ing. Jaromír Havlíček – PROJKA s.r.o.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28</v>
      </c>
      <c r="D92" s="31"/>
      <c r="E92" s="31"/>
      <c r="F92" s="24" t="str">
        <f>IF(E18="","",E18)</f>
        <v>Vyplň údaj</v>
      </c>
      <c r="G92" s="31"/>
      <c r="H92" s="31"/>
      <c r="I92" s="26" t="s">
        <v>34</v>
      </c>
      <c r="J92" s="29" t="str">
        <f>E24</f>
        <v xml:space="preserve"> 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08" t="s">
        <v>98</v>
      </c>
      <c r="D94" s="100"/>
      <c r="E94" s="100"/>
      <c r="F94" s="100"/>
      <c r="G94" s="100"/>
      <c r="H94" s="100"/>
      <c r="I94" s="100"/>
      <c r="J94" s="109" t="s">
        <v>99</v>
      </c>
      <c r="K94" s="100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0" t="s">
        <v>100</v>
      </c>
      <c r="D96" s="31"/>
      <c r="E96" s="31"/>
      <c r="F96" s="31"/>
      <c r="G96" s="31"/>
      <c r="H96" s="31"/>
      <c r="I96" s="31"/>
      <c r="J96" s="70">
        <f>J129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101</v>
      </c>
    </row>
    <row r="97" spans="1:31" s="9" customFormat="1" ht="24.95" customHeight="1">
      <c r="B97" s="111"/>
      <c r="D97" s="112" t="s">
        <v>102</v>
      </c>
      <c r="E97" s="113"/>
      <c r="F97" s="113"/>
      <c r="G97" s="113"/>
      <c r="H97" s="113"/>
      <c r="I97" s="113"/>
      <c r="J97" s="114">
        <f>J130</f>
        <v>0</v>
      </c>
      <c r="L97" s="111"/>
    </row>
    <row r="98" spans="1:31" s="10" customFormat="1" ht="19.899999999999999" customHeight="1">
      <c r="B98" s="115"/>
      <c r="D98" s="116" t="s">
        <v>103</v>
      </c>
      <c r="E98" s="117"/>
      <c r="F98" s="117"/>
      <c r="G98" s="117"/>
      <c r="H98" s="117"/>
      <c r="I98" s="117"/>
      <c r="J98" s="118">
        <f>J131</f>
        <v>0</v>
      </c>
      <c r="L98" s="115"/>
    </row>
    <row r="99" spans="1:31" s="10" customFormat="1" ht="19.899999999999999" customHeight="1">
      <c r="B99" s="115"/>
      <c r="D99" s="116" t="s">
        <v>105</v>
      </c>
      <c r="E99" s="117"/>
      <c r="F99" s="117"/>
      <c r="G99" s="117"/>
      <c r="H99" s="117"/>
      <c r="I99" s="117"/>
      <c r="J99" s="118">
        <f>J158</f>
        <v>0</v>
      </c>
      <c r="L99" s="115"/>
    </row>
    <row r="100" spans="1:31" s="10" customFormat="1" ht="19.899999999999999" customHeight="1">
      <c r="B100" s="115"/>
      <c r="D100" s="116" t="s">
        <v>433</v>
      </c>
      <c r="E100" s="117"/>
      <c r="F100" s="117"/>
      <c r="G100" s="117"/>
      <c r="H100" s="117"/>
      <c r="I100" s="117"/>
      <c r="J100" s="118">
        <f>J162</f>
        <v>0</v>
      </c>
      <c r="L100" s="115"/>
    </row>
    <row r="101" spans="1:31" s="10" customFormat="1" ht="19.899999999999999" customHeight="1">
      <c r="B101" s="115"/>
      <c r="D101" s="116" t="s">
        <v>107</v>
      </c>
      <c r="E101" s="117"/>
      <c r="F101" s="117"/>
      <c r="G101" s="117"/>
      <c r="H101" s="117"/>
      <c r="I101" s="117"/>
      <c r="J101" s="118">
        <f>J167</f>
        <v>0</v>
      </c>
      <c r="L101" s="115"/>
    </row>
    <row r="102" spans="1:31" s="10" customFormat="1" ht="19.899999999999999" customHeight="1">
      <c r="B102" s="115"/>
      <c r="D102" s="116" t="s">
        <v>108</v>
      </c>
      <c r="E102" s="117"/>
      <c r="F102" s="117"/>
      <c r="G102" s="117"/>
      <c r="H102" s="117"/>
      <c r="I102" s="117"/>
      <c r="J102" s="118">
        <f>J179</f>
        <v>0</v>
      </c>
      <c r="L102" s="115"/>
    </row>
    <row r="103" spans="1:31" s="10" customFormat="1" ht="19.899999999999999" customHeight="1">
      <c r="B103" s="115"/>
      <c r="D103" s="116" t="s">
        <v>109</v>
      </c>
      <c r="E103" s="117"/>
      <c r="F103" s="117"/>
      <c r="G103" s="117"/>
      <c r="H103" s="117"/>
      <c r="I103" s="117"/>
      <c r="J103" s="118">
        <f>J185</f>
        <v>0</v>
      </c>
      <c r="L103" s="115"/>
    </row>
    <row r="104" spans="1:31" s="9" customFormat="1" ht="24.95" customHeight="1">
      <c r="B104" s="111"/>
      <c r="D104" s="112" t="s">
        <v>434</v>
      </c>
      <c r="E104" s="113"/>
      <c r="F104" s="113"/>
      <c r="G104" s="113"/>
      <c r="H104" s="113"/>
      <c r="I104" s="113"/>
      <c r="J104" s="114">
        <f>J187</f>
        <v>0</v>
      </c>
      <c r="L104" s="111"/>
    </row>
    <row r="105" spans="1:31" s="10" customFormat="1" ht="19.899999999999999" customHeight="1">
      <c r="B105" s="115"/>
      <c r="D105" s="116" t="s">
        <v>435</v>
      </c>
      <c r="E105" s="117"/>
      <c r="F105" s="117"/>
      <c r="G105" s="117"/>
      <c r="H105" s="117"/>
      <c r="I105" s="117"/>
      <c r="J105" s="118">
        <f>J188</f>
        <v>0</v>
      </c>
      <c r="L105" s="115"/>
    </row>
    <row r="106" spans="1:31" s="10" customFormat="1" ht="19.899999999999999" customHeight="1">
      <c r="B106" s="115"/>
      <c r="D106" s="116" t="s">
        <v>436</v>
      </c>
      <c r="E106" s="117"/>
      <c r="F106" s="117"/>
      <c r="G106" s="117"/>
      <c r="H106" s="117"/>
      <c r="I106" s="117"/>
      <c r="J106" s="118">
        <f>J190</f>
        <v>0</v>
      </c>
      <c r="L106" s="115"/>
    </row>
    <row r="107" spans="1:31" s="9" customFormat="1" ht="24.95" customHeight="1">
      <c r="B107" s="111"/>
      <c r="D107" s="112" t="s">
        <v>112</v>
      </c>
      <c r="E107" s="113"/>
      <c r="F107" s="113"/>
      <c r="G107" s="113"/>
      <c r="H107" s="113"/>
      <c r="I107" s="113"/>
      <c r="J107" s="114">
        <f>J194</f>
        <v>0</v>
      </c>
      <c r="L107" s="111"/>
    </row>
    <row r="108" spans="1:31" s="10" customFormat="1" ht="19.899999999999999" customHeight="1">
      <c r="B108" s="115"/>
      <c r="D108" s="116" t="s">
        <v>113</v>
      </c>
      <c r="E108" s="117"/>
      <c r="F108" s="117"/>
      <c r="G108" s="117"/>
      <c r="H108" s="117"/>
      <c r="I108" s="117"/>
      <c r="J108" s="118">
        <f>J195</f>
        <v>0</v>
      </c>
      <c r="L108" s="115"/>
    </row>
    <row r="109" spans="1:31" s="10" customFormat="1" ht="19.899999999999999" customHeight="1">
      <c r="B109" s="115"/>
      <c r="D109" s="116" t="s">
        <v>437</v>
      </c>
      <c r="E109" s="117"/>
      <c r="F109" s="117"/>
      <c r="G109" s="117"/>
      <c r="H109" s="117"/>
      <c r="I109" s="117"/>
      <c r="J109" s="118">
        <f>J197</f>
        <v>0</v>
      </c>
      <c r="L109" s="115"/>
    </row>
    <row r="110" spans="1:31" s="2" customFormat="1" ht="21.75" customHeight="1">
      <c r="A110" s="31"/>
      <c r="B110" s="32"/>
      <c r="C110" s="31"/>
      <c r="D110" s="31"/>
      <c r="E110" s="31"/>
      <c r="F110" s="31"/>
      <c r="G110" s="31"/>
      <c r="H110" s="31"/>
      <c r="I110" s="31"/>
      <c r="J110" s="31"/>
      <c r="K110" s="31"/>
      <c r="L110" s="4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6.95" customHeight="1">
      <c r="A111" s="31"/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5" spans="1:31" s="2" customFormat="1" ht="6.95" customHeight="1">
      <c r="A115" s="31"/>
      <c r="B115" s="48"/>
      <c r="C115" s="49"/>
      <c r="D115" s="49"/>
      <c r="E115" s="49"/>
      <c r="F115" s="49"/>
      <c r="G115" s="49"/>
      <c r="H115" s="49"/>
      <c r="I115" s="49"/>
      <c r="J115" s="49"/>
      <c r="K115" s="49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24.95" customHeight="1">
      <c r="A116" s="31"/>
      <c r="B116" s="32"/>
      <c r="C116" s="20" t="s">
        <v>114</v>
      </c>
      <c r="D116" s="31"/>
      <c r="E116" s="31"/>
      <c r="F116" s="31"/>
      <c r="G116" s="31"/>
      <c r="H116" s="31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6.95" customHeight="1">
      <c r="A117" s="31"/>
      <c r="B117" s="32"/>
      <c r="C117" s="31"/>
      <c r="D117" s="31"/>
      <c r="E117" s="31"/>
      <c r="F117" s="31"/>
      <c r="G117" s="31"/>
      <c r="H117" s="31"/>
      <c r="I117" s="31"/>
      <c r="J117" s="31"/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12" customHeight="1">
      <c r="A118" s="31"/>
      <c r="B118" s="32"/>
      <c r="C118" s="26" t="s">
        <v>16</v>
      </c>
      <c r="D118" s="31"/>
      <c r="E118" s="31"/>
      <c r="F118" s="31"/>
      <c r="G118" s="31"/>
      <c r="H118" s="31"/>
      <c r="I118" s="31"/>
      <c r="J118" s="31"/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16.5" customHeight="1">
      <c r="A119" s="31"/>
      <c r="B119" s="32"/>
      <c r="C119" s="31"/>
      <c r="D119" s="31"/>
      <c r="E119" s="230" t="str">
        <f>E7</f>
        <v>Oprava opěrné zdi u 16. MŠ – II. etapa</v>
      </c>
      <c r="F119" s="231"/>
      <c r="G119" s="231"/>
      <c r="H119" s="231"/>
      <c r="I119" s="31"/>
      <c r="J119" s="31"/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2" customHeight="1">
      <c r="A120" s="31"/>
      <c r="B120" s="32"/>
      <c r="C120" s="26" t="s">
        <v>95</v>
      </c>
      <c r="D120" s="31"/>
      <c r="E120" s="31"/>
      <c r="F120" s="31"/>
      <c r="G120" s="31"/>
      <c r="H120" s="31"/>
      <c r="I120" s="31"/>
      <c r="J120" s="31"/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6.5" customHeight="1">
      <c r="A121" s="31"/>
      <c r="B121" s="32"/>
      <c r="C121" s="31"/>
      <c r="D121" s="31"/>
      <c r="E121" s="210" t="str">
        <f>E9</f>
        <v>SO 03 - Přeložka NN</v>
      </c>
      <c r="F121" s="232"/>
      <c r="G121" s="232"/>
      <c r="H121" s="232"/>
      <c r="I121" s="31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6.95" customHeight="1">
      <c r="A122" s="31"/>
      <c r="B122" s="32"/>
      <c r="C122" s="31"/>
      <c r="D122" s="31"/>
      <c r="E122" s="31"/>
      <c r="F122" s="31"/>
      <c r="G122" s="31"/>
      <c r="H122" s="31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2" customHeight="1">
      <c r="A123" s="31"/>
      <c r="B123" s="32"/>
      <c r="C123" s="26" t="s">
        <v>20</v>
      </c>
      <c r="D123" s="31"/>
      <c r="E123" s="31"/>
      <c r="F123" s="24" t="str">
        <f>F12</f>
        <v>k.ú. Písek, p.č. 1733/6</v>
      </c>
      <c r="G123" s="31"/>
      <c r="H123" s="31"/>
      <c r="I123" s="26" t="s">
        <v>22</v>
      </c>
      <c r="J123" s="54" t="str">
        <f>IF(J12="","",J12)</f>
        <v>9. 2. 2021</v>
      </c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25.7" customHeight="1">
      <c r="A125" s="31"/>
      <c r="B125" s="32"/>
      <c r="C125" s="26" t="s">
        <v>24</v>
      </c>
      <c r="D125" s="31"/>
      <c r="E125" s="31"/>
      <c r="F125" s="24" t="str">
        <f>E15</f>
        <v>Základní škola Svobodná a Mateřská škola Písek</v>
      </c>
      <c r="G125" s="31"/>
      <c r="H125" s="31"/>
      <c r="I125" s="26" t="s">
        <v>30</v>
      </c>
      <c r="J125" s="29" t="str">
        <f>E21</f>
        <v>Ing. Jaromír Havlíček – PROJKA s.r.o.</v>
      </c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5.2" customHeight="1">
      <c r="A126" s="31"/>
      <c r="B126" s="32"/>
      <c r="C126" s="26" t="s">
        <v>28</v>
      </c>
      <c r="D126" s="31"/>
      <c r="E126" s="31"/>
      <c r="F126" s="24" t="str">
        <f>IF(E18="","",E18)</f>
        <v>Vyplň údaj</v>
      </c>
      <c r="G126" s="31"/>
      <c r="H126" s="31"/>
      <c r="I126" s="26" t="s">
        <v>34</v>
      </c>
      <c r="J126" s="29" t="str">
        <f>E24</f>
        <v xml:space="preserve"> </v>
      </c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0.35" customHeight="1">
      <c r="A127" s="31"/>
      <c r="B127" s="32"/>
      <c r="C127" s="31"/>
      <c r="D127" s="31"/>
      <c r="E127" s="31"/>
      <c r="F127" s="31"/>
      <c r="G127" s="31"/>
      <c r="H127" s="31"/>
      <c r="I127" s="31"/>
      <c r="J127" s="31"/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11" customFormat="1" ht="29.25" customHeight="1">
      <c r="A128" s="119"/>
      <c r="B128" s="120"/>
      <c r="C128" s="121" t="s">
        <v>115</v>
      </c>
      <c r="D128" s="122" t="s">
        <v>62</v>
      </c>
      <c r="E128" s="122" t="s">
        <v>58</v>
      </c>
      <c r="F128" s="122" t="s">
        <v>59</v>
      </c>
      <c r="G128" s="122" t="s">
        <v>116</v>
      </c>
      <c r="H128" s="122" t="s">
        <v>117</v>
      </c>
      <c r="I128" s="122" t="s">
        <v>118</v>
      </c>
      <c r="J128" s="123" t="s">
        <v>99</v>
      </c>
      <c r="K128" s="124" t="s">
        <v>119</v>
      </c>
      <c r="L128" s="125"/>
      <c r="M128" s="61" t="s">
        <v>1</v>
      </c>
      <c r="N128" s="62" t="s">
        <v>41</v>
      </c>
      <c r="O128" s="62" t="s">
        <v>120</v>
      </c>
      <c r="P128" s="62" t="s">
        <v>121</v>
      </c>
      <c r="Q128" s="62" t="s">
        <v>122</v>
      </c>
      <c r="R128" s="62" t="s">
        <v>123</v>
      </c>
      <c r="S128" s="62" t="s">
        <v>124</v>
      </c>
      <c r="T128" s="63" t="s">
        <v>125</v>
      </c>
      <c r="U128" s="119"/>
      <c r="V128" s="119"/>
      <c r="W128" s="119"/>
      <c r="X128" s="119"/>
      <c r="Y128" s="119"/>
      <c r="Z128" s="119"/>
      <c r="AA128" s="119"/>
      <c r="AB128" s="119"/>
      <c r="AC128" s="119"/>
      <c r="AD128" s="119"/>
      <c r="AE128" s="119"/>
    </row>
    <row r="129" spans="1:65" s="2" customFormat="1" ht="22.9" customHeight="1">
      <c r="A129" s="31"/>
      <c r="B129" s="32"/>
      <c r="C129" s="68" t="s">
        <v>126</v>
      </c>
      <c r="D129" s="31"/>
      <c r="E129" s="31"/>
      <c r="F129" s="31"/>
      <c r="G129" s="31"/>
      <c r="H129" s="31"/>
      <c r="I129" s="31"/>
      <c r="J129" s="126">
        <f>BK129</f>
        <v>0</v>
      </c>
      <c r="K129" s="31"/>
      <c r="L129" s="32"/>
      <c r="M129" s="64"/>
      <c r="N129" s="55"/>
      <c r="O129" s="65"/>
      <c r="P129" s="127">
        <f>P130+P187+P194</f>
        <v>0</v>
      </c>
      <c r="Q129" s="65"/>
      <c r="R129" s="127">
        <f>R130+R187+R194</f>
        <v>19.773868099999998</v>
      </c>
      <c r="S129" s="65"/>
      <c r="T129" s="128">
        <f>T130+T187+T194</f>
        <v>7.2655700000000003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T129" s="16" t="s">
        <v>76</v>
      </c>
      <c r="AU129" s="16" t="s">
        <v>101</v>
      </c>
      <c r="BK129" s="129">
        <f>BK130+BK187+BK194</f>
        <v>0</v>
      </c>
    </row>
    <row r="130" spans="1:65" s="12" customFormat="1" ht="25.9" customHeight="1">
      <c r="B130" s="130"/>
      <c r="D130" s="131" t="s">
        <v>76</v>
      </c>
      <c r="E130" s="132" t="s">
        <v>127</v>
      </c>
      <c r="F130" s="132" t="s">
        <v>128</v>
      </c>
      <c r="I130" s="133"/>
      <c r="J130" s="134">
        <f>BK130</f>
        <v>0</v>
      </c>
      <c r="L130" s="130"/>
      <c r="M130" s="135"/>
      <c r="N130" s="136"/>
      <c r="O130" s="136"/>
      <c r="P130" s="137">
        <f>P131+P158+P162+P167+P179+P185</f>
        <v>0</v>
      </c>
      <c r="Q130" s="136"/>
      <c r="R130" s="137">
        <f>R131+R158+R162+R167+R179+R185</f>
        <v>19.761396599999998</v>
      </c>
      <c r="S130" s="136"/>
      <c r="T130" s="138">
        <f>T131+T158+T162+T167+T179+T185</f>
        <v>7.2655700000000003</v>
      </c>
      <c r="AR130" s="131" t="s">
        <v>85</v>
      </c>
      <c r="AT130" s="139" t="s">
        <v>76</v>
      </c>
      <c r="AU130" s="139" t="s">
        <v>77</v>
      </c>
      <c r="AY130" s="131" t="s">
        <v>129</v>
      </c>
      <c r="BK130" s="140">
        <f>BK131+BK158+BK162+BK167+BK179+BK185</f>
        <v>0</v>
      </c>
    </row>
    <row r="131" spans="1:65" s="12" customFormat="1" ht="22.9" customHeight="1">
      <c r="B131" s="130"/>
      <c r="D131" s="131" t="s">
        <v>76</v>
      </c>
      <c r="E131" s="141" t="s">
        <v>85</v>
      </c>
      <c r="F131" s="141" t="s">
        <v>130</v>
      </c>
      <c r="I131" s="133"/>
      <c r="J131" s="142">
        <f>BK131</f>
        <v>0</v>
      </c>
      <c r="L131" s="130"/>
      <c r="M131" s="135"/>
      <c r="N131" s="136"/>
      <c r="O131" s="136"/>
      <c r="P131" s="137">
        <f>SUM(P132:P157)</f>
        <v>0</v>
      </c>
      <c r="Q131" s="136"/>
      <c r="R131" s="137">
        <f>SUM(R132:R157)</f>
        <v>5.8860000000000001</v>
      </c>
      <c r="S131" s="136"/>
      <c r="T131" s="138">
        <f>SUM(T132:T157)</f>
        <v>3.2767499999999998</v>
      </c>
      <c r="AR131" s="131" t="s">
        <v>85</v>
      </c>
      <c r="AT131" s="139" t="s">
        <v>76</v>
      </c>
      <c r="AU131" s="139" t="s">
        <v>85</v>
      </c>
      <c r="AY131" s="131" t="s">
        <v>129</v>
      </c>
      <c r="BK131" s="140">
        <f>SUM(BK132:BK157)</f>
        <v>0</v>
      </c>
    </row>
    <row r="132" spans="1:65" s="2" customFormat="1" ht="16.5" customHeight="1">
      <c r="A132" s="31"/>
      <c r="B132" s="143"/>
      <c r="C132" s="144" t="s">
        <v>85</v>
      </c>
      <c r="D132" s="144" t="s">
        <v>131</v>
      </c>
      <c r="E132" s="145" t="s">
        <v>438</v>
      </c>
      <c r="F132" s="146" t="s">
        <v>439</v>
      </c>
      <c r="G132" s="147" t="s">
        <v>177</v>
      </c>
      <c r="H132" s="148">
        <v>1</v>
      </c>
      <c r="I132" s="149"/>
      <c r="J132" s="150">
        <f>ROUND(I132*H132,2)</f>
        <v>0</v>
      </c>
      <c r="K132" s="151"/>
      <c r="L132" s="32"/>
      <c r="M132" s="152" t="s">
        <v>1</v>
      </c>
      <c r="N132" s="153" t="s">
        <v>42</v>
      </c>
      <c r="O132" s="57"/>
      <c r="P132" s="154">
        <f>O132*H132</f>
        <v>0</v>
      </c>
      <c r="Q132" s="154">
        <v>0</v>
      </c>
      <c r="R132" s="154">
        <f>Q132*H132</f>
        <v>0</v>
      </c>
      <c r="S132" s="154">
        <v>0</v>
      </c>
      <c r="T132" s="155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56" t="s">
        <v>135</v>
      </c>
      <c r="AT132" s="156" t="s">
        <v>131</v>
      </c>
      <c r="AU132" s="156" t="s">
        <v>87</v>
      </c>
      <c r="AY132" s="16" t="s">
        <v>129</v>
      </c>
      <c r="BE132" s="157">
        <f>IF(N132="základní",J132,0)</f>
        <v>0</v>
      </c>
      <c r="BF132" s="157">
        <f>IF(N132="snížená",J132,0)</f>
        <v>0</v>
      </c>
      <c r="BG132" s="157">
        <f>IF(N132="zákl. přenesená",J132,0)</f>
        <v>0</v>
      </c>
      <c r="BH132" s="157">
        <f>IF(N132="sníž. přenesená",J132,0)</f>
        <v>0</v>
      </c>
      <c r="BI132" s="157">
        <f>IF(N132="nulová",J132,0)</f>
        <v>0</v>
      </c>
      <c r="BJ132" s="16" t="s">
        <v>85</v>
      </c>
      <c r="BK132" s="157">
        <f>ROUND(I132*H132,2)</f>
        <v>0</v>
      </c>
      <c r="BL132" s="16" t="s">
        <v>135</v>
      </c>
      <c r="BM132" s="156" t="s">
        <v>440</v>
      </c>
    </row>
    <row r="133" spans="1:65" s="2" customFormat="1" ht="33" customHeight="1">
      <c r="A133" s="31"/>
      <c r="B133" s="143"/>
      <c r="C133" s="144" t="s">
        <v>87</v>
      </c>
      <c r="D133" s="144" t="s">
        <v>131</v>
      </c>
      <c r="E133" s="145" t="s">
        <v>132</v>
      </c>
      <c r="F133" s="146" t="s">
        <v>133</v>
      </c>
      <c r="G133" s="147" t="s">
        <v>134</v>
      </c>
      <c r="H133" s="148">
        <v>12.85</v>
      </c>
      <c r="I133" s="149"/>
      <c r="J133" s="150">
        <f>ROUND(I133*H133,2)</f>
        <v>0</v>
      </c>
      <c r="K133" s="151"/>
      <c r="L133" s="32"/>
      <c r="M133" s="152" t="s">
        <v>1</v>
      </c>
      <c r="N133" s="153" t="s">
        <v>42</v>
      </c>
      <c r="O133" s="57"/>
      <c r="P133" s="154">
        <f>O133*H133</f>
        <v>0</v>
      </c>
      <c r="Q133" s="154">
        <v>0</v>
      </c>
      <c r="R133" s="154">
        <f>Q133*H133</f>
        <v>0</v>
      </c>
      <c r="S133" s="154">
        <v>0.255</v>
      </c>
      <c r="T133" s="155">
        <f>S133*H133</f>
        <v>3.2767499999999998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56" t="s">
        <v>135</v>
      </c>
      <c r="AT133" s="156" t="s">
        <v>131</v>
      </c>
      <c r="AU133" s="156" t="s">
        <v>87</v>
      </c>
      <c r="AY133" s="16" t="s">
        <v>129</v>
      </c>
      <c r="BE133" s="157">
        <f>IF(N133="základní",J133,0)</f>
        <v>0</v>
      </c>
      <c r="BF133" s="157">
        <f>IF(N133="snížená",J133,0)</f>
        <v>0</v>
      </c>
      <c r="BG133" s="157">
        <f>IF(N133="zákl. přenesená",J133,0)</f>
        <v>0</v>
      </c>
      <c r="BH133" s="157">
        <f>IF(N133="sníž. přenesená",J133,0)</f>
        <v>0</v>
      </c>
      <c r="BI133" s="157">
        <f>IF(N133="nulová",J133,0)</f>
        <v>0</v>
      </c>
      <c r="BJ133" s="16" t="s">
        <v>85</v>
      </c>
      <c r="BK133" s="157">
        <f>ROUND(I133*H133,2)</f>
        <v>0</v>
      </c>
      <c r="BL133" s="16" t="s">
        <v>135</v>
      </c>
      <c r="BM133" s="156" t="s">
        <v>441</v>
      </c>
    </row>
    <row r="134" spans="1:65" s="13" customFormat="1" ht="11.25">
      <c r="B134" s="158"/>
      <c r="D134" s="159" t="s">
        <v>137</v>
      </c>
      <c r="E134" s="160" t="s">
        <v>1</v>
      </c>
      <c r="F134" s="161" t="s">
        <v>442</v>
      </c>
      <c r="H134" s="162">
        <v>12.85</v>
      </c>
      <c r="I134" s="163"/>
      <c r="L134" s="158"/>
      <c r="M134" s="164"/>
      <c r="N134" s="165"/>
      <c r="O134" s="165"/>
      <c r="P134" s="165"/>
      <c r="Q134" s="165"/>
      <c r="R134" s="165"/>
      <c r="S134" s="165"/>
      <c r="T134" s="166"/>
      <c r="AT134" s="160" t="s">
        <v>137</v>
      </c>
      <c r="AU134" s="160" t="s">
        <v>87</v>
      </c>
      <c r="AV134" s="13" t="s">
        <v>87</v>
      </c>
      <c r="AW134" s="13" t="s">
        <v>33</v>
      </c>
      <c r="AX134" s="13" t="s">
        <v>85</v>
      </c>
      <c r="AY134" s="160" t="s">
        <v>129</v>
      </c>
    </row>
    <row r="135" spans="1:65" s="2" customFormat="1" ht="21.75" customHeight="1">
      <c r="A135" s="31"/>
      <c r="B135" s="143"/>
      <c r="C135" s="144" t="s">
        <v>144</v>
      </c>
      <c r="D135" s="144" t="s">
        <v>131</v>
      </c>
      <c r="E135" s="145" t="s">
        <v>443</v>
      </c>
      <c r="F135" s="146" t="s">
        <v>444</v>
      </c>
      <c r="G135" s="147" t="s">
        <v>141</v>
      </c>
      <c r="H135" s="148">
        <v>19.62</v>
      </c>
      <c r="I135" s="149"/>
      <c r="J135" s="150">
        <f>ROUND(I135*H135,2)</f>
        <v>0</v>
      </c>
      <c r="K135" s="151"/>
      <c r="L135" s="32"/>
      <c r="M135" s="152" t="s">
        <v>1</v>
      </c>
      <c r="N135" s="153" t="s">
        <v>42</v>
      </c>
      <c r="O135" s="57"/>
      <c r="P135" s="154">
        <f>O135*H135</f>
        <v>0</v>
      </c>
      <c r="Q135" s="154">
        <v>0</v>
      </c>
      <c r="R135" s="154">
        <f>Q135*H135</f>
        <v>0</v>
      </c>
      <c r="S135" s="154">
        <v>0</v>
      </c>
      <c r="T135" s="155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56" t="s">
        <v>135</v>
      </c>
      <c r="AT135" s="156" t="s">
        <v>131</v>
      </c>
      <c r="AU135" s="156" t="s">
        <v>87</v>
      </c>
      <c r="AY135" s="16" t="s">
        <v>129</v>
      </c>
      <c r="BE135" s="157">
        <f>IF(N135="základní",J135,0)</f>
        <v>0</v>
      </c>
      <c r="BF135" s="157">
        <f>IF(N135="snížená",J135,0)</f>
        <v>0</v>
      </c>
      <c r="BG135" s="157">
        <f>IF(N135="zákl. přenesená",J135,0)</f>
        <v>0</v>
      </c>
      <c r="BH135" s="157">
        <f>IF(N135="sníž. přenesená",J135,0)</f>
        <v>0</v>
      </c>
      <c r="BI135" s="157">
        <f>IF(N135="nulová",J135,0)</f>
        <v>0</v>
      </c>
      <c r="BJ135" s="16" t="s">
        <v>85</v>
      </c>
      <c r="BK135" s="157">
        <f>ROUND(I135*H135,2)</f>
        <v>0</v>
      </c>
      <c r="BL135" s="16" t="s">
        <v>135</v>
      </c>
      <c r="BM135" s="156" t="s">
        <v>445</v>
      </c>
    </row>
    <row r="136" spans="1:65" s="13" customFormat="1" ht="11.25">
      <c r="B136" s="158"/>
      <c r="D136" s="159" t="s">
        <v>137</v>
      </c>
      <c r="E136" s="160" t="s">
        <v>1</v>
      </c>
      <c r="F136" s="161" t="s">
        <v>446</v>
      </c>
      <c r="H136" s="162">
        <v>19.62</v>
      </c>
      <c r="I136" s="163"/>
      <c r="L136" s="158"/>
      <c r="M136" s="164"/>
      <c r="N136" s="165"/>
      <c r="O136" s="165"/>
      <c r="P136" s="165"/>
      <c r="Q136" s="165"/>
      <c r="R136" s="165"/>
      <c r="S136" s="165"/>
      <c r="T136" s="166"/>
      <c r="AT136" s="160" t="s">
        <v>137</v>
      </c>
      <c r="AU136" s="160" t="s">
        <v>87</v>
      </c>
      <c r="AV136" s="13" t="s">
        <v>87</v>
      </c>
      <c r="AW136" s="13" t="s">
        <v>33</v>
      </c>
      <c r="AX136" s="13" t="s">
        <v>85</v>
      </c>
      <c r="AY136" s="160" t="s">
        <v>129</v>
      </c>
    </row>
    <row r="137" spans="1:65" s="2" customFormat="1" ht="21.75" customHeight="1">
      <c r="A137" s="31"/>
      <c r="B137" s="143"/>
      <c r="C137" s="144" t="s">
        <v>135</v>
      </c>
      <c r="D137" s="144" t="s">
        <v>131</v>
      </c>
      <c r="E137" s="145" t="s">
        <v>447</v>
      </c>
      <c r="F137" s="146" t="s">
        <v>448</v>
      </c>
      <c r="G137" s="147" t="s">
        <v>141</v>
      </c>
      <c r="H137" s="148">
        <v>4.9050000000000002</v>
      </c>
      <c r="I137" s="149"/>
      <c r="J137" s="150">
        <f>ROUND(I137*H137,2)</f>
        <v>0</v>
      </c>
      <c r="K137" s="151"/>
      <c r="L137" s="32"/>
      <c r="M137" s="152" t="s">
        <v>1</v>
      </c>
      <c r="N137" s="153" t="s">
        <v>42</v>
      </c>
      <c r="O137" s="57"/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56" t="s">
        <v>135</v>
      </c>
      <c r="AT137" s="156" t="s">
        <v>131</v>
      </c>
      <c r="AU137" s="156" t="s">
        <v>87</v>
      </c>
      <c r="AY137" s="16" t="s">
        <v>129</v>
      </c>
      <c r="BE137" s="157">
        <f>IF(N137="základní",J137,0)</f>
        <v>0</v>
      </c>
      <c r="BF137" s="157">
        <f>IF(N137="snížená",J137,0)</f>
        <v>0</v>
      </c>
      <c r="BG137" s="157">
        <f>IF(N137="zákl. přenesená",J137,0)</f>
        <v>0</v>
      </c>
      <c r="BH137" s="157">
        <f>IF(N137="sníž. přenesená",J137,0)</f>
        <v>0</v>
      </c>
      <c r="BI137" s="157">
        <f>IF(N137="nulová",J137,0)</f>
        <v>0</v>
      </c>
      <c r="BJ137" s="16" t="s">
        <v>85</v>
      </c>
      <c r="BK137" s="157">
        <f>ROUND(I137*H137,2)</f>
        <v>0</v>
      </c>
      <c r="BL137" s="16" t="s">
        <v>135</v>
      </c>
      <c r="BM137" s="156" t="s">
        <v>449</v>
      </c>
    </row>
    <row r="138" spans="1:65" s="13" customFormat="1" ht="11.25">
      <c r="B138" s="158"/>
      <c r="D138" s="159" t="s">
        <v>137</v>
      </c>
      <c r="E138" s="160" t="s">
        <v>1</v>
      </c>
      <c r="F138" s="161" t="s">
        <v>450</v>
      </c>
      <c r="H138" s="162">
        <v>4.9050000000000002</v>
      </c>
      <c r="I138" s="163"/>
      <c r="L138" s="158"/>
      <c r="M138" s="164"/>
      <c r="N138" s="165"/>
      <c r="O138" s="165"/>
      <c r="P138" s="165"/>
      <c r="Q138" s="165"/>
      <c r="R138" s="165"/>
      <c r="S138" s="165"/>
      <c r="T138" s="166"/>
      <c r="AT138" s="160" t="s">
        <v>137</v>
      </c>
      <c r="AU138" s="160" t="s">
        <v>87</v>
      </c>
      <c r="AV138" s="13" t="s">
        <v>87</v>
      </c>
      <c r="AW138" s="13" t="s">
        <v>33</v>
      </c>
      <c r="AX138" s="13" t="s">
        <v>85</v>
      </c>
      <c r="AY138" s="160" t="s">
        <v>129</v>
      </c>
    </row>
    <row r="139" spans="1:65" s="2" customFormat="1" ht="21.75" customHeight="1">
      <c r="A139" s="31"/>
      <c r="B139" s="143"/>
      <c r="C139" s="144" t="s">
        <v>152</v>
      </c>
      <c r="D139" s="144" t="s">
        <v>131</v>
      </c>
      <c r="E139" s="145" t="s">
        <v>451</v>
      </c>
      <c r="F139" s="146" t="s">
        <v>452</v>
      </c>
      <c r="G139" s="147" t="s">
        <v>177</v>
      </c>
      <c r="H139" s="148">
        <v>1</v>
      </c>
      <c r="I139" s="149"/>
      <c r="J139" s="150">
        <f>ROUND(I139*H139,2)</f>
        <v>0</v>
      </c>
      <c r="K139" s="151"/>
      <c r="L139" s="32"/>
      <c r="M139" s="152" t="s">
        <v>1</v>
      </c>
      <c r="N139" s="153" t="s">
        <v>42</v>
      </c>
      <c r="O139" s="57"/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56" t="s">
        <v>135</v>
      </c>
      <c r="AT139" s="156" t="s">
        <v>131</v>
      </c>
      <c r="AU139" s="156" t="s">
        <v>87</v>
      </c>
      <c r="AY139" s="16" t="s">
        <v>129</v>
      </c>
      <c r="BE139" s="157">
        <f>IF(N139="základní",J139,0)</f>
        <v>0</v>
      </c>
      <c r="BF139" s="157">
        <f>IF(N139="snížená",J139,0)</f>
        <v>0</v>
      </c>
      <c r="BG139" s="157">
        <f>IF(N139="zákl. přenesená",J139,0)</f>
        <v>0</v>
      </c>
      <c r="BH139" s="157">
        <f>IF(N139="sníž. přenesená",J139,0)</f>
        <v>0</v>
      </c>
      <c r="BI139" s="157">
        <f>IF(N139="nulová",J139,0)</f>
        <v>0</v>
      </c>
      <c r="BJ139" s="16" t="s">
        <v>85</v>
      </c>
      <c r="BK139" s="157">
        <f>ROUND(I139*H139,2)</f>
        <v>0</v>
      </c>
      <c r="BL139" s="16" t="s">
        <v>135</v>
      </c>
      <c r="BM139" s="156" t="s">
        <v>453</v>
      </c>
    </row>
    <row r="140" spans="1:65" s="2" customFormat="1" ht="33" customHeight="1">
      <c r="A140" s="31"/>
      <c r="B140" s="143"/>
      <c r="C140" s="144" t="s">
        <v>156</v>
      </c>
      <c r="D140" s="144" t="s">
        <v>131</v>
      </c>
      <c r="E140" s="145" t="s">
        <v>454</v>
      </c>
      <c r="F140" s="146" t="s">
        <v>455</v>
      </c>
      <c r="G140" s="147" t="s">
        <v>141</v>
      </c>
      <c r="H140" s="148">
        <v>39.24</v>
      </c>
      <c r="I140" s="149"/>
      <c r="J140" s="150">
        <f>ROUND(I140*H140,2)</f>
        <v>0</v>
      </c>
      <c r="K140" s="151"/>
      <c r="L140" s="32"/>
      <c r="M140" s="152" t="s">
        <v>1</v>
      </c>
      <c r="N140" s="153" t="s">
        <v>42</v>
      </c>
      <c r="O140" s="57"/>
      <c r="P140" s="154">
        <f>O140*H140</f>
        <v>0</v>
      </c>
      <c r="Q140" s="154">
        <v>0</v>
      </c>
      <c r="R140" s="154">
        <f>Q140*H140</f>
        <v>0</v>
      </c>
      <c r="S140" s="154">
        <v>0</v>
      </c>
      <c r="T140" s="155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56" t="s">
        <v>135</v>
      </c>
      <c r="AT140" s="156" t="s">
        <v>131</v>
      </c>
      <c r="AU140" s="156" t="s">
        <v>87</v>
      </c>
      <c r="AY140" s="16" t="s">
        <v>129</v>
      </c>
      <c r="BE140" s="157">
        <f>IF(N140="základní",J140,0)</f>
        <v>0</v>
      </c>
      <c r="BF140" s="157">
        <f>IF(N140="snížená",J140,0)</f>
        <v>0</v>
      </c>
      <c r="BG140" s="157">
        <f>IF(N140="zákl. přenesená",J140,0)</f>
        <v>0</v>
      </c>
      <c r="BH140" s="157">
        <f>IF(N140="sníž. přenesená",J140,0)</f>
        <v>0</v>
      </c>
      <c r="BI140" s="157">
        <f>IF(N140="nulová",J140,0)</f>
        <v>0</v>
      </c>
      <c r="BJ140" s="16" t="s">
        <v>85</v>
      </c>
      <c r="BK140" s="157">
        <f>ROUND(I140*H140,2)</f>
        <v>0</v>
      </c>
      <c r="BL140" s="16" t="s">
        <v>135</v>
      </c>
      <c r="BM140" s="156" t="s">
        <v>456</v>
      </c>
    </row>
    <row r="141" spans="1:65" s="13" customFormat="1" ht="11.25">
      <c r="B141" s="158"/>
      <c r="D141" s="159" t="s">
        <v>137</v>
      </c>
      <c r="E141" s="160" t="s">
        <v>1</v>
      </c>
      <c r="F141" s="161" t="s">
        <v>457</v>
      </c>
      <c r="H141" s="162">
        <v>39.24</v>
      </c>
      <c r="I141" s="163"/>
      <c r="L141" s="158"/>
      <c r="M141" s="164"/>
      <c r="N141" s="165"/>
      <c r="O141" s="165"/>
      <c r="P141" s="165"/>
      <c r="Q141" s="165"/>
      <c r="R141" s="165"/>
      <c r="S141" s="165"/>
      <c r="T141" s="166"/>
      <c r="AT141" s="160" t="s">
        <v>137</v>
      </c>
      <c r="AU141" s="160" t="s">
        <v>87</v>
      </c>
      <c r="AV141" s="13" t="s">
        <v>87</v>
      </c>
      <c r="AW141" s="13" t="s">
        <v>33</v>
      </c>
      <c r="AX141" s="13" t="s">
        <v>85</v>
      </c>
      <c r="AY141" s="160" t="s">
        <v>129</v>
      </c>
    </row>
    <row r="142" spans="1:65" s="2" customFormat="1" ht="21.75" customHeight="1">
      <c r="A142" s="31"/>
      <c r="B142" s="143"/>
      <c r="C142" s="144" t="s">
        <v>160</v>
      </c>
      <c r="D142" s="144" t="s">
        <v>131</v>
      </c>
      <c r="E142" s="145" t="s">
        <v>458</v>
      </c>
      <c r="F142" s="146" t="s">
        <v>459</v>
      </c>
      <c r="G142" s="147" t="s">
        <v>177</v>
      </c>
      <c r="H142" s="148">
        <v>4</v>
      </c>
      <c r="I142" s="149"/>
      <c r="J142" s="150">
        <f>ROUND(I142*H142,2)</f>
        <v>0</v>
      </c>
      <c r="K142" s="151"/>
      <c r="L142" s="32"/>
      <c r="M142" s="152" t="s">
        <v>1</v>
      </c>
      <c r="N142" s="153" t="s">
        <v>42</v>
      </c>
      <c r="O142" s="57"/>
      <c r="P142" s="154">
        <f>O142*H142</f>
        <v>0</v>
      </c>
      <c r="Q142" s="154">
        <v>0</v>
      </c>
      <c r="R142" s="154">
        <f>Q142*H142</f>
        <v>0</v>
      </c>
      <c r="S142" s="154">
        <v>0</v>
      </c>
      <c r="T142" s="155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56" t="s">
        <v>135</v>
      </c>
      <c r="AT142" s="156" t="s">
        <v>131</v>
      </c>
      <c r="AU142" s="156" t="s">
        <v>87</v>
      </c>
      <c r="AY142" s="16" t="s">
        <v>129</v>
      </c>
      <c r="BE142" s="157">
        <f>IF(N142="základní",J142,0)</f>
        <v>0</v>
      </c>
      <c r="BF142" s="157">
        <f>IF(N142="snížená",J142,0)</f>
        <v>0</v>
      </c>
      <c r="BG142" s="157">
        <f>IF(N142="zákl. přenesená",J142,0)</f>
        <v>0</v>
      </c>
      <c r="BH142" s="157">
        <f>IF(N142="sníž. přenesená",J142,0)</f>
        <v>0</v>
      </c>
      <c r="BI142" s="157">
        <f>IF(N142="nulová",J142,0)</f>
        <v>0</v>
      </c>
      <c r="BJ142" s="16" t="s">
        <v>85</v>
      </c>
      <c r="BK142" s="157">
        <f>ROUND(I142*H142,2)</f>
        <v>0</v>
      </c>
      <c r="BL142" s="16" t="s">
        <v>135</v>
      </c>
      <c r="BM142" s="156" t="s">
        <v>460</v>
      </c>
    </row>
    <row r="143" spans="1:65" s="13" customFormat="1" ht="11.25">
      <c r="B143" s="158"/>
      <c r="D143" s="159" t="s">
        <v>137</v>
      </c>
      <c r="E143" s="160" t="s">
        <v>1</v>
      </c>
      <c r="F143" s="161" t="s">
        <v>461</v>
      </c>
      <c r="H143" s="162">
        <v>4</v>
      </c>
      <c r="I143" s="163"/>
      <c r="L143" s="158"/>
      <c r="M143" s="164"/>
      <c r="N143" s="165"/>
      <c r="O143" s="165"/>
      <c r="P143" s="165"/>
      <c r="Q143" s="165"/>
      <c r="R143" s="165"/>
      <c r="S143" s="165"/>
      <c r="T143" s="166"/>
      <c r="AT143" s="160" t="s">
        <v>137</v>
      </c>
      <c r="AU143" s="160" t="s">
        <v>87</v>
      </c>
      <c r="AV143" s="13" t="s">
        <v>87</v>
      </c>
      <c r="AW143" s="13" t="s">
        <v>33</v>
      </c>
      <c r="AX143" s="13" t="s">
        <v>85</v>
      </c>
      <c r="AY143" s="160" t="s">
        <v>129</v>
      </c>
    </row>
    <row r="144" spans="1:65" s="2" customFormat="1" ht="33" customHeight="1">
      <c r="A144" s="31"/>
      <c r="B144" s="143"/>
      <c r="C144" s="144" t="s">
        <v>165</v>
      </c>
      <c r="D144" s="144" t="s">
        <v>131</v>
      </c>
      <c r="E144" s="145" t="s">
        <v>462</v>
      </c>
      <c r="F144" s="146" t="s">
        <v>463</v>
      </c>
      <c r="G144" s="147" t="s">
        <v>141</v>
      </c>
      <c r="H144" s="148">
        <v>3.181</v>
      </c>
      <c r="I144" s="149"/>
      <c r="J144" s="150">
        <f>ROUND(I144*H144,2)</f>
        <v>0</v>
      </c>
      <c r="K144" s="151"/>
      <c r="L144" s="32"/>
      <c r="M144" s="152" t="s">
        <v>1</v>
      </c>
      <c r="N144" s="153" t="s">
        <v>42</v>
      </c>
      <c r="O144" s="57"/>
      <c r="P144" s="154">
        <f>O144*H144</f>
        <v>0</v>
      </c>
      <c r="Q144" s="154">
        <v>0</v>
      </c>
      <c r="R144" s="154">
        <f>Q144*H144</f>
        <v>0</v>
      </c>
      <c r="S144" s="154">
        <v>0</v>
      </c>
      <c r="T144" s="155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56" t="s">
        <v>135</v>
      </c>
      <c r="AT144" s="156" t="s">
        <v>131</v>
      </c>
      <c r="AU144" s="156" t="s">
        <v>87</v>
      </c>
      <c r="AY144" s="16" t="s">
        <v>129</v>
      </c>
      <c r="BE144" s="157">
        <f>IF(N144="základní",J144,0)</f>
        <v>0</v>
      </c>
      <c r="BF144" s="157">
        <f>IF(N144="snížená",J144,0)</f>
        <v>0</v>
      </c>
      <c r="BG144" s="157">
        <f>IF(N144="zákl. přenesená",J144,0)</f>
        <v>0</v>
      </c>
      <c r="BH144" s="157">
        <f>IF(N144="sníž. přenesená",J144,0)</f>
        <v>0</v>
      </c>
      <c r="BI144" s="157">
        <f>IF(N144="nulová",J144,0)</f>
        <v>0</v>
      </c>
      <c r="BJ144" s="16" t="s">
        <v>85</v>
      </c>
      <c r="BK144" s="157">
        <f>ROUND(I144*H144,2)</f>
        <v>0</v>
      </c>
      <c r="BL144" s="16" t="s">
        <v>135</v>
      </c>
      <c r="BM144" s="156" t="s">
        <v>464</v>
      </c>
    </row>
    <row r="145" spans="1:65" s="13" customFormat="1" ht="11.25">
      <c r="B145" s="158"/>
      <c r="D145" s="159" t="s">
        <v>137</v>
      </c>
      <c r="E145" s="160" t="s">
        <v>1</v>
      </c>
      <c r="F145" s="161" t="s">
        <v>465</v>
      </c>
      <c r="H145" s="162">
        <v>3.181</v>
      </c>
      <c r="I145" s="163"/>
      <c r="L145" s="158"/>
      <c r="M145" s="164"/>
      <c r="N145" s="165"/>
      <c r="O145" s="165"/>
      <c r="P145" s="165"/>
      <c r="Q145" s="165"/>
      <c r="R145" s="165"/>
      <c r="S145" s="165"/>
      <c r="T145" s="166"/>
      <c r="AT145" s="160" t="s">
        <v>137</v>
      </c>
      <c r="AU145" s="160" t="s">
        <v>87</v>
      </c>
      <c r="AV145" s="13" t="s">
        <v>87</v>
      </c>
      <c r="AW145" s="13" t="s">
        <v>33</v>
      </c>
      <c r="AX145" s="13" t="s">
        <v>85</v>
      </c>
      <c r="AY145" s="160" t="s">
        <v>129</v>
      </c>
    </row>
    <row r="146" spans="1:65" s="2" customFormat="1" ht="21.75" customHeight="1">
      <c r="A146" s="31"/>
      <c r="B146" s="143"/>
      <c r="C146" s="144" t="s">
        <v>169</v>
      </c>
      <c r="D146" s="144" t="s">
        <v>131</v>
      </c>
      <c r="E146" s="145" t="s">
        <v>466</v>
      </c>
      <c r="F146" s="146" t="s">
        <v>467</v>
      </c>
      <c r="G146" s="147" t="s">
        <v>141</v>
      </c>
      <c r="H146" s="148">
        <v>19.62</v>
      </c>
      <c r="I146" s="149"/>
      <c r="J146" s="150">
        <f>ROUND(I146*H146,2)</f>
        <v>0</v>
      </c>
      <c r="K146" s="151"/>
      <c r="L146" s="32"/>
      <c r="M146" s="152" t="s">
        <v>1</v>
      </c>
      <c r="N146" s="153" t="s">
        <v>42</v>
      </c>
      <c r="O146" s="57"/>
      <c r="P146" s="154">
        <f>O146*H146</f>
        <v>0</v>
      </c>
      <c r="Q146" s="154">
        <v>0</v>
      </c>
      <c r="R146" s="154">
        <f>Q146*H146</f>
        <v>0</v>
      </c>
      <c r="S146" s="154">
        <v>0</v>
      </c>
      <c r="T146" s="155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56" t="s">
        <v>135</v>
      </c>
      <c r="AT146" s="156" t="s">
        <v>131</v>
      </c>
      <c r="AU146" s="156" t="s">
        <v>87</v>
      </c>
      <c r="AY146" s="16" t="s">
        <v>129</v>
      </c>
      <c r="BE146" s="157">
        <f>IF(N146="základní",J146,0)</f>
        <v>0</v>
      </c>
      <c r="BF146" s="157">
        <f>IF(N146="snížená",J146,0)</f>
        <v>0</v>
      </c>
      <c r="BG146" s="157">
        <f>IF(N146="zákl. přenesená",J146,0)</f>
        <v>0</v>
      </c>
      <c r="BH146" s="157">
        <f>IF(N146="sníž. přenesená",J146,0)</f>
        <v>0</v>
      </c>
      <c r="BI146" s="157">
        <f>IF(N146="nulová",J146,0)</f>
        <v>0</v>
      </c>
      <c r="BJ146" s="16" t="s">
        <v>85</v>
      </c>
      <c r="BK146" s="157">
        <f>ROUND(I146*H146,2)</f>
        <v>0</v>
      </c>
      <c r="BL146" s="16" t="s">
        <v>135</v>
      </c>
      <c r="BM146" s="156" t="s">
        <v>468</v>
      </c>
    </row>
    <row r="147" spans="1:65" s="2" customFormat="1" ht="21.75" customHeight="1">
      <c r="A147" s="31"/>
      <c r="B147" s="143"/>
      <c r="C147" s="144" t="s">
        <v>174</v>
      </c>
      <c r="D147" s="144" t="s">
        <v>131</v>
      </c>
      <c r="E147" s="145" t="s">
        <v>469</v>
      </c>
      <c r="F147" s="146" t="s">
        <v>470</v>
      </c>
      <c r="G147" s="147" t="s">
        <v>141</v>
      </c>
      <c r="H147" s="148">
        <v>19.62</v>
      </c>
      <c r="I147" s="149"/>
      <c r="J147" s="150">
        <f>ROUND(I147*H147,2)</f>
        <v>0</v>
      </c>
      <c r="K147" s="151"/>
      <c r="L147" s="32"/>
      <c r="M147" s="152" t="s">
        <v>1</v>
      </c>
      <c r="N147" s="153" t="s">
        <v>42</v>
      </c>
      <c r="O147" s="57"/>
      <c r="P147" s="154">
        <f>O147*H147</f>
        <v>0</v>
      </c>
      <c r="Q147" s="154">
        <v>0</v>
      </c>
      <c r="R147" s="154">
        <f>Q147*H147</f>
        <v>0</v>
      </c>
      <c r="S147" s="154">
        <v>0</v>
      </c>
      <c r="T147" s="155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56" t="s">
        <v>135</v>
      </c>
      <c r="AT147" s="156" t="s">
        <v>131</v>
      </c>
      <c r="AU147" s="156" t="s">
        <v>87</v>
      </c>
      <c r="AY147" s="16" t="s">
        <v>129</v>
      </c>
      <c r="BE147" s="157">
        <f>IF(N147="základní",J147,0)</f>
        <v>0</v>
      </c>
      <c r="BF147" s="157">
        <f>IF(N147="snížená",J147,0)</f>
        <v>0</v>
      </c>
      <c r="BG147" s="157">
        <f>IF(N147="zákl. přenesená",J147,0)</f>
        <v>0</v>
      </c>
      <c r="BH147" s="157">
        <f>IF(N147="sníž. přenesená",J147,0)</f>
        <v>0</v>
      </c>
      <c r="BI147" s="157">
        <f>IF(N147="nulová",J147,0)</f>
        <v>0</v>
      </c>
      <c r="BJ147" s="16" t="s">
        <v>85</v>
      </c>
      <c r="BK147" s="157">
        <f>ROUND(I147*H147,2)</f>
        <v>0</v>
      </c>
      <c r="BL147" s="16" t="s">
        <v>135</v>
      </c>
      <c r="BM147" s="156" t="s">
        <v>471</v>
      </c>
    </row>
    <row r="148" spans="1:65" s="2" customFormat="1" ht="21.75" customHeight="1">
      <c r="A148" s="31"/>
      <c r="B148" s="143"/>
      <c r="C148" s="144" t="s">
        <v>179</v>
      </c>
      <c r="D148" s="144" t="s">
        <v>131</v>
      </c>
      <c r="E148" s="145" t="s">
        <v>472</v>
      </c>
      <c r="F148" s="146" t="s">
        <v>473</v>
      </c>
      <c r="G148" s="147" t="s">
        <v>200</v>
      </c>
      <c r="H148" s="148">
        <v>7.2450000000000001</v>
      </c>
      <c r="I148" s="149"/>
      <c r="J148" s="150">
        <f>ROUND(I148*H148,2)</f>
        <v>0</v>
      </c>
      <c r="K148" s="151"/>
      <c r="L148" s="32"/>
      <c r="M148" s="152" t="s">
        <v>1</v>
      </c>
      <c r="N148" s="153" t="s">
        <v>42</v>
      </c>
      <c r="O148" s="57"/>
      <c r="P148" s="154">
        <f>O148*H148</f>
        <v>0</v>
      </c>
      <c r="Q148" s="154">
        <v>0</v>
      </c>
      <c r="R148" s="154">
        <f>Q148*H148</f>
        <v>0</v>
      </c>
      <c r="S148" s="154">
        <v>0</v>
      </c>
      <c r="T148" s="155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56" t="s">
        <v>135</v>
      </c>
      <c r="AT148" s="156" t="s">
        <v>131</v>
      </c>
      <c r="AU148" s="156" t="s">
        <v>87</v>
      </c>
      <c r="AY148" s="16" t="s">
        <v>129</v>
      </c>
      <c r="BE148" s="157">
        <f>IF(N148="základní",J148,0)</f>
        <v>0</v>
      </c>
      <c r="BF148" s="157">
        <f>IF(N148="snížená",J148,0)</f>
        <v>0</v>
      </c>
      <c r="BG148" s="157">
        <f>IF(N148="zákl. přenesená",J148,0)</f>
        <v>0</v>
      </c>
      <c r="BH148" s="157">
        <f>IF(N148="sníž. přenesená",J148,0)</f>
        <v>0</v>
      </c>
      <c r="BI148" s="157">
        <f>IF(N148="nulová",J148,0)</f>
        <v>0</v>
      </c>
      <c r="BJ148" s="16" t="s">
        <v>85</v>
      </c>
      <c r="BK148" s="157">
        <f>ROUND(I148*H148,2)</f>
        <v>0</v>
      </c>
      <c r="BL148" s="16" t="s">
        <v>135</v>
      </c>
      <c r="BM148" s="156" t="s">
        <v>474</v>
      </c>
    </row>
    <row r="149" spans="1:65" s="13" customFormat="1" ht="11.25">
      <c r="B149" s="158"/>
      <c r="D149" s="159" t="s">
        <v>137</v>
      </c>
      <c r="E149" s="160" t="s">
        <v>1</v>
      </c>
      <c r="F149" s="161" t="s">
        <v>475</v>
      </c>
      <c r="H149" s="162">
        <v>7.2450000000000001</v>
      </c>
      <c r="I149" s="163"/>
      <c r="L149" s="158"/>
      <c r="M149" s="164"/>
      <c r="N149" s="165"/>
      <c r="O149" s="165"/>
      <c r="P149" s="165"/>
      <c r="Q149" s="165"/>
      <c r="R149" s="165"/>
      <c r="S149" s="165"/>
      <c r="T149" s="166"/>
      <c r="AT149" s="160" t="s">
        <v>137</v>
      </c>
      <c r="AU149" s="160" t="s">
        <v>87</v>
      </c>
      <c r="AV149" s="13" t="s">
        <v>87</v>
      </c>
      <c r="AW149" s="13" t="s">
        <v>33</v>
      </c>
      <c r="AX149" s="13" t="s">
        <v>85</v>
      </c>
      <c r="AY149" s="160" t="s">
        <v>129</v>
      </c>
    </row>
    <row r="150" spans="1:65" s="2" customFormat="1" ht="21.75" customHeight="1">
      <c r="A150" s="31"/>
      <c r="B150" s="143"/>
      <c r="C150" s="144" t="s">
        <v>184</v>
      </c>
      <c r="D150" s="144" t="s">
        <v>131</v>
      </c>
      <c r="E150" s="145" t="s">
        <v>476</v>
      </c>
      <c r="F150" s="146" t="s">
        <v>477</v>
      </c>
      <c r="G150" s="147" t="s">
        <v>141</v>
      </c>
      <c r="H150" s="148">
        <v>16.68</v>
      </c>
      <c r="I150" s="149"/>
      <c r="J150" s="150">
        <f>ROUND(I150*H150,2)</f>
        <v>0</v>
      </c>
      <c r="K150" s="151"/>
      <c r="L150" s="32"/>
      <c r="M150" s="152" t="s">
        <v>1</v>
      </c>
      <c r="N150" s="153" t="s">
        <v>42</v>
      </c>
      <c r="O150" s="57"/>
      <c r="P150" s="154">
        <f>O150*H150</f>
        <v>0</v>
      </c>
      <c r="Q150" s="154">
        <v>0</v>
      </c>
      <c r="R150" s="154">
        <f>Q150*H150</f>
        <v>0</v>
      </c>
      <c r="S150" s="154">
        <v>0</v>
      </c>
      <c r="T150" s="155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56" t="s">
        <v>135</v>
      </c>
      <c r="AT150" s="156" t="s">
        <v>131</v>
      </c>
      <c r="AU150" s="156" t="s">
        <v>87</v>
      </c>
      <c r="AY150" s="16" t="s">
        <v>129</v>
      </c>
      <c r="BE150" s="157">
        <f>IF(N150="základní",J150,0)</f>
        <v>0</v>
      </c>
      <c r="BF150" s="157">
        <f>IF(N150="snížená",J150,0)</f>
        <v>0</v>
      </c>
      <c r="BG150" s="157">
        <f>IF(N150="zákl. přenesená",J150,0)</f>
        <v>0</v>
      </c>
      <c r="BH150" s="157">
        <f>IF(N150="sníž. přenesená",J150,0)</f>
        <v>0</v>
      </c>
      <c r="BI150" s="157">
        <f>IF(N150="nulová",J150,0)</f>
        <v>0</v>
      </c>
      <c r="BJ150" s="16" t="s">
        <v>85</v>
      </c>
      <c r="BK150" s="157">
        <f>ROUND(I150*H150,2)</f>
        <v>0</v>
      </c>
      <c r="BL150" s="16" t="s">
        <v>135</v>
      </c>
      <c r="BM150" s="156" t="s">
        <v>478</v>
      </c>
    </row>
    <row r="151" spans="1:65" s="13" customFormat="1" ht="11.25">
      <c r="B151" s="158"/>
      <c r="D151" s="159" t="s">
        <v>137</v>
      </c>
      <c r="E151" s="160" t="s">
        <v>1</v>
      </c>
      <c r="F151" s="161" t="s">
        <v>479</v>
      </c>
      <c r="H151" s="162">
        <v>16.68</v>
      </c>
      <c r="I151" s="163"/>
      <c r="L151" s="158"/>
      <c r="M151" s="164"/>
      <c r="N151" s="165"/>
      <c r="O151" s="165"/>
      <c r="P151" s="165"/>
      <c r="Q151" s="165"/>
      <c r="R151" s="165"/>
      <c r="S151" s="165"/>
      <c r="T151" s="166"/>
      <c r="AT151" s="160" t="s">
        <v>137</v>
      </c>
      <c r="AU151" s="160" t="s">
        <v>87</v>
      </c>
      <c r="AV151" s="13" t="s">
        <v>87</v>
      </c>
      <c r="AW151" s="13" t="s">
        <v>33</v>
      </c>
      <c r="AX151" s="13" t="s">
        <v>85</v>
      </c>
      <c r="AY151" s="160" t="s">
        <v>129</v>
      </c>
    </row>
    <row r="152" spans="1:65" s="2" customFormat="1" ht="21.75" customHeight="1">
      <c r="A152" s="31"/>
      <c r="B152" s="143"/>
      <c r="C152" s="144" t="s">
        <v>189</v>
      </c>
      <c r="D152" s="144" t="s">
        <v>131</v>
      </c>
      <c r="E152" s="145" t="s">
        <v>480</v>
      </c>
      <c r="F152" s="146" t="s">
        <v>481</v>
      </c>
      <c r="G152" s="147" t="s">
        <v>141</v>
      </c>
      <c r="H152" s="148">
        <v>2.9430000000000001</v>
      </c>
      <c r="I152" s="149"/>
      <c r="J152" s="150">
        <f>ROUND(I152*H152,2)</f>
        <v>0</v>
      </c>
      <c r="K152" s="151"/>
      <c r="L152" s="32"/>
      <c r="M152" s="152" t="s">
        <v>1</v>
      </c>
      <c r="N152" s="153" t="s">
        <v>42</v>
      </c>
      <c r="O152" s="57"/>
      <c r="P152" s="154">
        <f>O152*H152</f>
        <v>0</v>
      </c>
      <c r="Q152" s="154">
        <v>0</v>
      </c>
      <c r="R152" s="154">
        <f>Q152*H152</f>
        <v>0</v>
      </c>
      <c r="S152" s="154">
        <v>0</v>
      </c>
      <c r="T152" s="155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56" t="s">
        <v>135</v>
      </c>
      <c r="AT152" s="156" t="s">
        <v>131</v>
      </c>
      <c r="AU152" s="156" t="s">
        <v>87</v>
      </c>
      <c r="AY152" s="16" t="s">
        <v>129</v>
      </c>
      <c r="BE152" s="157">
        <f>IF(N152="základní",J152,0)</f>
        <v>0</v>
      </c>
      <c r="BF152" s="157">
        <f>IF(N152="snížená",J152,0)</f>
        <v>0</v>
      </c>
      <c r="BG152" s="157">
        <f>IF(N152="zákl. přenesená",J152,0)</f>
        <v>0</v>
      </c>
      <c r="BH152" s="157">
        <f>IF(N152="sníž. přenesená",J152,0)</f>
        <v>0</v>
      </c>
      <c r="BI152" s="157">
        <f>IF(N152="nulová",J152,0)</f>
        <v>0</v>
      </c>
      <c r="BJ152" s="16" t="s">
        <v>85</v>
      </c>
      <c r="BK152" s="157">
        <f>ROUND(I152*H152,2)</f>
        <v>0</v>
      </c>
      <c r="BL152" s="16" t="s">
        <v>135</v>
      </c>
      <c r="BM152" s="156" t="s">
        <v>482</v>
      </c>
    </row>
    <row r="153" spans="1:65" s="13" customFormat="1" ht="11.25">
      <c r="B153" s="158"/>
      <c r="D153" s="159" t="s">
        <v>137</v>
      </c>
      <c r="E153" s="160" t="s">
        <v>1</v>
      </c>
      <c r="F153" s="161" t="s">
        <v>483</v>
      </c>
      <c r="H153" s="162">
        <v>2.9430000000000001</v>
      </c>
      <c r="I153" s="163"/>
      <c r="L153" s="158"/>
      <c r="M153" s="164"/>
      <c r="N153" s="165"/>
      <c r="O153" s="165"/>
      <c r="P153" s="165"/>
      <c r="Q153" s="165"/>
      <c r="R153" s="165"/>
      <c r="S153" s="165"/>
      <c r="T153" s="166"/>
      <c r="AT153" s="160" t="s">
        <v>137</v>
      </c>
      <c r="AU153" s="160" t="s">
        <v>87</v>
      </c>
      <c r="AV153" s="13" t="s">
        <v>87</v>
      </c>
      <c r="AW153" s="13" t="s">
        <v>33</v>
      </c>
      <c r="AX153" s="13" t="s">
        <v>85</v>
      </c>
      <c r="AY153" s="160" t="s">
        <v>129</v>
      </c>
    </row>
    <row r="154" spans="1:65" s="2" customFormat="1" ht="16.5" customHeight="1">
      <c r="A154" s="31"/>
      <c r="B154" s="143"/>
      <c r="C154" s="167" t="s">
        <v>194</v>
      </c>
      <c r="D154" s="167" t="s">
        <v>210</v>
      </c>
      <c r="E154" s="168" t="s">
        <v>484</v>
      </c>
      <c r="F154" s="169" t="s">
        <v>485</v>
      </c>
      <c r="G154" s="170" t="s">
        <v>200</v>
      </c>
      <c r="H154" s="171">
        <v>5.8860000000000001</v>
      </c>
      <c r="I154" s="172"/>
      <c r="J154" s="173">
        <f>ROUND(I154*H154,2)</f>
        <v>0</v>
      </c>
      <c r="K154" s="174"/>
      <c r="L154" s="175"/>
      <c r="M154" s="176" t="s">
        <v>1</v>
      </c>
      <c r="N154" s="177" t="s">
        <v>42</v>
      </c>
      <c r="O154" s="57"/>
      <c r="P154" s="154">
        <f>O154*H154</f>
        <v>0</v>
      </c>
      <c r="Q154" s="154">
        <v>1</v>
      </c>
      <c r="R154" s="154">
        <f>Q154*H154</f>
        <v>5.8860000000000001</v>
      </c>
      <c r="S154" s="154">
        <v>0</v>
      </c>
      <c r="T154" s="155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56" t="s">
        <v>165</v>
      </c>
      <c r="AT154" s="156" t="s">
        <v>210</v>
      </c>
      <c r="AU154" s="156" t="s">
        <v>87</v>
      </c>
      <c r="AY154" s="16" t="s">
        <v>129</v>
      </c>
      <c r="BE154" s="157">
        <f>IF(N154="základní",J154,0)</f>
        <v>0</v>
      </c>
      <c r="BF154" s="157">
        <f>IF(N154="snížená",J154,0)</f>
        <v>0</v>
      </c>
      <c r="BG154" s="157">
        <f>IF(N154="zákl. přenesená",J154,0)</f>
        <v>0</v>
      </c>
      <c r="BH154" s="157">
        <f>IF(N154="sníž. přenesená",J154,0)</f>
        <v>0</v>
      </c>
      <c r="BI154" s="157">
        <f>IF(N154="nulová",J154,0)</f>
        <v>0</v>
      </c>
      <c r="BJ154" s="16" t="s">
        <v>85</v>
      </c>
      <c r="BK154" s="157">
        <f>ROUND(I154*H154,2)</f>
        <v>0</v>
      </c>
      <c r="BL154" s="16" t="s">
        <v>135</v>
      </c>
      <c r="BM154" s="156" t="s">
        <v>486</v>
      </c>
    </row>
    <row r="155" spans="1:65" s="13" customFormat="1" ht="11.25">
      <c r="B155" s="158"/>
      <c r="D155" s="159" t="s">
        <v>137</v>
      </c>
      <c r="F155" s="161" t="s">
        <v>487</v>
      </c>
      <c r="H155" s="162">
        <v>5.8860000000000001</v>
      </c>
      <c r="I155" s="163"/>
      <c r="L155" s="158"/>
      <c r="M155" s="164"/>
      <c r="N155" s="165"/>
      <c r="O155" s="165"/>
      <c r="P155" s="165"/>
      <c r="Q155" s="165"/>
      <c r="R155" s="165"/>
      <c r="S155" s="165"/>
      <c r="T155" s="166"/>
      <c r="AT155" s="160" t="s">
        <v>137</v>
      </c>
      <c r="AU155" s="160" t="s">
        <v>87</v>
      </c>
      <c r="AV155" s="13" t="s">
        <v>87</v>
      </c>
      <c r="AW155" s="13" t="s">
        <v>3</v>
      </c>
      <c r="AX155" s="13" t="s">
        <v>85</v>
      </c>
      <c r="AY155" s="160" t="s">
        <v>129</v>
      </c>
    </row>
    <row r="156" spans="1:65" s="2" customFormat="1" ht="33" customHeight="1">
      <c r="A156" s="31"/>
      <c r="B156" s="143"/>
      <c r="C156" s="144" t="s">
        <v>8</v>
      </c>
      <c r="D156" s="144" t="s">
        <v>131</v>
      </c>
      <c r="E156" s="145" t="s">
        <v>488</v>
      </c>
      <c r="F156" s="146" t="s">
        <v>489</v>
      </c>
      <c r="G156" s="147" t="s">
        <v>134</v>
      </c>
      <c r="H156" s="148">
        <v>24.524999999999999</v>
      </c>
      <c r="I156" s="149"/>
      <c r="J156" s="150">
        <f>ROUND(I156*H156,2)</f>
        <v>0</v>
      </c>
      <c r="K156" s="151"/>
      <c r="L156" s="32"/>
      <c r="M156" s="152" t="s">
        <v>1</v>
      </c>
      <c r="N156" s="153" t="s">
        <v>42</v>
      </c>
      <c r="O156" s="57"/>
      <c r="P156" s="154">
        <f>O156*H156</f>
        <v>0</v>
      </c>
      <c r="Q156" s="154">
        <v>0</v>
      </c>
      <c r="R156" s="154">
        <f>Q156*H156</f>
        <v>0</v>
      </c>
      <c r="S156" s="154">
        <v>0</v>
      </c>
      <c r="T156" s="155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56" t="s">
        <v>135</v>
      </c>
      <c r="AT156" s="156" t="s">
        <v>131</v>
      </c>
      <c r="AU156" s="156" t="s">
        <v>87</v>
      </c>
      <c r="AY156" s="16" t="s">
        <v>129</v>
      </c>
      <c r="BE156" s="157">
        <f>IF(N156="základní",J156,0)</f>
        <v>0</v>
      </c>
      <c r="BF156" s="157">
        <f>IF(N156="snížená",J156,0)</f>
        <v>0</v>
      </c>
      <c r="BG156" s="157">
        <f>IF(N156="zákl. přenesená",J156,0)</f>
        <v>0</v>
      </c>
      <c r="BH156" s="157">
        <f>IF(N156="sníž. přenesená",J156,0)</f>
        <v>0</v>
      </c>
      <c r="BI156" s="157">
        <f>IF(N156="nulová",J156,0)</f>
        <v>0</v>
      </c>
      <c r="BJ156" s="16" t="s">
        <v>85</v>
      </c>
      <c r="BK156" s="157">
        <f>ROUND(I156*H156,2)</f>
        <v>0</v>
      </c>
      <c r="BL156" s="16" t="s">
        <v>135</v>
      </c>
      <c r="BM156" s="156" t="s">
        <v>490</v>
      </c>
    </row>
    <row r="157" spans="1:65" s="13" customFormat="1" ht="11.25">
      <c r="B157" s="158"/>
      <c r="D157" s="159" t="s">
        <v>137</v>
      </c>
      <c r="E157" s="160" t="s">
        <v>1</v>
      </c>
      <c r="F157" s="161" t="s">
        <v>491</v>
      </c>
      <c r="H157" s="162">
        <v>24.524999999999999</v>
      </c>
      <c r="I157" s="163"/>
      <c r="L157" s="158"/>
      <c r="M157" s="164"/>
      <c r="N157" s="165"/>
      <c r="O157" s="165"/>
      <c r="P157" s="165"/>
      <c r="Q157" s="165"/>
      <c r="R157" s="165"/>
      <c r="S157" s="165"/>
      <c r="T157" s="166"/>
      <c r="AT157" s="160" t="s">
        <v>137</v>
      </c>
      <c r="AU157" s="160" t="s">
        <v>87</v>
      </c>
      <c r="AV157" s="13" t="s">
        <v>87</v>
      </c>
      <c r="AW157" s="13" t="s">
        <v>33</v>
      </c>
      <c r="AX157" s="13" t="s">
        <v>85</v>
      </c>
      <c r="AY157" s="160" t="s">
        <v>129</v>
      </c>
    </row>
    <row r="158" spans="1:65" s="12" customFormat="1" ht="22.9" customHeight="1">
      <c r="B158" s="130"/>
      <c r="D158" s="131" t="s">
        <v>76</v>
      </c>
      <c r="E158" s="141" t="s">
        <v>144</v>
      </c>
      <c r="F158" s="141" t="s">
        <v>222</v>
      </c>
      <c r="I158" s="133"/>
      <c r="J158" s="142">
        <f>BK158</f>
        <v>0</v>
      </c>
      <c r="L158" s="130"/>
      <c r="M158" s="135"/>
      <c r="N158" s="136"/>
      <c r="O158" s="136"/>
      <c r="P158" s="137">
        <f>SUM(P159:P161)</f>
        <v>0</v>
      </c>
      <c r="Q158" s="136"/>
      <c r="R158" s="137">
        <f>SUM(R159:R161)</f>
        <v>2.5330910000000002</v>
      </c>
      <c r="S158" s="136"/>
      <c r="T158" s="138">
        <f>SUM(T159:T161)</f>
        <v>0</v>
      </c>
      <c r="AR158" s="131" t="s">
        <v>85</v>
      </c>
      <c r="AT158" s="139" t="s">
        <v>76</v>
      </c>
      <c r="AU158" s="139" t="s">
        <v>85</v>
      </c>
      <c r="AY158" s="131" t="s">
        <v>129</v>
      </c>
      <c r="BK158" s="140">
        <f>SUM(BK159:BK161)</f>
        <v>0</v>
      </c>
    </row>
    <row r="159" spans="1:65" s="2" customFormat="1" ht="21.75" customHeight="1">
      <c r="A159" s="31"/>
      <c r="B159" s="143"/>
      <c r="C159" s="144" t="s">
        <v>204</v>
      </c>
      <c r="D159" s="144" t="s">
        <v>131</v>
      </c>
      <c r="E159" s="145" t="s">
        <v>492</v>
      </c>
      <c r="F159" s="146" t="s">
        <v>493</v>
      </c>
      <c r="G159" s="147" t="s">
        <v>141</v>
      </c>
      <c r="H159" s="148">
        <v>0.9</v>
      </c>
      <c r="I159" s="149"/>
      <c r="J159" s="150">
        <f>ROUND(I159*H159,2)</f>
        <v>0</v>
      </c>
      <c r="K159" s="151"/>
      <c r="L159" s="32"/>
      <c r="M159" s="152" t="s">
        <v>1</v>
      </c>
      <c r="N159" s="153" t="s">
        <v>42</v>
      </c>
      <c r="O159" s="57"/>
      <c r="P159" s="154">
        <f>O159*H159</f>
        <v>0</v>
      </c>
      <c r="Q159" s="154">
        <v>2.3305500000000001</v>
      </c>
      <c r="R159" s="154">
        <f>Q159*H159</f>
        <v>2.0974950000000003</v>
      </c>
      <c r="S159" s="154">
        <v>0</v>
      </c>
      <c r="T159" s="155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56" t="s">
        <v>135</v>
      </c>
      <c r="AT159" s="156" t="s">
        <v>131</v>
      </c>
      <c r="AU159" s="156" t="s">
        <v>87</v>
      </c>
      <c r="AY159" s="16" t="s">
        <v>129</v>
      </c>
      <c r="BE159" s="157">
        <f>IF(N159="základní",J159,0)</f>
        <v>0</v>
      </c>
      <c r="BF159" s="157">
        <f>IF(N159="snížená",J159,0)</f>
        <v>0</v>
      </c>
      <c r="BG159" s="157">
        <f>IF(N159="zákl. přenesená",J159,0)</f>
        <v>0</v>
      </c>
      <c r="BH159" s="157">
        <f>IF(N159="sníž. přenesená",J159,0)</f>
        <v>0</v>
      </c>
      <c r="BI159" s="157">
        <f>IF(N159="nulová",J159,0)</f>
        <v>0</v>
      </c>
      <c r="BJ159" s="16" t="s">
        <v>85</v>
      </c>
      <c r="BK159" s="157">
        <f>ROUND(I159*H159,2)</f>
        <v>0</v>
      </c>
      <c r="BL159" s="16" t="s">
        <v>135</v>
      </c>
      <c r="BM159" s="156" t="s">
        <v>494</v>
      </c>
    </row>
    <row r="160" spans="1:65" s="13" customFormat="1" ht="11.25">
      <c r="B160" s="158"/>
      <c r="D160" s="159" t="s">
        <v>137</v>
      </c>
      <c r="E160" s="160" t="s">
        <v>1</v>
      </c>
      <c r="F160" s="161" t="s">
        <v>495</v>
      </c>
      <c r="H160" s="162">
        <v>0.9</v>
      </c>
      <c r="I160" s="163"/>
      <c r="L160" s="158"/>
      <c r="M160" s="164"/>
      <c r="N160" s="165"/>
      <c r="O160" s="165"/>
      <c r="P160" s="165"/>
      <c r="Q160" s="165"/>
      <c r="R160" s="165"/>
      <c r="S160" s="165"/>
      <c r="T160" s="166"/>
      <c r="AT160" s="160" t="s">
        <v>137</v>
      </c>
      <c r="AU160" s="160" t="s">
        <v>87</v>
      </c>
      <c r="AV160" s="13" t="s">
        <v>87</v>
      </c>
      <c r="AW160" s="13" t="s">
        <v>33</v>
      </c>
      <c r="AX160" s="13" t="s">
        <v>85</v>
      </c>
      <c r="AY160" s="160" t="s">
        <v>129</v>
      </c>
    </row>
    <row r="161" spans="1:65" s="2" customFormat="1" ht="21.75" customHeight="1">
      <c r="A161" s="31"/>
      <c r="B161" s="143"/>
      <c r="C161" s="144" t="s">
        <v>209</v>
      </c>
      <c r="D161" s="144" t="s">
        <v>131</v>
      </c>
      <c r="E161" s="145" t="s">
        <v>496</v>
      </c>
      <c r="F161" s="146" t="s">
        <v>497</v>
      </c>
      <c r="G161" s="147" t="s">
        <v>219</v>
      </c>
      <c r="H161" s="148">
        <v>9.4</v>
      </c>
      <c r="I161" s="149"/>
      <c r="J161" s="150">
        <f>ROUND(I161*H161,2)</f>
        <v>0</v>
      </c>
      <c r="K161" s="151"/>
      <c r="L161" s="32"/>
      <c r="M161" s="152" t="s">
        <v>1</v>
      </c>
      <c r="N161" s="153" t="s">
        <v>42</v>
      </c>
      <c r="O161" s="57"/>
      <c r="P161" s="154">
        <f>O161*H161</f>
        <v>0</v>
      </c>
      <c r="Q161" s="154">
        <v>4.6339999999999999E-2</v>
      </c>
      <c r="R161" s="154">
        <f>Q161*H161</f>
        <v>0.43559599999999998</v>
      </c>
      <c r="S161" s="154">
        <v>0</v>
      </c>
      <c r="T161" s="155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56" t="s">
        <v>135</v>
      </c>
      <c r="AT161" s="156" t="s">
        <v>131</v>
      </c>
      <c r="AU161" s="156" t="s">
        <v>87</v>
      </c>
      <c r="AY161" s="16" t="s">
        <v>129</v>
      </c>
      <c r="BE161" s="157">
        <f>IF(N161="základní",J161,0)</f>
        <v>0</v>
      </c>
      <c r="BF161" s="157">
        <f>IF(N161="snížená",J161,0)</f>
        <v>0</v>
      </c>
      <c r="BG161" s="157">
        <f>IF(N161="zákl. přenesená",J161,0)</f>
        <v>0</v>
      </c>
      <c r="BH161" s="157">
        <f>IF(N161="sníž. přenesená",J161,0)</f>
        <v>0</v>
      </c>
      <c r="BI161" s="157">
        <f>IF(N161="nulová",J161,0)</f>
        <v>0</v>
      </c>
      <c r="BJ161" s="16" t="s">
        <v>85</v>
      </c>
      <c r="BK161" s="157">
        <f>ROUND(I161*H161,2)</f>
        <v>0</v>
      </c>
      <c r="BL161" s="16" t="s">
        <v>135</v>
      </c>
      <c r="BM161" s="156" t="s">
        <v>498</v>
      </c>
    </row>
    <row r="162" spans="1:65" s="12" customFormat="1" ht="22.9" customHeight="1">
      <c r="B162" s="130"/>
      <c r="D162" s="131" t="s">
        <v>76</v>
      </c>
      <c r="E162" s="141" t="s">
        <v>152</v>
      </c>
      <c r="F162" s="141" t="s">
        <v>499</v>
      </c>
      <c r="I162" s="133"/>
      <c r="J162" s="142">
        <f>BK162</f>
        <v>0</v>
      </c>
      <c r="L162" s="130"/>
      <c r="M162" s="135"/>
      <c r="N162" s="136"/>
      <c r="O162" s="136"/>
      <c r="P162" s="137">
        <f>SUM(P163:P166)</f>
        <v>0</v>
      </c>
      <c r="Q162" s="136"/>
      <c r="R162" s="137">
        <f>SUM(R163:R166)</f>
        <v>0.84709380000000001</v>
      </c>
      <c r="S162" s="136"/>
      <c r="T162" s="138">
        <f>SUM(T163:T166)</f>
        <v>0</v>
      </c>
      <c r="AR162" s="131" t="s">
        <v>85</v>
      </c>
      <c r="AT162" s="139" t="s">
        <v>76</v>
      </c>
      <c r="AU162" s="139" t="s">
        <v>85</v>
      </c>
      <c r="AY162" s="131" t="s">
        <v>129</v>
      </c>
      <c r="BK162" s="140">
        <f>SUM(BK163:BK166)</f>
        <v>0</v>
      </c>
    </row>
    <row r="163" spans="1:65" s="2" customFormat="1" ht="33" customHeight="1">
      <c r="A163" s="31"/>
      <c r="B163" s="143"/>
      <c r="C163" s="144" t="s">
        <v>216</v>
      </c>
      <c r="D163" s="144" t="s">
        <v>131</v>
      </c>
      <c r="E163" s="145" t="s">
        <v>500</v>
      </c>
      <c r="F163" s="146" t="s">
        <v>501</v>
      </c>
      <c r="G163" s="147" t="s">
        <v>134</v>
      </c>
      <c r="H163" s="148">
        <v>3.9380000000000002</v>
      </c>
      <c r="I163" s="149"/>
      <c r="J163" s="150">
        <f>ROUND(I163*H163,2)</f>
        <v>0</v>
      </c>
      <c r="K163" s="151"/>
      <c r="L163" s="32"/>
      <c r="M163" s="152" t="s">
        <v>1</v>
      </c>
      <c r="N163" s="153" t="s">
        <v>42</v>
      </c>
      <c r="O163" s="57"/>
      <c r="P163" s="154">
        <f>O163*H163</f>
        <v>0</v>
      </c>
      <c r="Q163" s="154">
        <v>0.14610000000000001</v>
      </c>
      <c r="R163" s="154">
        <f>Q163*H163</f>
        <v>0.57534180000000001</v>
      </c>
      <c r="S163" s="154">
        <v>0</v>
      </c>
      <c r="T163" s="155">
        <f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56" t="s">
        <v>135</v>
      </c>
      <c r="AT163" s="156" t="s">
        <v>131</v>
      </c>
      <c r="AU163" s="156" t="s">
        <v>87</v>
      </c>
      <c r="AY163" s="16" t="s">
        <v>129</v>
      </c>
      <c r="BE163" s="157">
        <f>IF(N163="základní",J163,0)</f>
        <v>0</v>
      </c>
      <c r="BF163" s="157">
        <f>IF(N163="snížená",J163,0)</f>
        <v>0</v>
      </c>
      <c r="BG163" s="157">
        <f>IF(N163="zákl. přenesená",J163,0)</f>
        <v>0</v>
      </c>
      <c r="BH163" s="157">
        <f>IF(N163="sníž. přenesená",J163,0)</f>
        <v>0</v>
      </c>
      <c r="BI163" s="157">
        <f>IF(N163="nulová",J163,0)</f>
        <v>0</v>
      </c>
      <c r="BJ163" s="16" t="s">
        <v>85</v>
      </c>
      <c r="BK163" s="157">
        <f>ROUND(I163*H163,2)</f>
        <v>0</v>
      </c>
      <c r="BL163" s="16" t="s">
        <v>135</v>
      </c>
      <c r="BM163" s="156" t="s">
        <v>502</v>
      </c>
    </row>
    <row r="164" spans="1:65" s="13" customFormat="1" ht="11.25">
      <c r="B164" s="158"/>
      <c r="D164" s="159" t="s">
        <v>137</v>
      </c>
      <c r="E164" s="160" t="s">
        <v>1</v>
      </c>
      <c r="F164" s="161" t="s">
        <v>503</v>
      </c>
      <c r="H164" s="162">
        <v>3.9380000000000002</v>
      </c>
      <c r="I164" s="163"/>
      <c r="L164" s="158"/>
      <c r="M164" s="164"/>
      <c r="N164" s="165"/>
      <c r="O164" s="165"/>
      <c r="P164" s="165"/>
      <c r="Q164" s="165"/>
      <c r="R164" s="165"/>
      <c r="S164" s="165"/>
      <c r="T164" s="166"/>
      <c r="AT164" s="160" t="s">
        <v>137</v>
      </c>
      <c r="AU164" s="160" t="s">
        <v>87</v>
      </c>
      <c r="AV164" s="13" t="s">
        <v>87</v>
      </c>
      <c r="AW164" s="13" t="s">
        <v>33</v>
      </c>
      <c r="AX164" s="13" t="s">
        <v>85</v>
      </c>
      <c r="AY164" s="160" t="s">
        <v>129</v>
      </c>
    </row>
    <row r="165" spans="1:65" s="2" customFormat="1" ht="21.75" customHeight="1">
      <c r="A165" s="31"/>
      <c r="B165" s="143"/>
      <c r="C165" s="167" t="s">
        <v>223</v>
      </c>
      <c r="D165" s="167" t="s">
        <v>210</v>
      </c>
      <c r="E165" s="168" t="s">
        <v>504</v>
      </c>
      <c r="F165" s="169" t="s">
        <v>505</v>
      </c>
      <c r="G165" s="170" t="s">
        <v>134</v>
      </c>
      <c r="H165" s="171">
        <v>4.056</v>
      </c>
      <c r="I165" s="172"/>
      <c r="J165" s="173">
        <f>ROUND(I165*H165,2)</f>
        <v>0</v>
      </c>
      <c r="K165" s="174"/>
      <c r="L165" s="175"/>
      <c r="M165" s="176" t="s">
        <v>1</v>
      </c>
      <c r="N165" s="177" t="s">
        <v>42</v>
      </c>
      <c r="O165" s="57"/>
      <c r="P165" s="154">
        <f>O165*H165</f>
        <v>0</v>
      </c>
      <c r="Q165" s="154">
        <v>6.7000000000000004E-2</v>
      </c>
      <c r="R165" s="154">
        <f>Q165*H165</f>
        <v>0.27175199999999999</v>
      </c>
      <c r="S165" s="154">
        <v>0</v>
      </c>
      <c r="T165" s="155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56" t="s">
        <v>165</v>
      </c>
      <c r="AT165" s="156" t="s">
        <v>210</v>
      </c>
      <c r="AU165" s="156" t="s">
        <v>87</v>
      </c>
      <c r="AY165" s="16" t="s">
        <v>129</v>
      </c>
      <c r="BE165" s="157">
        <f>IF(N165="základní",J165,0)</f>
        <v>0</v>
      </c>
      <c r="BF165" s="157">
        <f>IF(N165="snížená",J165,0)</f>
        <v>0</v>
      </c>
      <c r="BG165" s="157">
        <f>IF(N165="zákl. přenesená",J165,0)</f>
        <v>0</v>
      </c>
      <c r="BH165" s="157">
        <f>IF(N165="sníž. přenesená",J165,0)</f>
        <v>0</v>
      </c>
      <c r="BI165" s="157">
        <f>IF(N165="nulová",J165,0)</f>
        <v>0</v>
      </c>
      <c r="BJ165" s="16" t="s">
        <v>85</v>
      </c>
      <c r="BK165" s="157">
        <f>ROUND(I165*H165,2)</f>
        <v>0</v>
      </c>
      <c r="BL165" s="16" t="s">
        <v>135</v>
      </c>
      <c r="BM165" s="156" t="s">
        <v>506</v>
      </c>
    </row>
    <row r="166" spans="1:65" s="13" customFormat="1" ht="11.25">
      <c r="B166" s="158"/>
      <c r="D166" s="159" t="s">
        <v>137</v>
      </c>
      <c r="F166" s="161" t="s">
        <v>507</v>
      </c>
      <c r="H166" s="162">
        <v>4.056</v>
      </c>
      <c r="I166" s="163"/>
      <c r="L166" s="158"/>
      <c r="M166" s="164"/>
      <c r="N166" s="165"/>
      <c r="O166" s="165"/>
      <c r="P166" s="165"/>
      <c r="Q166" s="165"/>
      <c r="R166" s="165"/>
      <c r="S166" s="165"/>
      <c r="T166" s="166"/>
      <c r="AT166" s="160" t="s">
        <v>137</v>
      </c>
      <c r="AU166" s="160" t="s">
        <v>87</v>
      </c>
      <c r="AV166" s="13" t="s">
        <v>87</v>
      </c>
      <c r="AW166" s="13" t="s">
        <v>3</v>
      </c>
      <c r="AX166" s="13" t="s">
        <v>85</v>
      </c>
      <c r="AY166" s="160" t="s">
        <v>129</v>
      </c>
    </row>
    <row r="167" spans="1:65" s="12" customFormat="1" ht="22.9" customHeight="1">
      <c r="B167" s="130"/>
      <c r="D167" s="131" t="s">
        <v>76</v>
      </c>
      <c r="E167" s="141" t="s">
        <v>169</v>
      </c>
      <c r="F167" s="141" t="s">
        <v>302</v>
      </c>
      <c r="I167" s="133"/>
      <c r="J167" s="142">
        <f>BK167</f>
        <v>0</v>
      </c>
      <c r="L167" s="130"/>
      <c r="M167" s="135"/>
      <c r="N167" s="136"/>
      <c r="O167" s="136"/>
      <c r="P167" s="137">
        <f>SUM(P168:P178)</f>
        <v>0</v>
      </c>
      <c r="Q167" s="136"/>
      <c r="R167" s="137">
        <f>SUM(R168:R178)</f>
        <v>10.4952118</v>
      </c>
      <c r="S167" s="136"/>
      <c r="T167" s="138">
        <f>SUM(T168:T178)</f>
        <v>3.98882</v>
      </c>
      <c r="AR167" s="131" t="s">
        <v>85</v>
      </c>
      <c r="AT167" s="139" t="s">
        <v>76</v>
      </c>
      <c r="AU167" s="139" t="s">
        <v>85</v>
      </c>
      <c r="AY167" s="131" t="s">
        <v>129</v>
      </c>
      <c r="BK167" s="140">
        <f>SUM(BK168:BK178)</f>
        <v>0</v>
      </c>
    </row>
    <row r="168" spans="1:65" s="2" customFormat="1" ht="21.75" customHeight="1">
      <c r="A168" s="31"/>
      <c r="B168" s="143"/>
      <c r="C168" s="144" t="s">
        <v>231</v>
      </c>
      <c r="D168" s="144" t="s">
        <v>131</v>
      </c>
      <c r="E168" s="145" t="s">
        <v>308</v>
      </c>
      <c r="F168" s="146" t="s">
        <v>309</v>
      </c>
      <c r="G168" s="147" t="s">
        <v>134</v>
      </c>
      <c r="H168" s="148">
        <v>17.989999999999998</v>
      </c>
      <c r="I168" s="149"/>
      <c r="J168" s="150">
        <f>ROUND(I168*H168,2)</f>
        <v>0</v>
      </c>
      <c r="K168" s="151"/>
      <c r="L168" s="32"/>
      <c r="M168" s="152" t="s">
        <v>1</v>
      </c>
      <c r="N168" s="153" t="s">
        <v>42</v>
      </c>
      <c r="O168" s="57"/>
      <c r="P168" s="154">
        <f>O168*H168</f>
        <v>0</v>
      </c>
      <c r="Q168" s="154">
        <v>0.16192000000000001</v>
      </c>
      <c r="R168" s="154">
        <f>Q168*H168</f>
        <v>2.9129407999999999</v>
      </c>
      <c r="S168" s="154">
        <v>0</v>
      </c>
      <c r="T168" s="155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56" t="s">
        <v>135</v>
      </c>
      <c r="AT168" s="156" t="s">
        <v>131</v>
      </c>
      <c r="AU168" s="156" t="s">
        <v>87</v>
      </c>
      <c r="AY168" s="16" t="s">
        <v>129</v>
      </c>
      <c r="BE168" s="157">
        <f>IF(N168="základní",J168,0)</f>
        <v>0</v>
      </c>
      <c r="BF168" s="157">
        <f>IF(N168="snížená",J168,0)</f>
        <v>0</v>
      </c>
      <c r="BG168" s="157">
        <f>IF(N168="zákl. přenesená",J168,0)</f>
        <v>0</v>
      </c>
      <c r="BH168" s="157">
        <f>IF(N168="sníž. přenesená",J168,0)</f>
        <v>0</v>
      </c>
      <c r="BI168" s="157">
        <f>IF(N168="nulová",J168,0)</f>
        <v>0</v>
      </c>
      <c r="BJ168" s="16" t="s">
        <v>85</v>
      </c>
      <c r="BK168" s="157">
        <f>ROUND(I168*H168,2)</f>
        <v>0</v>
      </c>
      <c r="BL168" s="16" t="s">
        <v>135</v>
      </c>
      <c r="BM168" s="156" t="s">
        <v>508</v>
      </c>
    </row>
    <row r="169" spans="1:65" s="13" customFormat="1" ht="11.25">
      <c r="B169" s="158"/>
      <c r="D169" s="159" t="s">
        <v>137</v>
      </c>
      <c r="E169" s="160" t="s">
        <v>1</v>
      </c>
      <c r="F169" s="161" t="s">
        <v>509</v>
      </c>
      <c r="H169" s="162">
        <v>17.989999999999998</v>
      </c>
      <c r="I169" s="163"/>
      <c r="L169" s="158"/>
      <c r="M169" s="164"/>
      <c r="N169" s="165"/>
      <c r="O169" s="165"/>
      <c r="P169" s="165"/>
      <c r="Q169" s="165"/>
      <c r="R169" s="165"/>
      <c r="S169" s="165"/>
      <c r="T169" s="166"/>
      <c r="AT169" s="160" t="s">
        <v>137</v>
      </c>
      <c r="AU169" s="160" t="s">
        <v>87</v>
      </c>
      <c r="AV169" s="13" t="s">
        <v>87</v>
      </c>
      <c r="AW169" s="13" t="s">
        <v>33</v>
      </c>
      <c r="AX169" s="13" t="s">
        <v>85</v>
      </c>
      <c r="AY169" s="160" t="s">
        <v>129</v>
      </c>
    </row>
    <row r="170" spans="1:65" s="2" customFormat="1" ht="21.75" customHeight="1">
      <c r="A170" s="31"/>
      <c r="B170" s="143"/>
      <c r="C170" s="144" t="s">
        <v>7</v>
      </c>
      <c r="D170" s="144" t="s">
        <v>131</v>
      </c>
      <c r="E170" s="145" t="s">
        <v>313</v>
      </c>
      <c r="F170" s="146" t="s">
        <v>314</v>
      </c>
      <c r="G170" s="147" t="s">
        <v>219</v>
      </c>
      <c r="H170" s="148">
        <v>25.7</v>
      </c>
      <c r="I170" s="149"/>
      <c r="J170" s="150">
        <f>ROUND(I170*H170,2)</f>
        <v>0</v>
      </c>
      <c r="K170" s="151"/>
      <c r="L170" s="32"/>
      <c r="M170" s="152" t="s">
        <v>1</v>
      </c>
      <c r="N170" s="153" t="s">
        <v>42</v>
      </c>
      <c r="O170" s="57"/>
      <c r="P170" s="154">
        <f>O170*H170</f>
        <v>0</v>
      </c>
      <c r="Q170" s="154">
        <v>0.16370999999999999</v>
      </c>
      <c r="R170" s="154">
        <f>Q170*H170</f>
        <v>4.2073469999999995</v>
      </c>
      <c r="S170" s="154">
        <v>0</v>
      </c>
      <c r="T170" s="155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56" t="s">
        <v>135</v>
      </c>
      <c r="AT170" s="156" t="s">
        <v>131</v>
      </c>
      <c r="AU170" s="156" t="s">
        <v>87</v>
      </c>
      <c r="AY170" s="16" t="s">
        <v>129</v>
      </c>
      <c r="BE170" s="157">
        <f>IF(N170="základní",J170,0)</f>
        <v>0</v>
      </c>
      <c r="BF170" s="157">
        <f>IF(N170="snížená",J170,0)</f>
        <v>0</v>
      </c>
      <c r="BG170" s="157">
        <f>IF(N170="zákl. přenesená",J170,0)</f>
        <v>0</v>
      </c>
      <c r="BH170" s="157">
        <f>IF(N170="sníž. přenesená",J170,0)</f>
        <v>0</v>
      </c>
      <c r="BI170" s="157">
        <f>IF(N170="nulová",J170,0)</f>
        <v>0</v>
      </c>
      <c r="BJ170" s="16" t="s">
        <v>85</v>
      </c>
      <c r="BK170" s="157">
        <f>ROUND(I170*H170,2)</f>
        <v>0</v>
      </c>
      <c r="BL170" s="16" t="s">
        <v>135</v>
      </c>
      <c r="BM170" s="156" t="s">
        <v>510</v>
      </c>
    </row>
    <row r="171" spans="1:65" s="13" customFormat="1" ht="11.25">
      <c r="B171" s="158"/>
      <c r="D171" s="159" t="s">
        <v>137</v>
      </c>
      <c r="E171" s="160" t="s">
        <v>1</v>
      </c>
      <c r="F171" s="161" t="s">
        <v>405</v>
      </c>
      <c r="H171" s="162">
        <v>25.7</v>
      </c>
      <c r="I171" s="163"/>
      <c r="L171" s="158"/>
      <c r="M171" s="164"/>
      <c r="N171" s="165"/>
      <c r="O171" s="165"/>
      <c r="P171" s="165"/>
      <c r="Q171" s="165"/>
      <c r="R171" s="165"/>
      <c r="S171" s="165"/>
      <c r="T171" s="166"/>
      <c r="AT171" s="160" t="s">
        <v>137</v>
      </c>
      <c r="AU171" s="160" t="s">
        <v>87</v>
      </c>
      <c r="AV171" s="13" t="s">
        <v>87</v>
      </c>
      <c r="AW171" s="13" t="s">
        <v>33</v>
      </c>
      <c r="AX171" s="13" t="s">
        <v>85</v>
      </c>
      <c r="AY171" s="160" t="s">
        <v>129</v>
      </c>
    </row>
    <row r="172" spans="1:65" s="2" customFormat="1" ht="16.5" customHeight="1">
      <c r="A172" s="31"/>
      <c r="B172" s="143"/>
      <c r="C172" s="167" t="s">
        <v>239</v>
      </c>
      <c r="D172" s="167" t="s">
        <v>210</v>
      </c>
      <c r="E172" s="168" t="s">
        <v>318</v>
      </c>
      <c r="F172" s="169" t="s">
        <v>319</v>
      </c>
      <c r="G172" s="170" t="s">
        <v>219</v>
      </c>
      <c r="H172" s="171">
        <v>25.7</v>
      </c>
      <c r="I172" s="172"/>
      <c r="J172" s="173">
        <f>ROUND(I172*H172,2)</f>
        <v>0</v>
      </c>
      <c r="K172" s="174"/>
      <c r="L172" s="175"/>
      <c r="M172" s="176" t="s">
        <v>1</v>
      </c>
      <c r="N172" s="177" t="s">
        <v>42</v>
      </c>
      <c r="O172" s="57"/>
      <c r="P172" s="154">
        <f>O172*H172</f>
        <v>0</v>
      </c>
      <c r="Q172" s="154">
        <v>0.13131999999999999</v>
      </c>
      <c r="R172" s="154">
        <f>Q172*H172</f>
        <v>3.3749239999999996</v>
      </c>
      <c r="S172" s="154">
        <v>0</v>
      </c>
      <c r="T172" s="155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56" t="s">
        <v>165</v>
      </c>
      <c r="AT172" s="156" t="s">
        <v>210</v>
      </c>
      <c r="AU172" s="156" t="s">
        <v>87</v>
      </c>
      <c r="AY172" s="16" t="s">
        <v>129</v>
      </c>
      <c r="BE172" s="157">
        <f>IF(N172="základní",J172,0)</f>
        <v>0</v>
      </c>
      <c r="BF172" s="157">
        <f>IF(N172="snížená",J172,0)</f>
        <v>0</v>
      </c>
      <c r="BG172" s="157">
        <f>IF(N172="zákl. přenesená",J172,0)</f>
        <v>0</v>
      </c>
      <c r="BH172" s="157">
        <f>IF(N172="sníž. přenesená",J172,0)</f>
        <v>0</v>
      </c>
      <c r="BI172" s="157">
        <f>IF(N172="nulová",J172,0)</f>
        <v>0</v>
      </c>
      <c r="BJ172" s="16" t="s">
        <v>85</v>
      </c>
      <c r="BK172" s="157">
        <f>ROUND(I172*H172,2)</f>
        <v>0</v>
      </c>
      <c r="BL172" s="16" t="s">
        <v>135</v>
      </c>
      <c r="BM172" s="156" t="s">
        <v>511</v>
      </c>
    </row>
    <row r="173" spans="1:65" s="13" customFormat="1" ht="11.25">
      <c r="B173" s="158"/>
      <c r="D173" s="159" t="s">
        <v>137</v>
      </c>
      <c r="E173" s="160" t="s">
        <v>1</v>
      </c>
      <c r="F173" s="161" t="s">
        <v>512</v>
      </c>
      <c r="H173" s="162">
        <v>25.7</v>
      </c>
      <c r="I173" s="163"/>
      <c r="L173" s="158"/>
      <c r="M173" s="164"/>
      <c r="N173" s="165"/>
      <c r="O173" s="165"/>
      <c r="P173" s="165"/>
      <c r="Q173" s="165"/>
      <c r="R173" s="165"/>
      <c r="S173" s="165"/>
      <c r="T173" s="166"/>
      <c r="AT173" s="160" t="s">
        <v>137</v>
      </c>
      <c r="AU173" s="160" t="s">
        <v>87</v>
      </c>
      <c r="AV173" s="13" t="s">
        <v>87</v>
      </c>
      <c r="AW173" s="13" t="s">
        <v>33</v>
      </c>
      <c r="AX173" s="13" t="s">
        <v>85</v>
      </c>
      <c r="AY173" s="160" t="s">
        <v>129</v>
      </c>
    </row>
    <row r="174" spans="1:65" s="2" customFormat="1" ht="21.75" customHeight="1">
      <c r="A174" s="31"/>
      <c r="B174" s="143"/>
      <c r="C174" s="144" t="s">
        <v>243</v>
      </c>
      <c r="D174" s="144" t="s">
        <v>131</v>
      </c>
      <c r="E174" s="145" t="s">
        <v>513</v>
      </c>
      <c r="F174" s="146" t="s">
        <v>514</v>
      </c>
      <c r="G174" s="147" t="s">
        <v>134</v>
      </c>
      <c r="H174" s="148">
        <v>3.9380000000000002</v>
      </c>
      <c r="I174" s="149"/>
      <c r="J174" s="150">
        <f>ROUND(I174*H174,2)</f>
        <v>0</v>
      </c>
      <c r="K174" s="151"/>
      <c r="L174" s="32"/>
      <c r="M174" s="152" t="s">
        <v>1</v>
      </c>
      <c r="N174" s="153" t="s">
        <v>42</v>
      </c>
      <c r="O174" s="57"/>
      <c r="P174" s="154">
        <f>O174*H174</f>
        <v>0</v>
      </c>
      <c r="Q174" s="154">
        <v>0</v>
      </c>
      <c r="R174" s="154">
        <f>Q174*H174</f>
        <v>0</v>
      </c>
      <c r="S174" s="154">
        <v>0.09</v>
      </c>
      <c r="T174" s="155">
        <f>S174*H174</f>
        <v>0.35442000000000001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56" t="s">
        <v>135</v>
      </c>
      <c r="AT174" s="156" t="s">
        <v>131</v>
      </c>
      <c r="AU174" s="156" t="s">
        <v>87</v>
      </c>
      <c r="AY174" s="16" t="s">
        <v>129</v>
      </c>
      <c r="BE174" s="157">
        <f>IF(N174="základní",J174,0)</f>
        <v>0</v>
      </c>
      <c r="BF174" s="157">
        <f>IF(N174="snížená",J174,0)</f>
        <v>0</v>
      </c>
      <c r="BG174" s="157">
        <f>IF(N174="zákl. přenesená",J174,0)</f>
        <v>0</v>
      </c>
      <c r="BH174" s="157">
        <f>IF(N174="sníž. přenesená",J174,0)</f>
        <v>0</v>
      </c>
      <c r="BI174" s="157">
        <f>IF(N174="nulová",J174,0)</f>
        <v>0</v>
      </c>
      <c r="BJ174" s="16" t="s">
        <v>85</v>
      </c>
      <c r="BK174" s="157">
        <f>ROUND(I174*H174,2)</f>
        <v>0</v>
      </c>
      <c r="BL174" s="16" t="s">
        <v>135</v>
      </c>
      <c r="BM174" s="156" t="s">
        <v>515</v>
      </c>
    </row>
    <row r="175" spans="1:65" s="13" customFormat="1" ht="11.25">
      <c r="B175" s="158"/>
      <c r="D175" s="159" t="s">
        <v>137</v>
      </c>
      <c r="E175" s="160" t="s">
        <v>1</v>
      </c>
      <c r="F175" s="161" t="s">
        <v>516</v>
      </c>
      <c r="H175" s="162">
        <v>3.9380000000000002</v>
      </c>
      <c r="I175" s="163"/>
      <c r="L175" s="158"/>
      <c r="M175" s="164"/>
      <c r="N175" s="165"/>
      <c r="O175" s="165"/>
      <c r="P175" s="165"/>
      <c r="Q175" s="165"/>
      <c r="R175" s="165"/>
      <c r="S175" s="165"/>
      <c r="T175" s="166"/>
      <c r="AT175" s="160" t="s">
        <v>137</v>
      </c>
      <c r="AU175" s="160" t="s">
        <v>87</v>
      </c>
      <c r="AV175" s="13" t="s">
        <v>87</v>
      </c>
      <c r="AW175" s="13" t="s">
        <v>33</v>
      </c>
      <c r="AX175" s="13" t="s">
        <v>85</v>
      </c>
      <c r="AY175" s="160" t="s">
        <v>129</v>
      </c>
    </row>
    <row r="176" spans="1:65" s="2" customFormat="1" ht="21.75" customHeight="1">
      <c r="A176" s="31"/>
      <c r="B176" s="143"/>
      <c r="C176" s="144" t="s">
        <v>248</v>
      </c>
      <c r="D176" s="144" t="s">
        <v>131</v>
      </c>
      <c r="E176" s="145" t="s">
        <v>517</v>
      </c>
      <c r="F176" s="146" t="s">
        <v>518</v>
      </c>
      <c r="G176" s="147" t="s">
        <v>141</v>
      </c>
      <c r="H176" s="148">
        <v>0.9</v>
      </c>
      <c r="I176" s="149"/>
      <c r="J176" s="150">
        <f>ROUND(I176*H176,2)</f>
        <v>0</v>
      </c>
      <c r="K176" s="151"/>
      <c r="L176" s="32"/>
      <c r="M176" s="152" t="s">
        <v>1</v>
      </c>
      <c r="N176" s="153" t="s">
        <v>42</v>
      </c>
      <c r="O176" s="57"/>
      <c r="P176" s="154">
        <f>O176*H176</f>
        <v>0</v>
      </c>
      <c r="Q176" s="154">
        <v>0</v>
      </c>
      <c r="R176" s="154">
        <f>Q176*H176</f>
        <v>0</v>
      </c>
      <c r="S176" s="154">
        <v>2.2000000000000002</v>
      </c>
      <c r="T176" s="155">
        <f>S176*H176</f>
        <v>1.9800000000000002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56" t="s">
        <v>135</v>
      </c>
      <c r="AT176" s="156" t="s">
        <v>131</v>
      </c>
      <c r="AU176" s="156" t="s">
        <v>87</v>
      </c>
      <c r="AY176" s="16" t="s">
        <v>129</v>
      </c>
      <c r="BE176" s="157">
        <f>IF(N176="základní",J176,0)</f>
        <v>0</v>
      </c>
      <c r="BF176" s="157">
        <f>IF(N176="snížená",J176,0)</f>
        <v>0</v>
      </c>
      <c r="BG176" s="157">
        <f>IF(N176="zákl. přenesená",J176,0)</f>
        <v>0</v>
      </c>
      <c r="BH176" s="157">
        <f>IF(N176="sníž. přenesená",J176,0)</f>
        <v>0</v>
      </c>
      <c r="BI176" s="157">
        <f>IF(N176="nulová",J176,0)</f>
        <v>0</v>
      </c>
      <c r="BJ176" s="16" t="s">
        <v>85</v>
      </c>
      <c r="BK176" s="157">
        <f>ROUND(I176*H176,2)</f>
        <v>0</v>
      </c>
      <c r="BL176" s="16" t="s">
        <v>135</v>
      </c>
      <c r="BM176" s="156" t="s">
        <v>519</v>
      </c>
    </row>
    <row r="177" spans="1:65" s="13" customFormat="1" ht="11.25">
      <c r="B177" s="158"/>
      <c r="D177" s="159" t="s">
        <v>137</v>
      </c>
      <c r="E177" s="160" t="s">
        <v>1</v>
      </c>
      <c r="F177" s="161" t="s">
        <v>520</v>
      </c>
      <c r="H177" s="162">
        <v>0.9</v>
      </c>
      <c r="I177" s="163"/>
      <c r="L177" s="158"/>
      <c r="M177" s="164"/>
      <c r="N177" s="165"/>
      <c r="O177" s="165"/>
      <c r="P177" s="165"/>
      <c r="Q177" s="165"/>
      <c r="R177" s="165"/>
      <c r="S177" s="165"/>
      <c r="T177" s="166"/>
      <c r="AT177" s="160" t="s">
        <v>137</v>
      </c>
      <c r="AU177" s="160" t="s">
        <v>87</v>
      </c>
      <c r="AV177" s="13" t="s">
        <v>87</v>
      </c>
      <c r="AW177" s="13" t="s">
        <v>33</v>
      </c>
      <c r="AX177" s="13" t="s">
        <v>85</v>
      </c>
      <c r="AY177" s="160" t="s">
        <v>129</v>
      </c>
    </row>
    <row r="178" spans="1:65" s="2" customFormat="1" ht="21.75" customHeight="1">
      <c r="A178" s="31"/>
      <c r="B178" s="143"/>
      <c r="C178" s="144" t="s">
        <v>253</v>
      </c>
      <c r="D178" s="144" t="s">
        <v>131</v>
      </c>
      <c r="E178" s="145" t="s">
        <v>521</v>
      </c>
      <c r="F178" s="146" t="s">
        <v>522</v>
      </c>
      <c r="G178" s="147" t="s">
        <v>219</v>
      </c>
      <c r="H178" s="148">
        <v>9.4</v>
      </c>
      <c r="I178" s="149"/>
      <c r="J178" s="150">
        <f>ROUND(I178*H178,2)</f>
        <v>0</v>
      </c>
      <c r="K178" s="151"/>
      <c r="L178" s="32"/>
      <c r="M178" s="152" t="s">
        <v>1</v>
      </c>
      <c r="N178" s="153" t="s">
        <v>42</v>
      </c>
      <c r="O178" s="57"/>
      <c r="P178" s="154">
        <f>O178*H178</f>
        <v>0</v>
      </c>
      <c r="Q178" s="154">
        <v>0</v>
      </c>
      <c r="R178" s="154">
        <f>Q178*H178</f>
        <v>0</v>
      </c>
      <c r="S178" s="154">
        <v>0.17599999999999999</v>
      </c>
      <c r="T178" s="155">
        <f>S178*H178</f>
        <v>1.6543999999999999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56" t="s">
        <v>135</v>
      </c>
      <c r="AT178" s="156" t="s">
        <v>131</v>
      </c>
      <c r="AU178" s="156" t="s">
        <v>87</v>
      </c>
      <c r="AY178" s="16" t="s">
        <v>129</v>
      </c>
      <c r="BE178" s="157">
        <f>IF(N178="základní",J178,0)</f>
        <v>0</v>
      </c>
      <c r="BF178" s="157">
        <f>IF(N178="snížená",J178,0)</f>
        <v>0</v>
      </c>
      <c r="BG178" s="157">
        <f>IF(N178="zákl. přenesená",J178,0)</f>
        <v>0</v>
      </c>
      <c r="BH178" s="157">
        <f>IF(N178="sníž. přenesená",J178,0)</f>
        <v>0</v>
      </c>
      <c r="BI178" s="157">
        <f>IF(N178="nulová",J178,0)</f>
        <v>0</v>
      </c>
      <c r="BJ178" s="16" t="s">
        <v>85</v>
      </c>
      <c r="BK178" s="157">
        <f>ROUND(I178*H178,2)</f>
        <v>0</v>
      </c>
      <c r="BL178" s="16" t="s">
        <v>135</v>
      </c>
      <c r="BM178" s="156" t="s">
        <v>523</v>
      </c>
    </row>
    <row r="179" spans="1:65" s="12" customFormat="1" ht="22.9" customHeight="1">
      <c r="B179" s="130"/>
      <c r="D179" s="131" t="s">
        <v>76</v>
      </c>
      <c r="E179" s="141" t="s">
        <v>348</v>
      </c>
      <c r="F179" s="141" t="s">
        <v>349</v>
      </c>
      <c r="I179" s="133"/>
      <c r="J179" s="142">
        <f>BK179</f>
        <v>0</v>
      </c>
      <c r="L179" s="130"/>
      <c r="M179" s="135"/>
      <c r="N179" s="136"/>
      <c r="O179" s="136"/>
      <c r="P179" s="137">
        <f>SUM(P180:P184)</f>
        <v>0</v>
      </c>
      <c r="Q179" s="136"/>
      <c r="R179" s="137">
        <f>SUM(R180:R184)</f>
        <v>0</v>
      </c>
      <c r="S179" s="136"/>
      <c r="T179" s="138">
        <f>SUM(T180:T184)</f>
        <v>0</v>
      </c>
      <c r="AR179" s="131" t="s">
        <v>85</v>
      </c>
      <c r="AT179" s="139" t="s">
        <v>76</v>
      </c>
      <c r="AU179" s="139" t="s">
        <v>85</v>
      </c>
      <c r="AY179" s="131" t="s">
        <v>129</v>
      </c>
      <c r="BK179" s="140">
        <f>SUM(BK180:BK184)</f>
        <v>0</v>
      </c>
    </row>
    <row r="180" spans="1:65" s="2" customFormat="1" ht="21.75" customHeight="1">
      <c r="A180" s="31"/>
      <c r="B180" s="143"/>
      <c r="C180" s="144" t="s">
        <v>258</v>
      </c>
      <c r="D180" s="144" t="s">
        <v>131</v>
      </c>
      <c r="E180" s="145" t="s">
        <v>355</v>
      </c>
      <c r="F180" s="146" t="s">
        <v>356</v>
      </c>
      <c r="G180" s="147" t="s">
        <v>200</v>
      </c>
      <c r="H180" s="148">
        <v>7.266</v>
      </c>
      <c r="I180" s="149"/>
      <c r="J180" s="150">
        <f>ROUND(I180*H180,2)</f>
        <v>0</v>
      </c>
      <c r="K180" s="151"/>
      <c r="L180" s="32"/>
      <c r="M180" s="152" t="s">
        <v>1</v>
      </c>
      <c r="N180" s="153" t="s">
        <v>42</v>
      </c>
      <c r="O180" s="57"/>
      <c r="P180" s="154">
        <f>O180*H180</f>
        <v>0</v>
      </c>
      <c r="Q180" s="154">
        <v>0</v>
      </c>
      <c r="R180" s="154">
        <f>Q180*H180</f>
        <v>0</v>
      </c>
      <c r="S180" s="154">
        <v>0</v>
      </c>
      <c r="T180" s="155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56" t="s">
        <v>135</v>
      </c>
      <c r="AT180" s="156" t="s">
        <v>131</v>
      </c>
      <c r="AU180" s="156" t="s">
        <v>87</v>
      </c>
      <c r="AY180" s="16" t="s">
        <v>129</v>
      </c>
      <c r="BE180" s="157">
        <f>IF(N180="základní",J180,0)</f>
        <v>0</v>
      </c>
      <c r="BF180" s="157">
        <f>IF(N180="snížená",J180,0)</f>
        <v>0</v>
      </c>
      <c r="BG180" s="157">
        <f>IF(N180="zákl. přenesená",J180,0)</f>
        <v>0</v>
      </c>
      <c r="BH180" s="157">
        <f>IF(N180="sníž. přenesená",J180,0)</f>
        <v>0</v>
      </c>
      <c r="BI180" s="157">
        <f>IF(N180="nulová",J180,0)</f>
        <v>0</v>
      </c>
      <c r="BJ180" s="16" t="s">
        <v>85</v>
      </c>
      <c r="BK180" s="157">
        <f>ROUND(I180*H180,2)</f>
        <v>0</v>
      </c>
      <c r="BL180" s="16" t="s">
        <v>135</v>
      </c>
      <c r="BM180" s="156" t="s">
        <v>524</v>
      </c>
    </row>
    <row r="181" spans="1:65" s="2" customFormat="1" ht="21.75" customHeight="1">
      <c r="A181" s="31"/>
      <c r="B181" s="143"/>
      <c r="C181" s="144" t="s">
        <v>262</v>
      </c>
      <c r="D181" s="144" t="s">
        <v>131</v>
      </c>
      <c r="E181" s="145" t="s">
        <v>359</v>
      </c>
      <c r="F181" s="146" t="s">
        <v>360</v>
      </c>
      <c r="G181" s="147" t="s">
        <v>200</v>
      </c>
      <c r="H181" s="148">
        <v>29.064</v>
      </c>
      <c r="I181" s="149"/>
      <c r="J181" s="150">
        <f>ROUND(I181*H181,2)</f>
        <v>0</v>
      </c>
      <c r="K181" s="151"/>
      <c r="L181" s="32"/>
      <c r="M181" s="152" t="s">
        <v>1</v>
      </c>
      <c r="N181" s="153" t="s">
        <v>42</v>
      </c>
      <c r="O181" s="57"/>
      <c r="P181" s="154">
        <f>O181*H181</f>
        <v>0</v>
      </c>
      <c r="Q181" s="154">
        <v>0</v>
      </c>
      <c r="R181" s="154">
        <f>Q181*H181</f>
        <v>0</v>
      </c>
      <c r="S181" s="154">
        <v>0</v>
      </c>
      <c r="T181" s="155">
        <f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56" t="s">
        <v>135</v>
      </c>
      <c r="AT181" s="156" t="s">
        <v>131</v>
      </c>
      <c r="AU181" s="156" t="s">
        <v>87</v>
      </c>
      <c r="AY181" s="16" t="s">
        <v>129</v>
      </c>
      <c r="BE181" s="157">
        <f>IF(N181="základní",J181,0)</f>
        <v>0</v>
      </c>
      <c r="BF181" s="157">
        <f>IF(N181="snížená",J181,0)</f>
        <v>0</v>
      </c>
      <c r="BG181" s="157">
        <f>IF(N181="zákl. přenesená",J181,0)</f>
        <v>0</v>
      </c>
      <c r="BH181" s="157">
        <f>IF(N181="sníž. přenesená",J181,0)</f>
        <v>0</v>
      </c>
      <c r="BI181" s="157">
        <f>IF(N181="nulová",J181,0)</f>
        <v>0</v>
      </c>
      <c r="BJ181" s="16" t="s">
        <v>85</v>
      </c>
      <c r="BK181" s="157">
        <f>ROUND(I181*H181,2)</f>
        <v>0</v>
      </c>
      <c r="BL181" s="16" t="s">
        <v>135</v>
      </c>
      <c r="BM181" s="156" t="s">
        <v>525</v>
      </c>
    </row>
    <row r="182" spans="1:65" s="13" customFormat="1" ht="11.25">
      <c r="B182" s="158"/>
      <c r="D182" s="159" t="s">
        <v>137</v>
      </c>
      <c r="F182" s="161" t="s">
        <v>526</v>
      </c>
      <c r="H182" s="162">
        <v>29.064</v>
      </c>
      <c r="I182" s="163"/>
      <c r="L182" s="158"/>
      <c r="M182" s="164"/>
      <c r="N182" s="165"/>
      <c r="O182" s="165"/>
      <c r="P182" s="165"/>
      <c r="Q182" s="165"/>
      <c r="R182" s="165"/>
      <c r="S182" s="165"/>
      <c r="T182" s="166"/>
      <c r="AT182" s="160" t="s">
        <v>137</v>
      </c>
      <c r="AU182" s="160" t="s">
        <v>87</v>
      </c>
      <c r="AV182" s="13" t="s">
        <v>87</v>
      </c>
      <c r="AW182" s="13" t="s">
        <v>3</v>
      </c>
      <c r="AX182" s="13" t="s">
        <v>85</v>
      </c>
      <c r="AY182" s="160" t="s">
        <v>129</v>
      </c>
    </row>
    <row r="183" spans="1:65" s="2" customFormat="1" ht="33" customHeight="1">
      <c r="A183" s="31"/>
      <c r="B183" s="143"/>
      <c r="C183" s="144" t="s">
        <v>266</v>
      </c>
      <c r="D183" s="144" t="s">
        <v>131</v>
      </c>
      <c r="E183" s="145" t="s">
        <v>364</v>
      </c>
      <c r="F183" s="146" t="s">
        <v>365</v>
      </c>
      <c r="G183" s="147" t="s">
        <v>200</v>
      </c>
      <c r="H183" s="148">
        <v>7.266</v>
      </c>
      <c r="I183" s="149"/>
      <c r="J183" s="150">
        <f>ROUND(I183*H183,2)</f>
        <v>0</v>
      </c>
      <c r="K183" s="151"/>
      <c r="L183" s="32"/>
      <c r="M183" s="152" t="s">
        <v>1</v>
      </c>
      <c r="N183" s="153" t="s">
        <v>42</v>
      </c>
      <c r="O183" s="57"/>
      <c r="P183" s="154">
        <f>O183*H183</f>
        <v>0</v>
      </c>
      <c r="Q183" s="154">
        <v>0</v>
      </c>
      <c r="R183" s="154">
        <f>Q183*H183</f>
        <v>0</v>
      </c>
      <c r="S183" s="154">
        <v>0</v>
      </c>
      <c r="T183" s="155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56" t="s">
        <v>135</v>
      </c>
      <c r="AT183" s="156" t="s">
        <v>131</v>
      </c>
      <c r="AU183" s="156" t="s">
        <v>87</v>
      </c>
      <c r="AY183" s="16" t="s">
        <v>129</v>
      </c>
      <c r="BE183" s="157">
        <f>IF(N183="základní",J183,0)</f>
        <v>0</v>
      </c>
      <c r="BF183" s="157">
        <f>IF(N183="snížená",J183,0)</f>
        <v>0</v>
      </c>
      <c r="BG183" s="157">
        <f>IF(N183="zákl. přenesená",J183,0)</f>
        <v>0</v>
      </c>
      <c r="BH183" s="157">
        <f>IF(N183="sníž. přenesená",J183,0)</f>
        <v>0</v>
      </c>
      <c r="BI183" s="157">
        <f>IF(N183="nulová",J183,0)</f>
        <v>0</v>
      </c>
      <c r="BJ183" s="16" t="s">
        <v>85</v>
      </c>
      <c r="BK183" s="157">
        <f>ROUND(I183*H183,2)</f>
        <v>0</v>
      </c>
      <c r="BL183" s="16" t="s">
        <v>135</v>
      </c>
      <c r="BM183" s="156" t="s">
        <v>527</v>
      </c>
    </row>
    <row r="184" spans="1:65" s="2" customFormat="1" ht="21.75" customHeight="1">
      <c r="A184" s="31"/>
      <c r="B184" s="143"/>
      <c r="C184" s="144" t="s">
        <v>272</v>
      </c>
      <c r="D184" s="144" t="s">
        <v>131</v>
      </c>
      <c r="E184" s="145" t="s">
        <v>351</v>
      </c>
      <c r="F184" s="146" t="s">
        <v>352</v>
      </c>
      <c r="G184" s="147" t="s">
        <v>200</v>
      </c>
      <c r="H184" s="148">
        <v>7.266</v>
      </c>
      <c r="I184" s="149"/>
      <c r="J184" s="150">
        <f>ROUND(I184*H184,2)</f>
        <v>0</v>
      </c>
      <c r="K184" s="151"/>
      <c r="L184" s="32"/>
      <c r="M184" s="152" t="s">
        <v>1</v>
      </c>
      <c r="N184" s="153" t="s">
        <v>42</v>
      </c>
      <c r="O184" s="57"/>
      <c r="P184" s="154">
        <f>O184*H184</f>
        <v>0</v>
      </c>
      <c r="Q184" s="154">
        <v>0</v>
      </c>
      <c r="R184" s="154">
        <f>Q184*H184</f>
        <v>0</v>
      </c>
      <c r="S184" s="154">
        <v>0</v>
      </c>
      <c r="T184" s="155">
        <f>S184*H184</f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56" t="s">
        <v>135</v>
      </c>
      <c r="AT184" s="156" t="s">
        <v>131</v>
      </c>
      <c r="AU184" s="156" t="s">
        <v>87</v>
      </c>
      <c r="AY184" s="16" t="s">
        <v>129</v>
      </c>
      <c r="BE184" s="157">
        <f>IF(N184="základní",J184,0)</f>
        <v>0</v>
      </c>
      <c r="BF184" s="157">
        <f>IF(N184="snížená",J184,0)</f>
        <v>0</v>
      </c>
      <c r="BG184" s="157">
        <f>IF(N184="zákl. přenesená",J184,0)</f>
        <v>0</v>
      </c>
      <c r="BH184" s="157">
        <f>IF(N184="sníž. přenesená",J184,0)</f>
        <v>0</v>
      </c>
      <c r="BI184" s="157">
        <f>IF(N184="nulová",J184,0)</f>
        <v>0</v>
      </c>
      <c r="BJ184" s="16" t="s">
        <v>85</v>
      </c>
      <c r="BK184" s="157">
        <f>ROUND(I184*H184,2)</f>
        <v>0</v>
      </c>
      <c r="BL184" s="16" t="s">
        <v>135</v>
      </c>
      <c r="BM184" s="156" t="s">
        <v>528</v>
      </c>
    </row>
    <row r="185" spans="1:65" s="12" customFormat="1" ht="22.9" customHeight="1">
      <c r="B185" s="130"/>
      <c r="D185" s="131" t="s">
        <v>76</v>
      </c>
      <c r="E185" s="141" t="s">
        <v>367</v>
      </c>
      <c r="F185" s="141" t="s">
        <v>368</v>
      </c>
      <c r="I185" s="133"/>
      <c r="J185" s="142">
        <f>BK185</f>
        <v>0</v>
      </c>
      <c r="L185" s="130"/>
      <c r="M185" s="135"/>
      <c r="N185" s="136"/>
      <c r="O185" s="136"/>
      <c r="P185" s="137">
        <f>P186</f>
        <v>0</v>
      </c>
      <c r="Q185" s="136"/>
      <c r="R185" s="137">
        <f>R186</f>
        <v>0</v>
      </c>
      <c r="S185" s="136"/>
      <c r="T185" s="138">
        <f>T186</f>
        <v>0</v>
      </c>
      <c r="AR185" s="131" t="s">
        <v>85</v>
      </c>
      <c r="AT185" s="139" t="s">
        <v>76</v>
      </c>
      <c r="AU185" s="139" t="s">
        <v>85</v>
      </c>
      <c r="AY185" s="131" t="s">
        <v>129</v>
      </c>
      <c r="BK185" s="140">
        <f>BK186</f>
        <v>0</v>
      </c>
    </row>
    <row r="186" spans="1:65" s="2" customFormat="1" ht="21.75" customHeight="1">
      <c r="A186" s="31"/>
      <c r="B186" s="143"/>
      <c r="C186" s="144" t="s">
        <v>276</v>
      </c>
      <c r="D186" s="144" t="s">
        <v>131</v>
      </c>
      <c r="E186" s="145" t="s">
        <v>529</v>
      </c>
      <c r="F186" s="146" t="s">
        <v>530</v>
      </c>
      <c r="G186" s="147" t="s">
        <v>200</v>
      </c>
      <c r="H186" s="148">
        <v>19.760999999999999</v>
      </c>
      <c r="I186" s="149"/>
      <c r="J186" s="150">
        <f>ROUND(I186*H186,2)</f>
        <v>0</v>
      </c>
      <c r="K186" s="151"/>
      <c r="L186" s="32"/>
      <c r="M186" s="152" t="s">
        <v>1</v>
      </c>
      <c r="N186" s="153" t="s">
        <v>42</v>
      </c>
      <c r="O186" s="57"/>
      <c r="P186" s="154">
        <f>O186*H186</f>
        <v>0</v>
      </c>
      <c r="Q186" s="154">
        <v>0</v>
      </c>
      <c r="R186" s="154">
        <f>Q186*H186</f>
        <v>0</v>
      </c>
      <c r="S186" s="154">
        <v>0</v>
      </c>
      <c r="T186" s="155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56" t="s">
        <v>135</v>
      </c>
      <c r="AT186" s="156" t="s">
        <v>131</v>
      </c>
      <c r="AU186" s="156" t="s">
        <v>87</v>
      </c>
      <c r="AY186" s="16" t="s">
        <v>129</v>
      </c>
      <c r="BE186" s="157">
        <f>IF(N186="základní",J186,0)</f>
        <v>0</v>
      </c>
      <c r="BF186" s="157">
        <f>IF(N186="snížená",J186,0)</f>
        <v>0</v>
      </c>
      <c r="BG186" s="157">
        <f>IF(N186="zákl. přenesená",J186,0)</f>
        <v>0</v>
      </c>
      <c r="BH186" s="157">
        <f>IF(N186="sníž. přenesená",J186,0)</f>
        <v>0</v>
      </c>
      <c r="BI186" s="157">
        <f>IF(N186="nulová",J186,0)</f>
        <v>0</v>
      </c>
      <c r="BJ186" s="16" t="s">
        <v>85</v>
      </c>
      <c r="BK186" s="157">
        <f>ROUND(I186*H186,2)</f>
        <v>0</v>
      </c>
      <c r="BL186" s="16" t="s">
        <v>135</v>
      </c>
      <c r="BM186" s="156" t="s">
        <v>531</v>
      </c>
    </row>
    <row r="187" spans="1:65" s="12" customFormat="1" ht="25.9" customHeight="1">
      <c r="B187" s="130"/>
      <c r="D187" s="131" t="s">
        <v>76</v>
      </c>
      <c r="E187" s="132" t="s">
        <v>210</v>
      </c>
      <c r="F187" s="132" t="s">
        <v>532</v>
      </c>
      <c r="I187" s="133"/>
      <c r="J187" s="134">
        <f>BK187</f>
        <v>0</v>
      </c>
      <c r="L187" s="130"/>
      <c r="M187" s="135"/>
      <c r="N187" s="136"/>
      <c r="O187" s="136"/>
      <c r="P187" s="137">
        <f>P188+P190</f>
        <v>0</v>
      </c>
      <c r="Q187" s="136"/>
      <c r="R187" s="137">
        <f>R188+R190</f>
        <v>1.2471500000000002E-2</v>
      </c>
      <c r="S187" s="136"/>
      <c r="T187" s="138">
        <f>T188+T190</f>
        <v>0</v>
      </c>
      <c r="AR187" s="131" t="s">
        <v>144</v>
      </c>
      <c r="AT187" s="139" t="s">
        <v>76</v>
      </c>
      <c r="AU187" s="139" t="s">
        <v>77</v>
      </c>
      <c r="AY187" s="131" t="s">
        <v>129</v>
      </c>
      <c r="BK187" s="140">
        <f>BK188+BK190</f>
        <v>0</v>
      </c>
    </row>
    <row r="188" spans="1:65" s="12" customFormat="1" ht="22.9" customHeight="1">
      <c r="B188" s="130"/>
      <c r="D188" s="131" t="s">
        <v>76</v>
      </c>
      <c r="E188" s="141" t="s">
        <v>533</v>
      </c>
      <c r="F188" s="141" t="s">
        <v>534</v>
      </c>
      <c r="I188" s="133"/>
      <c r="J188" s="142">
        <f>BK188</f>
        <v>0</v>
      </c>
      <c r="L188" s="130"/>
      <c r="M188" s="135"/>
      <c r="N188" s="136"/>
      <c r="O188" s="136"/>
      <c r="P188" s="137">
        <f>P189</f>
        <v>0</v>
      </c>
      <c r="Q188" s="136"/>
      <c r="R188" s="137">
        <f>R189</f>
        <v>0</v>
      </c>
      <c r="S188" s="136"/>
      <c r="T188" s="138">
        <f>T189</f>
        <v>0</v>
      </c>
      <c r="AR188" s="131" t="s">
        <v>144</v>
      </c>
      <c r="AT188" s="139" t="s">
        <v>76</v>
      </c>
      <c r="AU188" s="139" t="s">
        <v>85</v>
      </c>
      <c r="AY188" s="131" t="s">
        <v>129</v>
      </c>
      <c r="BK188" s="140">
        <f>BK189</f>
        <v>0</v>
      </c>
    </row>
    <row r="189" spans="1:65" s="2" customFormat="1" ht="33" customHeight="1">
      <c r="A189" s="31"/>
      <c r="B189" s="143"/>
      <c r="C189" s="144" t="s">
        <v>280</v>
      </c>
      <c r="D189" s="144" t="s">
        <v>131</v>
      </c>
      <c r="E189" s="145" t="s">
        <v>535</v>
      </c>
      <c r="F189" s="146" t="s">
        <v>536</v>
      </c>
      <c r="G189" s="147" t="s">
        <v>219</v>
      </c>
      <c r="H189" s="148">
        <v>24</v>
      </c>
      <c r="I189" s="149"/>
      <c r="J189" s="150">
        <f>ROUND(I189*H189,2)</f>
        <v>0</v>
      </c>
      <c r="K189" s="151"/>
      <c r="L189" s="32"/>
      <c r="M189" s="152" t="s">
        <v>1</v>
      </c>
      <c r="N189" s="153" t="s">
        <v>42</v>
      </c>
      <c r="O189" s="57"/>
      <c r="P189" s="154">
        <f>O189*H189</f>
        <v>0</v>
      </c>
      <c r="Q189" s="154">
        <v>0</v>
      </c>
      <c r="R189" s="154">
        <f>Q189*H189</f>
        <v>0</v>
      </c>
      <c r="S189" s="154">
        <v>0</v>
      </c>
      <c r="T189" s="155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56" t="s">
        <v>537</v>
      </c>
      <c r="AT189" s="156" t="s">
        <v>131</v>
      </c>
      <c r="AU189" s="156" t="s">
        <v>87</v>
      </c>
      <c r="AY189" s="16" t="s">
        <v>129</v>
      </c>
      <c r="BE189" s="157">
        <f>IF(N189="základní",J189,0)</f>
        <v>0</v>
      </c>
      <c r="BF189" s="157">
        <f>IF(N189="snížená",J189,0)</f>
        <v>0</v>
      </c>
      <c r="BG189" s="157">
        <f>IF(N189="zákl. přenesená",J189,0)</f>
        <v>0</v>
      </c>
      <c r="BH189" s="157">
        <f>IF(N189="sníž. přenesená",J189,0)</f>
        <v>0</v>
      </c>
      <c r="BI189" s="157">
        <f>IF(N189="nulová",J189,0)</f>
        <v>0</v>
      </c>
      <c r="BJ189" s="16" t="s">
        <v>85</v>
      </c>
      <c r="BK189" s="157">
        <f>ROUND(I189*H189,2)</f>
        <v>0</v>
      </c>
      <c r="BL189" s="16" t="s">
        <v>537</v>
      </c>
      <c r="BM189" s="156" t="s">
        <v>538</v>
      </c>
    </row>
    <row r="190" spans="1:65" s="12" customFormat="1" ht="22.9" customHeight="1">
      <c r="B190" s="130"/>
      <c r="D190" s="131" t="s">
        <v>76</v>
      </c>
      <c r="E190" s="141" t="s">
        <v>539</v>
      </c>
      <c r="F190" s="141" t="s">
        <v>540</v>
      </c>
      <c r="I190" s="133"/>
      <c r="J190" s="142">
        <f>BK190</f>
        <v>0</v>
      </c>
      <c r="L190" s="130"/>
      <c r="M190" s="135"/>
      <c r="N190" s="136"/>
      <c r="O190" s="136"/>
      <c r="P190" s="137">
        <f>SUM(P191:P193)</f>
        <v>0</v>
      </c>
      <c r="Q190" s="136"/>
      <c r="R190" s="137">
        <f>SUM(R191:R193)</f>
        <v>1.2471500000000002E-2</v>
      </c>
      <c r="S190" s="136"/>
      <c r="T190" s="138">
        <f>SUM(T191:T193)</f>
        <v>0</v>
      </c>
      <c r="AR190" s="131" t="s">
        <v>144</v>
      </c>
      <c r="AT190" s="139" t="s">
        <v>76</v>
      </c>
      <c r="AU190" s="139" t="s">
        <v>85</v>
      </c>
      <c r="AY190" s="131" t="s">
        <v>129</v>
      </c>
      <c r="BK190" s="140">
        <f>SUM(BK191:BK193)</f>
        <v>0</v>
      </c>
    </row>
    <row r="191" spans="1:65" s="2" customFormat="1" ht="21.75" customHeight="1">
      <c r="A191" s="31"/>
      <c r="B191" s="143"/>
      <c r="C191" s="144" t="s">
        <v>284</v>
      </c>
      <c r="D191" s="144" t="s">
        <v>131</v>
      </c>
      <c r="E191" s="145" t="s">
        <v>541</v>
      </c>
      <c r="F191" s="146" t="s">
        <v>542</v>
      </c>
      <c r="G191" s="147" t="s">
        <v>543</v>
      </c>
      <c r="H191" s="148">
        <v>2.4E-2</v>
      </c>
      <c r="I191" s="149"/>
      <c r="J191" s="150">
        <f>ROUND(I191*H191,2)</f>
        <v>0</v>
      </c>
      <c r="K191" s="151"/>
      <c r="L191" s="32"/>
      <c r="M191" s="152" t="s">
        <v>1</v>
      </c>
      <c r="N191" s="153" t="s">
        <v>42</v>
      </c>
      <c r="O191" s="57"/>
      <c r="P191" s="154">
        <f>O191*H191</f>
        <v>0</v>
      </c>
      <c r="Q191" s="154">
        <v>0</v>
      </c>
      <c r="R191" s="154">
        <f>Q191*H191</f>
        <v>0</v>
      </c>
      <c r="S191" s="154">
        <v>0</v>
      </c>
      <c r="T191" s="155">
        <f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56" t="s">
        <v>537</v>
      </c>
      <c r="AT191" s="156" t="s">
        <v>131</v>
      </c>
      <c r="AU191" s="156" t="s">
        <v>87</v>
      </c>
      <c r="AY191" s="16" t="s">
        <v>129</v>
      </c>
      <c r="BE191" s="157">
        <f>IF(N191="základní",J191,0)</f>
        <v>0</v>
      </c>
      <c r="BF191" s="157">
        <f>IF(N191="snížená",J191,0)</f>
        <v>0</v>
      </c>
      <c r="BG191" s="157">
        <f>IF(N191="zákl. přenesená",J191,0)</f>
        <v>0</v>
      </c>
      <c r="BH191" s="157">
        <f>IF(N191="sníž. přenesená",J191,0)</f>
        <v>0</v>
      </c>
      <c r="BI191" s="157">
        <f>IF(N191="nulová",J191,0)</f>
        <v>0</v>
      </c>
      <c r="BJ191" s="16" t="s">
        <v>85</v>
      </c>
      <c r="BK191" s="157">
        <f>ROUND(I191*H191,2)</f>
        <v>0</v>
      </c>
      <c r="BL191" s="16" t="s">
        <v>537</v>
      </c>
      <c r="BM191" s="156" t="s">
        <v>544</v>
      </c>
    </row>
    <row r="192" spans="1:65" s="2" customFormat="1" ht="21.75" customHeight="1">
      <c r="A192" s="31"/>
      <c r="B192" s="143"/>
      <c r="C192" s="144" t="s">
        <v>288</v>
      </c>
      <c r="D192" s="144" t="s">
        <v>131</v>
      </c>
      <c r="E192" s="145" t="s">
        <v>545</v>
      </c>
      <c r="F192" s="146" t="s">
        <v>546</v>
      </c>
      <c r="G192" s="147" t="s">
        <v>219</v>
      </c>
      <c r="H192" s="148">
        <v>20</v>
      </c>
      <c r="I192" s="149"/>
      <c r="J192" s="150">
        <f>ROUND(I192*H192,2)</f>
        <v>0</v>
      </c>
      <c r="K192" s="151"/>
      <c r="L192" s="32"/>
      <c r="M192" s="152" t="s">
        <v>1</v>
      </c>
      <c r="N192" s="153" t="s">
        <v>42</v>
      </c>
      <c r="O192" s="57"/>
      <c r="P192" s="154">
        <f>O192*H192</f>
        <v>0</v>
      </c>
      <c r="Q192" s="154">
        <v>5.5000000000000003E-4</v>
      </c>
      <c r="R192" s="154">
        <f>Q192*H192</f>
        <v>1.1000000000000001E-2</v>
      </c>
      <c r="S192" s="154">
        <v>0</v>
      </c>
      <c r="T192" s="155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56" t="s">
        <v>537</v>
      </c>
      <c r="AT192" s="156" t="s">
        <v>131</v>
      </c>
      <c r="AU192" s="156" t="s">
        <v>87</v>
      </c>
      <c r="AY192" s="16" t="s">
        <v>129</v>
      </c>
      <c r="BE192" s="157">
        <f>IF(N192="základní",J192,0)</f>
        <v>0</v>
      </c>
      <c r="BF192" s="157">
        <f>IF(N192="snížená",J192,0)</f>
        <v>0</v>
      </c>
      <c r="BG192" s="157">
        <f>IF(N192="zákl. přenesená",J192,0)</f>
        <v>0</v>
      </c>
      <c r="BH192" s="157">
        <f>IF(N192="sníž. přenesená",J192,0)</f>
        <v>0</v>
      </c>
      <c r="BI192" s="157">
        <f>IF(N192="nulová",J192,0)</f>
        <v>0</v>
      </c>
      <c r="BJ192" s="16" t="s">
        <v>85</v>
      </c>
      <c r="BK192" s="157">
        <f>ROUND(I192*H192,2)</f>
        <v>0</v>
      </c>
      <c r="BL192" s="16" t="s">
        <v>537</v>
      </c>
      <c r="BM192" s="156" t="s">
        <v>547</v>
      </c>
    </row>
    <row r="193" spans="1:65" s="2" customFormat="1" ht="16.5" customHeight="1">
      <c r="A193" s="31"/>
      <c r="B193" s="143"/>
      <c r="C193" s="144" t="s">
        <v>292</v>
      </c>
      <c r="D193" s="144" t="s">
        <v>131</v>
      </c>
      <c r="E193" s="145" t="s">
        <v>548</v>
      </c>
      <c r="F193" s="146" t="s">
        <v>549</v>
      </c>
      <c r="G193" s="147" t="s">
        <v>219</v>
      </c>
      <c r="H193" s="148">
        <v>16.350000000000001</v>
      </c>
      <c r="I193" s="149"/>
      <c r="J193" s="150">
        <f>ROUND(I193*H193,2)</f>
        <v>0</v>
      </c>
      <c r="K193" s="151"/>
      <c r="L193" s="32"/>
      <c r="M193" s="152" t="s">
        <v>1</v>
      </c>
      <c r="N193" s="153" t="s">
        <v>42</v>
      </c>
      <c r="O193" s="57"/>
      <c r="P193" s="154">
        <f>O193*H193</f>
        <v>0</v>
      </c>
      <c r="Q193" s="154">
        <v>9.0000000000000006E-5</v>
      </c>
      <c r="R193" s="154">
        <f>Q193*H193</f>
        <v>1.4715000000000002E-3</v>
      </c>
      <c r="S193" s="154">
        <v>0</v>
      </c>
      <c r="T193" s="155">
        <f>S193*H193</f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56" t="s">
        <v>537</v>
      </c>
      <c r="AT193" s="156" t="s">
        <v>131</v>
      </c>
      <c r="AU193" s="156" t="s">
        <v>87</v>
      </c>
      <c r="AY193" s="16" t="s">
        <v>129</v>
      </c>
      <c r="BE193" s="157">
        <f>IF(N193="základní",J193,0)</f>
        <v>0</v>
      </c>
      <c r="BF193" s="157">
        <f>IF(N193="snížená",J193,0)</f>
        <v>0</v>
      </c>
      <c r="BG193" s="157">
        <f>IF(N193="zákl. přenesená",J193,0)</f>
        <v>0</v>
      </c>
      <c r="BH193" s="157">
        <f>IF(N193="sníž. přenesená",J193,0)</f>
        <v>0</v>
      </c>
      <c r="BI193" s="157">
        <f>IF(N193="nulová",J193,0)</f>
        <v>0</v>
      </c>
      <c r="BJ193" s="16" t="s">
        <v>85</v>
      </c>
      <c r="BK193" s="157">
        <f>ROUND(I193*H193,2)</f>
        <v>0</v>
      </c>
      <c r="BL193" s="16" t="s">
        <v>537</v>
      </c>
      <c r="BM193" s="156" t="s">
        <v>550</v>
      </c>
    </row>
    <row r="194" spans="1:65" s="12" customFormat="1" ht="25.9" customHeight="1">
      <c r="B194" s="130"/>
      <c r="D194" s="131" t="s">
        <v>76</v>
      </c>
      <c r="E194" s="132" t="s">
        <v>381</v>
      </c>
      <c r="F194" s="132" t="s">
        <v>382</v>
      </c>
      <c r="I194" s="133"/>
      <c r="J194" s="134">
        <f>BK194</f>
        <v>0</v>
      </c>
      <c r="L194" s="130"/>
      <c r="M194" s="135"/>
      <c r="N194" s="136"/>
      <c r="O194" s="136"/>
      <c r="P194" s="137">
        <f>P195+P197</f>
        <v>0</v>
      </c>
      <c r="Q194" s="136"/>
      <c r="R194" s="137">
        <f>R195+R197</f>
        <v>0</v>
      </c>
      <c r="S194" s="136"/>
      <c r="T194" s="138">
        <f>T195+T197</f>
        <v>0</v>
      </c>
      <c r="AR194" s="131" t="s">
        <v>152</v>
      </c>
      <c r="AT194" s="139" t="s">
        <v>76</v>
      </c>
      <c r="AU194" s="139" t="s">
        <v>77</v>
      </c>
      <c r="AY194" s="131" t="s">
        <v>129</v>
      </c>
      <c r="BK194" s="140">
        <f>BK195+BK197</f>
        <v>0</v>
      </c>
    </row>
    <row r="195" spans="1:65" s="12" customFormat="1" ht="22.9" customHeight="1">
      <c r="B195" s="130"/>
      <c r="D195" s="131" t="s">
        <v>76</v>
      </c>
      <c r="E195" s="141" t="s">
        <v>383</v>
      </c>
      <c r="F195" s="141" t="s">
        <v>384</v>
      </c>
      <c r="I195" s="133"/>
      <c r="J195" s="142">
        <f>BK195</f>
        <v>0</v>
      </c>
      <c r="L195" s="130"/>
      <c r="M195" s="135"/>
      <c r="N195" s="136"/>
      <c r="O195" s="136"/>
      <c r="P195" s="137">
        <f>P196</f>
        <v>0</v>
      </c>
      <c r="Q195" s="136"/>
      <c r="R195" s="137">
        <f>R196</f>
        <v>0</v>
      </c>
      <c r="S195" s="136"/>
      <c r="T195" s="138">
        <f>T196</f>
        <v>0</v>
      </c>
      <c r="AR195" s="131" t="s">
        <v>152</v>
      </c>
      <c r="AT195" s="139" t="s">
        <v>76</v>
      </c>
      <c r="AU195" s="139" t="s">
        <v>85</v>
      </c>
      <c r="AY195" s="131" t="s">
        <v>129</v>
      </c>
      <c r="BK195" s="140">
        <f>BK196</f>
        <v>0</v>
      </c>
    </row>
    <row r="196" spans="1:65" s="2" customFormat="1" ht="16.5" customHeight="1">
      <c r="A196" s="31"/>
      <c r="B196" s="143"/>
      <c r="C196" s="144" t="s">
        <v>297</v>
      </c>
      <c r="D196" s="144" t="s">
        <v>131</v>
      </c>
      <c r="E196" s="145" t="s">
        <v>386</v>
      </c>
      <c r="F196" s="146" t="s">
        <v>384</v>
      </c>
      <c r="G196" s="147" t="s">
        <v>387</v>
      </c>
      <c r="H196" s="148">
        <v>1</v>
      </c>
      <c r="I196" s="149"/>
      <c r="J196" s="150">
        <f>ROUND(I196*H196,2)</f>
        <v>0</v>
      </c>
      <c r="K196" s="151"/>
      <c r="L196" s="32"/>
      <c r="M196" s="152" t="s">
        <v>1</v>
      </c>
      <c r="N196" s="153" t="s">
        <v>42</v>
      </c>
      <c r="O196" s="57"/>
      <c r="P196" s="154">
        <f>O196*H196</f>
        <v>0</v>
      </c>
      <c r="Q196" s="154">
        <v>0</v>
      </c>
      <c r="R196" s="154">
        <f>Q196*H196</f>
        <v>0</v>
      </c>
      <c r="S196" s="154">
        <v>0</v>
      </c>
      <c r="T196" s="155">
        <f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56" t="s">
        <v>388</v>
      </c>
      <c r="AT196" s="156" t="s">
        <v>131</v>
      </c>
      <c r="AU196" s="156" t="s">
        <v>87</v>
      </c>
      <c r="AY196" s="16" t="s">
        <v>129</v>
      </c>
      <c r="BE196" s="157">
        <f>IF(N196="základní",J196,0)</f>
        <v>0</v>
      </c>
      <c r="BF196" s="157">
        <f>IF(N196="snížená",J196,0)</f>
        <v>0</v>
      </c>
      <c r="BG196" s="157">
        <f>IF(N196="zákl. přenesená",J196,0)</f>
        <v>0</v>
      </c>
      <c r="BH196" s="157">
        <f>IF(N196="sníž. přenesená",J196,0)</f>
        <v>0</v>
      </c>
      <c r="BI196" s="157">
        <f>IF(N196="nulová",J196,0)</f>
        <v>0</v>
      </c>
      <c r="BJ196" s="16" t="s">
        <v>85</v>
      </c>
      <c r="BK196" s="157">
        <f>ROUND(I196*H196,2)</f>
        <v>0</v>
      </c>
      <c r="BL196" s="16" t="s">
        <v>388</v>
      </c>
      <c r="BM196" s="156" t="s">
        <v>551</v>
      </c>
    </row>
    <row r="197" spans="1:65" s="12" customFormat="1" ht="22.9" customHeight="1">
      <c r="B197" s="130"/>
      <c r="D197" s="131" t="s">
        <v>76</v>
      </c>
      <c r="E197" s="141" t="s">
        <v>552</v>
      </c>
      <c r="F197" s="141" t="s">
        <v>553</v>
      </c>
      <c r="I197" s="133"/>
      <c r="J197" s="142">
        <f>BK197</f>
        <v>0</v>
      </c>
      <c r="L197" s="130"/>
      <c r="M197" s="135"/>
      <c r="N197" s="136"/>
      <c r="O197" s="136"/>
      <c r="P197" s="137">
        <f>P198</f>
        <v>0</v>
      </c>
      <c r="Q197" s="136"/>
      <c r="R197" s="137">
        <f>R198</f>
        <v>0</v>
      </c>
      <c r="S197" s="136"/>
      <c r="T197" s="138">
        <f>T198</f>
        <v>0</v>
      </c>
      <c r="AR197" s="131" t="s">
        <v>152</v>
      </c>
      <c r="AT197" s="139" t="s">
        <v>76</v>
      </c>
      <c r="AU197" s="139" t="s">
        <v>85</v>
      </c>
      <c r="AY197" s="131" t="s">
        <v>129</v>
      </c>
      <c r="BK197" s="140">
        <f>BK198</f>
        <v>0</v>
      </c>
    </row>
    <row r="198" spans="1:65" s="2" customFormat="1" ht="16.5" customHeight="1">
      <c r="A198" s="31"/>
      <c r="B198" s="143"/>
      <c r="C198" s="144" t="s">
        <v>303</v>
      </c>
      <c r="D198" s="144" t="s">
        <v>131</v>
      </c>
      <c r="E198" s="145" t="s">
        <v>554</v>
      </c>
      <c r="F198" s="146" t="s">
        <v>553</v>
      </c>
      <c r="G198" s="147" t="s">
        <v>387</v>
      </c>
      <c r="H198" s="148">
        <v>1</v>
      </c>
      <c r="I198" s="149"/>
      <c r="J198" s="150">
        <f>ROUND(I198*H198,2)</f>
        <v>0</v>
      </c>
      <c r="K198" s="151"/>
      <c r="L198" s="32"/>
      <c r="M198" s="186" t="s">
        <v>1</v>
      </c>
      <c r="N198" s="187" t="s">
        <v>42</v>
      </c>
      <c r="O198" s="188"/>
      <c r="P198" s="189">
        <f>O198*H198</f>
        <v>0</v>
      </c>
      <c r="Q198" s="189">
        <v>0</v>
      </c>
      <c r="R198" s="189">
        <f>Q198*H198</f>
        <v>0</v>
      </c>
      <c r="S198" s="189">
        <v>0</v>
      </c>
      <c r="T198" s="190">
        <f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56" t="s">
        <v>388</v>
      </c>
      <c r="AT198" s="156" t="s">
        <v>131</v>
      </c>
      <c r="AU198" s="156" t="s">
        <v>87</v>
      </c>
      <c r="AY198" s="16" t="s">
        <v>129</v>
      </c>
      <c r="BE198" s="157">
        <f>IF(N198="základní",J198,0)</f>
        <v>0</v>
      </c>
      <c r="BF198" s="157">
        <f>IF(N198="snížená",J198,0)</f>
        <v>0</v>
      </c>
      <c r="BG198" s="157">
        <f>IF(N198="zákl. přenesená",J198,0)</f>
        <v>0</v>
      </c>
      <c r="BH198" s="157">
        <f>IF(N198="sníž. přenesená",J198,0)</f>
        <v>0</v>
      </c>
      <c r="BI198" s="157">
        <f>IF(N198="nulová",J198,0)</f>
        <v>0</v>
      </c>
      <c r="BJ198" s="16" t="s">
        <v>85</v>
      </c>
      <c r="BK198" s="157">
        <f>ROUND(I198*H198,2)</f>
        <v>0</v>
      </c>
      <c r="BL198" s="16" t="s">
        <v>388</v>
      </c>
      <c r="BM198" s="156" t="s">
        <v>555</v>
      </c>
    </row>
    <row r="199" spans="1:65" s="2" customFormat="1" ht="6.95" customHeight="1">
      <c r="A199" s="31"/>
      <c r="B199" s="46"/>
      <c r="C199" s="47"/>
      <c r="D199" s="47"/>
      <c r="E199" s="47"/>
      <c r="F199" s="47"/>
      <c r="G199" s="47"/>
      <c r="H199" s="47"/>
      <c r="I199" s="47"/>
      <c r="J199" s="47"/>
      <c r="K199" s="47"/>
      <c r="L199" s="32"/>
      <c r="M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</row>
  </sheetData>
  <autoFilter ref="C128:K198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SO 01 - Opěrná zeď + plot</vt:lpstr>
      <vt:lpstr>SO 02 - Podezdívka + plot</vt:lpstr>
      <vt:lpstr>SO 03 - Přeložka NN</vt:lpstr>
      <vt:lpstr>'Rekapitulace stavby'!Názvy_tisku</vt:lpstr>
      <vt:lpstr>'SO 01 - Opěrná zeď + plot'!Názvy_tisku</vt:lpstr>
      <vt:lpstr>'SO 02 - Podezdívka + plot'!Názvy_tisku</vt:lpstr>
      <vt:lpstr>'SO 03 - Přeložka NN'!Názvy_tisku</vt:lpstr>
      <vt:lpstr>'Rekapitulace stavby'!Oblast_tisku</vt:lpstr>
      <vt:lpstr>'SO 01 - Opěrná zeď + plot'!Oblast_tisku</vt:lpstr>
      <vt:lpstr>'SO 02 - Podezdívka + plot'!Oblast_tisku</vt:lpstr>
      <vt:lpstr>'SO 03 - Přeložka NN'!Oblast_tisku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DESKTOP\uzivatel</dc:creator>
  <cp:lastModifiedBy>Miloslav Machač</cp:lastModifiedBy>
  <dcterms:created xsi:type="dcterms:W3CDTF">2021-02-09T11:38:19Z</dcterms:created>
  <dcterms:modified xsi:type="dcterms:W3CDTF">2021-03-16T13:56:47Z</dcterms:modified>
</cp:coreProperties>
</file>