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aldata\d\Documents and Settings\Pavlisková\Dokumenty\Rozpočty\Kudělka\2025 MŠ Životice střecha\"/>
    </mc:Choice>
  </mc:AlternateContent>
  <bookViews>
    <workbookView xWindow="0" yWindow="0" windowWidth="0" windowHeight="0"/>
  </bookViews>
  <sheets>
    <sheet name="Rekapitulace stavby" sheetId="1" r:id="rId1"/>
    <sheet name="01 - střecha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střecha'!$C$90:$K$283</definedName>
    <definedName name="_xlnm.Print_Area" localSheetId="1">'01 - střecha'!$C$45:$J$72,'01 - střecha'!$C$78:$J$283</definedName>
    <definedName name="_xlnm.Print_Titles" localSheetId="1">'01 - střecha'!$90:$90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J87"/>
  <c r="F85"/>
  <c r="E83"/>
  <c r="J54"/>
  <c r="F52"/>
  <c r="E50"/>
  <c r="J24"/>
  <c r="E24"/>
  <c r="J88"/>
  <c r="J23"/>
  <c r="J18"/>
  <c r="E18"/>
  <c r="F55"/>
  <c r="J17"/>
  <c r="J15"/>
  <c r="E15"/>
  <c r="F87"/>
  <c r="J14"/>
  <c r="J12"/>
  <c r="J85"/>
  <c r="E7"/>
  <c r="E81"/>
  <c i="1" r="L50"/>
  <c r="AM50"/>
  <c r="AM49"/>
  <c r="L49"/>
  <c r="AM47"/>
  <c r="L47"/>
  <c r="L45"/>
  <c r="L44"/>
  <c i="2" r="BK264"/>
  <c r="BK263"/>
  <c r="BK262"/>
  <c r="J260"/>
  <c r="J201"/>
  <c r="J199"/>
  <c r="J197"/>
  <c r="BK194"/>
  <c r="BK192"/>
  <c r="J192"/>
  <c r="BK190"/>
  <c r="J190"/>
  <c r="BK188"/>
  <c r="J188"/>
  <c r="BK186"/>
  <c r="J186"/>
  <c r="BK184"/>
  <c r="J184"/>
  <c r="BK181"/>
  <c r="J181"/>
  <c r="BK178"/>
  <c r="J178"/>
  <c r="BK176"/>
  <c r="J172"/>
  <c r="J170"/>
  <c r="BK168"/>
  <c r="J165"/>
  <c r="BK163"/>
  <c r="BK160"/>
  <c r="BK157"/>
  <c r="BK156"/>
  <c r="J155"/>
  <c r="J153"/>
  <c r="J150"/>
  <c r="J148"/>
  <c r="J146"/>
  <c r="BK143"/>
  <c r="BK139"/>
  <c r="BK137"/>
  <c r="J136"/>
  <c r="J135"/>
  <c r="BK134"/>
  <c r="BK130"/>
  <c r="BK129"/>
  <c r="BK127"/>
  <c r="J126"/>
  <c r="J124"/>
  <c r="BK121"/>
  <c r="BK116"/>
  <c r="J113"/>
  <c r="BK110"/>
  <c r="J108"/>
  <c r="BK106"/>
  <c r="J103"/>
  <c r="J101"/>
  <c r="J99"/>
  <c r="J96"/>
  <c r="BK94"/>
  <c i="1" r="AS54"/>
  <c i="2" r="J282"/>
  <c r="BK279"/>
  <c r="J279"/>
  <c r="BK277"/>
  <c r="J277"/>
  <c r="BK274"/>
  <c r="J274"/>
  <c r="BK271"/>
  <c r="J271"/>
  <c r="BK268"/>
  <c r="J268"/>
  <c r="BK265"/>
  <c r="J265"/>
  <c r="J264"/>
  <c r="J263"/>
  <c r="J262"/>
  <c r="BK260"/>
  <c r="BK257"/>
  <c r="J257"/>
  <c r="BK256"/>
  <c r="J256"/>
  <c r="BK254"/>
  <c r="J254"/>
  <c r="BK253"/>
  <c r="J253"/>
  <c r="BK251"/>
  <c r="J251"/>
  <c r="BK249"/>
  <c r="J249"/>
  <c r="BK247"/>
  <c r="J247"/>
  <c r="BK245"/>
  <c r="J245"/>
  <c r="BK243"/>
  <c r="J243"/>
  <c r="BK241"/>
  <c r="J241"/>
  <c r="BK239"/>
  <c r="J239"/>
  <c r="BK236"/>
  <c r="J236"/>
  <c r="BK234"/>
  <c r="J234"/>
  <c r="BK232"/>
  <c r="J232"/>
  <c r="BK230"/>
  <c r="J230"/>
  <c r="BK228"/>
  <c r="J228"/>
  <c r="BK226"/>
  <c r="J226"/>
  <c r="BK224"/>
  <c r="J224"/>
  <c r="BK221"/>
  <c r="J221"/>
  <c r="BK219"/>
  <c r="J219"/>
  <c r="BK217"/>
  <c r="J217"/>
  <c r="BK216"/>
  <c r="J216"/>
  <c r="BK214"/>
  <c r="J214"/>
  <c r="BK211"/>
  <c r="J211"/>
  <c r="BK209"/>
  <c r="J209"/>
  <c r="BK207"/>
  <c r="J207"/>
  <c r="BK206"/>
  <c r="J206"/>
  <c r="BK205"/>
  <c r="J205"/>
  <c r="BK203"/>
  <c r="J203"/>
  <c r="BK201"/>
  <c r="BK199"/>
  <c r="BK197"/>
  <c r="J194"/>
  <c r="J176"/>
  <c r="BK174"/>
  <c r="J174"/>
  <c r="BK172"/>
  <c r="BK170"/>
  <c r="J168"/>
  <c r="BK165"/>
  <c r="J163"/>
  <c r="J160"/>
  <c r="J157"/>
  <c r="J156"/>
  <c r="BK155"/>
  <c r="BK153"/>
  <c r="BK150"/>
  <c r="BK148"/>
  <c r="BK146"/>
  <c r="J143"/>
  <c r="BK140"/>
  <c r="J140"/>
  <c r="J139"/>
  <c r="J137"/>
  <c r="BK136"/>
  <c r="BK135"/>
  <c r="J134"/>
  <c r="J130"/>
  <c r="J129"/>
  <c r="J127"/>
  <c r="BK126"/>
  <c r="BK124"/>
  <c r="J121"/>
  <c r="J116"/>
  <c r="BK113"/>
  <c r="J110"/>
  <c r="BK108"/>
  <c r="J106"/>
  <c r="BK103"/>
  <c r="BK101"/>
  <c r="BK99"/>
  <c r="BK96"/>
  <c r="J94"/>
  <c r="BK282"/>
  <c l="1" r="P93"/>
  <c r="T93"/>
  <c r="P105"/>
  <c r="T105"/>
  <c r="P120"/>
  <c r="T120"/>
  <c r="P142"/>
  <c r="T142"/>
  <c r="P152"/>
  <c r="BK159"/>
  <c r="J159"/>
  <c r="J67"/>
  <c r="R159"/>
  <c r="BK183"/>
  <c r="J183"/>
  <c r="J68"/>
  <c r="T183"/>
  <c r="P238"/>
  <c r="T238"/>
  <c r="R259"/>
  <c r="T259"/>
  <c r="P267"/>
  <c r="R267"/>
  <c r="BK93"/>
  <c r="J93"/>
  <c r="J61"/>
  <c r="R93"/>
  <c r="BK105"/>
  <c r="J105"/>
  <c r="J62"/>
  <c r="R105"/>
  <c r="BK120"/>
  <c r="J120"/>
  <c r="J64"/>
  <c r="R120"/>
  <c r="BK142"/>
  <c r="J142"/>
  <c r="J65"/>
  <c r="R142"/>
  <c r="BK152"/>
  <c r="J152"/>
  <c r="J66"/>
  <c r="R152"/>
  <c r="T152"/>
  <c r="P159"/>
  <c r="T159"/>
  <c r="P183"/>
  <c r="R183"/>
  <c r="BK238"/>
  <c r="J238"/>
  <c r="J69"/>
  <c r="R238"/>
  <c r="BK259"/>
  <c r="J259"/>
  <c r="J70"/>
  <c r="P259"/>
  <c r="BK267"/>
  <c r="J267"/>
  <c r="J71"/>
  <c r="T267"/>
  <c r="E48"/>
  <c r="J52"/>
  <c r="J55"/>
  <c r="F88"/>
  <c r="BE94"/>
  <c r="BE99"/>
  <c r="BE101"/>
  <c r="BE103"/>
  <c r="BE106"/>
  <c r="BE110"/>
  <c r="BE124"/>
  <c r="BE126"/>
  <c r="BE134"/>
  <c r="BE135"/>
  <c r="BE136"/>
  <c r="BE137"/>
  <c r="BE140"/>
  <c r="BE143"/>
  <c r="BE146"/>
  <c r="BE148"/>
  <c r="BE150"/>
  <c r="BE153"/>
  <c r="BE157"/>
  <c r="BE163"/>
  <c r="BE165"/>
  <c r="BE168"/>
  <c r="BE174"/>
  <c r="BE176"/>
  <c r="BE197"/>
  <c r="BE201"/>
  <c r="BE203"/>
  <c r="BE205"/>
  <c r="BE206"/>
  <c r="BE207"/>
  <c r="BE209"/>
  <c r="BE211"/>
  <c r="BE214"/>
  <c r="BE216"/>
  <c r="BE217"/>
  <c r="BE219"/>
  <c r="BE221"/>
  <c r="BE224"/>
  <c r="BE226"/>
  <c r="BE228"/>
  <c r="BE230"/>
  <c r="BE232"/>
  <c r="BE234"/>
  <c r="BE236"/>
  <c r="BE239"/>
  <c r="BE241"/>
  <c r="BE243"/>
  <c r="BE245"/>
  <c r="BE247"/>
  <c r="BE249"/>
  <c r="BE251"/>
  <c r="BE253"/>
  <c r="BE254"/>
  <c r="BE256"/>
  <c r="BE257"/>
  <c r="BE260"/>
  <c r="BE262"/>
  <c r="BE263"/>
  <c r="BE264"/>
  <c r="BE265"/>
  <c r="BE268"/>
  <c r="BE271"/>
  <c r="BE274"/>
  <c r="BE277"/>
  <c r="BE279"/>
  <c r="BE282"/>
  <c r="F54"/>
  <c r="BE96"/>
  <c r="BE108"/>
  <c r="BE113"/>
  <c r="BE116"/>
  <c r="BE121"/>
  <c r="BE127"/>
  <c r="BE129"/>
  <c r="BE130"/>
  <c r="BE139"/>
  <c r="BE155"/>
  <c r="BE156"/>
  <c r="BE160"/>
  <c r="BE170"/>
  <c r="BE172"/>
  <c r="BE178"/>
  <c r="BE181"/>
  <c r="BE184"/>
  <c r="BE186"/>
  <c r="BE188"/>
  <c r="BE190"/>
  <c r="BE192"/>
  <c r="BE194"/>
  <c r="BE199"/>
  <c r="J34"/>
  <c i="1" r="AW55"/>
  <c i="2" r="F35"/>
  <c i="1" r="BB55"/>
  <c r="BB54"/>
  <c r="W31"/>
  <c i="2" r="F34"/>
  <c i="1" r="BA55"/>
  <c r="BA54"/>
  <c r="W30"/>
  <c i="2" r="F37"/>
  <c i="1" r="BD55"/>
  <c r="BD54"/>
  <c r="W33"/>
  <c i="2" r="F36"/>
  <c i="1" r="BC55"/>
  <c r="BC54"/>
  <c r="AY54"/>
  <c i="2" l="1" r="R119"/>
  <c r="R92"/>
  <c r="R91"/>
  <c r="T119"/>
  <c r="P119"/>
  <c r="T92"/>
  <c r="T91"/>
  <c r="P92"/>
  <c r="P91"/>
  <c i="1" r="AU55"/>
  <c i="2" r="BK92"/>
  <c r="J92"/>
  <c r="J60"/>
  <c r="BK119"/>
  <c r="J119"/>
  <c r="J63"/>
  <c i="1" r="AU54"/>
  <c i="2" r="F33"/>
  <c i="1" r="AZ55"/>
  <c r="AZ54"/>
  <c r="W29"/>
  <c r="AW54"/>
  <c r="AK30"/>
  <c r="W32"/>
  <c r="AX54"/>
  <c i="2" r="J33"/>
  <c i="1" r="AV55"/>
  <c r="AT55"/>
  <c i="2" l="1" r="BK91"/>
  <c r="J91"/>
  <c r="J59"/>
  <c i="1" r="AV54"/>
  <c r="AK29"/>
  <c i="2" l="1" r="J30"/>
  <c i="1" r="AG55"/>
  <c r="AG54"/>
  <c r="AK26"/>
  <c r="AT54"/>
  <c i="2" l="1" r="J39"/>
  <c i="1" r="AN54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<sst xmlns="http://schemas.openxmlformats.org/spreadsheetml/2006/main">
  <si>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</si>
  <si>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</si>
  <si>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</si>
  <si>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</si>
  <si>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</si>
  <si>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{0537bd23-be76-4ae2-9317-e7d32ac0dab6}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</si>
  <si>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</si>
  <si>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</si>
  <si>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</si>
  <si>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</si>
  <si>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</si>
  <si>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</si>
  <si>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</si>
  <si>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</si>
  <si>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2025-042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</si>
  <si>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</si>
  <si>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</si>
  <si>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Životice u Nového Jičína - střecha</t>
  </si>
  <si>
    <t>KSO:</t>
  </si>
  <si>
    <t/>
  </si>
  <si>
    <t>CC-CZ:</t>
  </si>
  <si>
    <t>Místo:</t>
  </si>
  <si>
    <t>Životice u NJ</t>
  </si>
  <si>
    <t>Datum:</t>
  </si>
  <si>
    <t>7. 3. 2025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</si>
  <si>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</si>
  <si>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</si>
  <si>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</si>
  <si>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</si>
  <si>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</si>
  <si>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</si>
  <si>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</si>
  <si>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ing.arch. Tomáš Kudělka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</si>
  <si>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</si>
  <si>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</si>
  <si>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</si>
  <si>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</si>
  <si>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</si>
  <si>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</si>
  <si>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</si>
  <si>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</si>
  <si>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</si>
  <si>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</si>
  <si>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</si>
  <si>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</si>
  <si>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</si>
  <si>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</si>
  <si>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</si>
  <si>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</si>
  <si>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</si>
  <si>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</si>
  <si>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</si>
  <si>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</si>
  <si>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</si>
  <si>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</si>
  <si>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</si>
  <si>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</si>
  <si>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</si>
  <si>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</si>
  <si>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</si>
  <si>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</si>
  <si>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</si>
  <si>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</si>
  <si>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</si>
  <si>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</si>
  <si>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</si>
  <si>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</si>
  <si>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</si>
  <si>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</si>
  <si>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</si>
  <si>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</si>
  <si>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</si>
  <si>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</si>
  <si>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</si>
  <si>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</si>
  <si>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</si>
  <si>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</si>
  <si>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střecha</t>
  </si>
  <si>
    <t>STA</t>
  </si>
  <si>
    <t>1</t>
  </si>
  <si>
    <t>{5ff77758-6fcc-4665-93c9-fa8b5c23fe30}</t>
  </si>
  <si>
    <t>2</t>
  </si>
  <si>
    <t>KRYCÍ LIST SOUPISU PRACÍ</t>
  </si>
  <si>
    <t>Objekt:</t>
  </si>
  <si>
    <t>01 - střecha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</si>
  <si>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</si>
  <si>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</si>
  <si>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</si>
  <si>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</si>
  <si>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</si>
  <si>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</si>
  <si>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</si>
  <si>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</si>
  <si>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</si>
  <si>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</si>
  <si>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</si>
  <si>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</si>
  <si>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</si>
  <si>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</si>
  <si>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</si>
  <si>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</si>
  <si>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</si>
  <si>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</si>
  <si>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</si>
  <si>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</si>
  <si>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</si>
  <si>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</si>
  <si>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</si>
  <si>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</si>
  <si>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</si>
  <si>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</si>
  <si>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</si>
  <si>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</si>
  <si>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</si>
  <si>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</si>
  <si>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</si>
  <si>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</si>
  <si>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</si>
  <si>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</si>
  <si>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</si>
  <si>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941111111</t>
  </si>
  <si>
    <t>Lešení řadové trubkové lehké pracovní s podlahami s provozním zatížením tř. 3 do 200 kg/m2 šířky tř. W06 od 0,6 do 0,9 m výšky do 10 m montáž</t>
  </si>
  <si>
    <t>m2</t>
  </si>
  <si>
    <t>4</t>
  </si>
  <si>
    <t>-1795919713</t>
  </si>
  <si>
    <t>Online PSC</t>
  </si>
  <si>
    <t>https://podminky.urs.cz/item/CS_URS_2025_01/941111111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</si>
  <si>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</si>
  <si>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</si>
  <si>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1886707344</t>
  </si>
  <si>
    <t>https://podminky.urs.cz/item/CS_URS_2025_01/941111211</t>
  </si>
  <si>
    <t>VV</t>
  </si>
  <si>
    <t>405*60</t>
  </si>
  <si>
    <t>3</t>
  </si>
  <si>
    <t>941111311</t>
  </si>
  <si>
    <t>Odborná prohlídka lešení řadového trubkového lehkého pracovního s podlahami s provozním zatížením tř. 3 do 200 kg/m2 šířky tř. W06 až W12 od 0,6 m do 1,5 m výšky do 25 m, celkové plochy do 500 m2 nezakrytého</t>
  </si>
  <si>
    <t>kus</t>
  </si>
  <si>
    <t>525530400</t>
  </si>
  <si>
    <t>https://podminky.urs.cz/item/CS_URS_2025_01/941111311</t>
  </si>
  <si>
    <t>941111811</t>
  </si>
  <si>
    <t>Lešení řadové trubkové lehké pracovní s podlahami s provozním zatížením tř. 3 do 200 kg/m2 šířky tř. W06 od 0,6 do 0,9 m výšky do 10 m demontáž</t>
  </si>
  <si>
    <t>-895809945</t>
  </si>
  <si>
    <t>https://podminky.urs.cz/item/CS_URS_2025_01/941111811</t>
  </si>
  <si>
    <t>5</t>
  </si>
  <si>
    <t>993111111</t>
  </si>
  <si>
    <t>Dovoz a odvoz lešení včetně naložení a složení řadového, na vzdálenost do 10 km</t>
  </si>
  <si>
    <t>-754992166</t>
  </si>
  <si>
    <t>https://podminky.urs.cz/item/CS_URS_2025_01/993111111</t>
  </si>
  <si>
    <t>997</t>
  </si>
  <si>
    <t>Přesun sutě</t>
  </si>
  <si>
    <t>6</t>
  </si>
  <si>
    <t>997013153</t>
  </si>
  <si>
    <t>Vnitrostaveništní doprava suti a vybouraných hmot vodorovně do 50 m s naložením s omezením mechanizace pro budovy a haly výšky přes 9 do 12 m</t>
  </si>
  <si>
    <t>t</t>
  </si>
  <si>
    <t>1466047215</t>
  </si>
  <si>
    <t>https://podminky.urs.cz/item/CS_URS_2025_01/997013153</t>
  </si>
  <si>
    <t>7</t>
  </si>
  <si>
    <t>997013501</t>
  </si>
  <si>
    <t>Odvoz suti a vybouraných hmot na skládku nebo meziskládku se složením, na vzdálenost do 1 km</t>
  </si>
  <si>
    <t>1177574743</t>
  </si>
  <si>
    <t>https://podminky.urs.cz/item/CS_URS_2025_01/997013501</t>
  </si>
  <si>
    <t>8</t>
  </si>
  <si>
    <t>997013509</t>
  </si>
  <si>
    <t>Odvoz suti a vybouraných hmot na skládku nebo meziskládku se složením, na vzdálenost Příplatek k ceně za každý další započatý 1 km přes 1 km</t>
  </si>
  <si>
    <t>484654563</t>
  </si>
  <si>
    <t>https://podminky.urs.cz/item/CS_URS_2025_01/997013509</t>
  </si>
  <si>
    <t>3,462*10 'Přepočtené koeficientem množství</t>
  </si>
  <si>
    <t>997013811</t>
  </si>
  <si>
    <t>Poplatek za uložení na skládce (skládkovné) stavebního odpadu dřevěného i se sklem z oken</t>
  </si>
  <si>
    <t>-27962984</t>
  </si>
  <si>
    <t>https://podminky.urs.cz/item/CS_URS_2025_01/997013811</t>
  </si>
  <si>
    <t>1,8</t>
  </si>
  <si>
    <t>10</t>
  </si>
  <si>
    <t>997013861</t>
  </si>
  <si>
    <t>Poplatek za uložení stavebního odpadu na recyklační skládce (skládkovné) z prostého betonu zatříděného do Katalogu odpadů pod kódem 17 01 01</t>
  </si>
  <si>
    <t>-731628085</t>
  </si>
  <si>
    <t>https://podminky.urs.cz/item/CS_URS_2025_01/997013861</t>
  </si>
  <si>
    <t>3,266-1,8</t>
  </si>
  <si>
    <t>PSV</t>
  </si>
  <si>
    <t>Práce a dodávky PSV</t>
  </si>
  <si>
    <t>712</t>
  </si>
  <si>
    <t>Povlakové krytiny</t>
  </si>
  <si>
    <t>11</t>
  </si>
  <si>
    <t>712300841</t>
  </si>
  <si>
    <t>Ostatní práce při odstranění povlakové krytiny střech plochých do 10° mechu odškrabáním a očistěním s urovnáním povrchu</t>
  </si>
  <si>
    <t>16</t>
  </si>
  <si>
    <t>1173381990</t>
  </si>
  <si>
    <t>https://podminky.urs.cz/item/CS_URS_2025_01/712300841</t>
  </si>
  <si>
    <t>P</t>
  </si>
  <si>
    <t>Poznámka k položce:_x000d_
očištění podkladu</t>
  </si>
  <si>
    <t>712341715</t>
  </si>
  <si>
    <t>Provedení povlakové krytiny střech plochých do 10° pásy přitavením NAIP ostatní činnosti při pokládání pásů (materiál ve specifikaci) zaizolování prostupů střešní rovinou kruhový průřez, průměr do 300 mm</t>
  </si>
  <si>
    <t>885114249</t>
  </si>
  <si>
    <t>https://podminky.urs.cz/item/CS_URS_2025_01/712341715</t>
  </si>
  <si>
    <t>13</t>
  </si>
  <si>
    <t>M</t>
  </si>
  <si>
    <t>62851032</t>
  </si>
  <si>
    <t xml:space="preserve">prostup krytinou s integrovanou manžetou z  mPVC DN150</t>
  </si>
  <si>
    <t>32</t>
  </si>
  <si>
    <t>-723008860</t>
  </si>
  <si>
    <t>14</t>
  </si>
  <si>
    <t>712361702</t>
  </si>
  <si>
    <t>Provedení povlakové krytiny střech plochých do 10° fólií přilepenou bodově</t>
  </si>
  <si>
    <t>601070495</t>
  </si>
  <si>
    <t>https://podminky.urs.cz/item/CS_URS_2025_01/712361702</t>
  </si>
  <si>
    <t>15</t>
  </si>
  <si>
    <t>28322012</t>
  </si>
  <si>
    <t>fólie hydroizolační střešní mPVC mechanicky kotvená šedá tl 1,5mm</t>
  </si>
  <si>
    <t>-1268662460</t>
  </si>
  <si>
    <t>712363671</t>
  </si>
  <si>
    <t>Provedení povlakové krytiny střech plochých do 10° z mechanicky kotvených hydroizolačních fólií ostatní práce mechanické kotvení plechových lišt do rš 200 mm do podkladu z ocelového plechu</t>
  </si>
  <si>
    <t>m</t>
  </si>
  <si>
    <t>1301993533</t>
  </si>
  <si>
    <t>https://podminky.urs.cz/item/CS_URS_2025_01/712363671</t>
  </si>
  <si>
    <t>Poznámka k položce:_x000d_
včetně tmelení</t>
  </si>
  <si>
    <t>84+44</t>
  </si>
  <si>
    <t>17</t>
  </si>
  <si>
    <t>138800R</t>
  </si>
  <si>
    <t>lišta L rohová vnější z poplastovaného plechu systémová</t>
  </si>
  <si>
    <t>846221829</t>
  </si>
  <si>
    <t>18</t>
  </si>
  <si>
    <t>13880002</t>
  </si>
  <si>
    <t>okapnice široká z poplastovaného plechu systémová rš 200mm</t>
  </si>
  <si>
    <t>-944803695</t>
  </si>
  <si>
    <t>19</t>
  </si>
  <si>
    <t>.R1197</t>
  </si>
  <si>
    <t>systémový roh, kout</t>
  </si>
  <si>
    <t>-1605758943</t>
  </si>
  <si>
    <t>20</t>
  </si>
  <si>
    <t>712391171</t>
  </si>
  <si>
    <t>Provedení povlakové krytiny střech plochých do 10° -ostatní práce provedení vrstvy textilní podkladní</t>
  </si>
  <si>
    <t>481458066</t>
  </si>
  <si>
    <t>https://podminky.urs.cz/item/CS_URS_2025_01/712391171</t>
  </si>
  <si>
    <t>69311082</t>
  </si>
  <si>
    <t>geotextilie netkaná separační, ochranná, filtrační, drenážní PP 500g/m2</t>
  </si>
  <si>
    <t>1735953163</t>
  </si>
  <si>
    <t>22</t>
  </si>
  <si>
    <t>998712212</t>
  </si>
  <si>
    <t>Přesun hmot pro povlakové krytiny stanovený procentní sazbou (%) z ceny vodorovná dopravní vzdálenost do 50 m s omezením mechanizace v objektech výšky přes 6 do 12 m</t>
  </si>
  <si>
    <t>%</t>
  </si>
  <si>
    <t>-155185842</t>
  </si>
  <si>
    <t>https://podminky.urs.cz/item/CS_URS_2025_01/998712212</t>
  </si>
  <si>
    <t>713</t>
  </si>
  <si>
    <t>Izolace tepelné</t>
  </si>
  <si>
    <t>23</t>
  </si>
  <si>
    <t>713141136</t>
  </si>
  <si>
    <t>Montáž tepelné izolace střech plochých rohožemi, pásy, deskami, dílci, bloky (izolační materiál ve specifikaci) přilepenými za studena jednovrstvá nízkoexpanzní (PUR) pěnou</t>
  </si>
  <si>
    <t>1277618370</t>
  </si>
  <si>
    <t>https://podminky.urs.cz/item/CS_URS_2025_01/713141136</t>
  </si>
  <si>
    <t>28+3,8</t>
  </si>
  <si>
    <t>24</t>
  </si>
  <si>
    <t>28375914</t>
  </si>
  <si>
    <t>deska EPS 150 pro konstrukce s vysokým zatížením λ=0,035 tl 100mm</t>
  </si>
  <si>
    <t>937797101</t>
  </si>
  <si>
    <t>26,6666666666667*1,05 'Přepočtené koeficientem množství</t>
  </si>
  <si>
    <t>25</t>
  </si>
  <si>
    <t>28376442</t>
  </si>
  <si>
    <t>deska XPS hrana rovná a strukturovaný povrch 300kPA λ=0,035 tl 80mm</t>
  </si>
  <si>
    <t>-662292700</t>
  </si>
  <si>
    <t>3,61904761904762*1,05 'Přepočtené koeficientem množství</t>
  </si>
  <si>
    <t>26</t>
  </si>
  <si>
    <t>998713212</t>
  </si>
  <si>
    <t>Přesun hmot pro izolace tepelné stanovený procentní sazbou (%) z ceny vodorovná dopravní vzdálenost do 50 m s omezením mechanizace v objektech výšky přes 6 m do 12 m</t>
  </si>
  <si>
    <t>-1277156698</t>
  </si>
  <si>
    <t>https://podminky.urs.cz/item/CS_URS_2025_01/998713212</t>
  </si>
  <si>
    <t>721</t>
  </si>
  <si>
    <t>Zdravotechnika - vnitřní kanalizace</t>
  </si>
  <si>
    <t>27</t>
  </si>
  <si>
    <t>721279153</t>
  </si>
  <si>
    <t>Ventilační hlavice montáž ventilační hlavice z polypropylenu (PP) ostatních typů DN 110</t>
  </si>
  <si>
    <t>1242537391</t>
  </si>
  <si>
    <t>https://podminky.urs.cz/item/CS_URS_2025_01/721279153</t>
  </si>
  <si>
    <t>28</t>
  </si>
  <si>
    <t>56231222</t>
  </si>
  <si>
    <t xml:space="preserve">souprava ventilační střešní  - prostupová flexi hadice</t>
  </si>
  <si>
    <t>-1189167117</t>
  </si>
  <si>
    <t>29</t>
  </si>
  <si>
    <t>62851024</t>
  </si>
  <si>
    <t>komínek střešní odvětrávací s integrovanou manžetou z DN 150</t>
  </si>
  <si>
    <t>-229325726</t>
  </si>
  <si>
    <t>30</t>
  </si>
  <si>
    <t>998721212</t>
  </si>
  <si>
    <t>Přesun hmot pro vnitřní kanalizaci stanovený procentní sazbou (%) z ceny vodorovná dopravní vzdálenost do 50 m s omezením mechanizace v objektech výšky přes 6 do 12 m</t>
  </si>
  <si>
    <t>-890885787</t>
  </si>
  <si>
    <t>https://podminky.urs.cz/item/CS_URS_2025_01/998721212</t>
  </si>
  <si>
    <t>762</t>
  </si>
  <si>
    <t>Konstrukce tesařské</t>
  </si>
  <si>
    <t>31</t>
  </si>
  <si>
    <t>762343953</t>
  </si>
  <si>
    <t>Zabednění otvorů ve střeše deskami - montáž (materiál ve specifikaci) měkkými (minerálněvláknitými, dřevovláknitými apod.), otvoru plochy jednotlivě přes 4 do 8 m2</t>
  </si>
  <si>
    <t>1643994337</t>
  </si>
  <si>
    <t>https://podminky.urs.cz/item/CS_URS_2025_01/762343953</t>
  </si>
  <si>
    <t>Poznámka k položce:_x000d_
oprava bednění</t>
  </si>
  <si>
    <t>60511093</t>
  </si>
  <si>
    <t>řezivo jehličnaté boční omítané š 80-160mm tl 23mm dl 4-6m</t>
  </si>
  <si>
    <t>m3</t>
  </si>
  <si>
    <t>-1295494545</t>
  </si>
  <si>
    <t>120*0,024*1,1</t>
  </si>
  <si>
    <t>33</t>
  </si>
  <si>
    <t>762341811</t>
  </si>
  <si>
    <t>Demontáž bednění a laťování bednění střech rovných, obloukových, sklonu do 60° se všemi nadstřešními konstrukcemi z prken hrubých, hoblovaných tl. do 32 mm</t>
  </si>
  <si>
    <t>58482114</t>
  </si>
  <si>
    <t>https://podminky.urs.cz/item/CS_URS_2025_01/762341811</t>
  </si>
  <si>
    <t>Poznámka k položce:_x000d_
50%</t>
  </si>
  <si>
    <t>34</t>
  </si>
  <si>
    <t>762342314</t>
  </si>
  <si>
    <t>Montáž laťování střech složitých sklonu do 60° při osové vzdálenosti latí přes 150 do 360 mm</t>
  </si>
  <si>
    <t>-1888424558</t>
  </si>
  <si>
    <t>https://podminky.urs.cz/item/CS_URS_2025_01/762342314</t>
  </si>
  <si>
    <t>35</t>
  </si>
  <si>
    <t>60514106</t>
  </si>
  <si>
    <t>řezivo jehličnaté lať pevnostní třída S10-13 průřez 40x60mm</t>
  </si>
  <si>
    <t>498783261</t>
  </si>
  <si>
    <t>703*0,06*0,04</t>
  </si>
  <si>
    <t>36</t>
  </si>
  <si>
    <t>762342511</t>
  </si>
  <si>
    <t>Montáž laťování montáž kontralatí na podklad bez tepelné izolace</t>
  </si>
  <si>
    <t>1421628129</t>
  </si>
  <si>
    <t>https://podminky.urs.cz/item/CS_URS_2025_01/762342511</t>
  </si>
  <si>
    <t>37</t>
  </si>
  <si>
    <t>-749970661</t>
  </si>
  <si>
    <t>213*0,06*0,06</t>
  </si>
  <si>
    <t>38</t>
  </si>
  <si>
    <t>762361331</t>
  </si>
  <si>
    <t>Konstrukční vrstva pod klempířské prvky pro oplechování horních ploch zdí a nadezdívek (atik) z vodovzdorné překližky šroubovaných do podkladu, tloušťky desky 18 mm</t>
  </si>
  <si>
    <t>937063745</t>
  </si>
  <si>
    <t>https://podminky.urs.cz/item/CS_URS_2025_01/762361331</t>
  </si>
  <si>
    <t>39</t>
  </si>
  <si>
    <t>762395000</t>
  </si>
  <si>
    <t>Spojovací prostředky krovů, bednění a laťování, nadstřešních konstrukcí svorníky, prkna, hřebíky, pásová ocel, vruty</t>
  </si>
  <si>
    <t>-208581778</t>
  </si>
  <si>
    <t>https://podminky.urs.cz/item/CS_URS_2025_01/762395000</t>
  </si>
  <si>
    <t>3,168+1,687+0,767</t>
  </si>
  <si>
    <t>40</t>
  </si>
  <si>
    <t>998762212</t>
  </si>
  <si>
    <t>Přesun hmot pro konstrukce tesařské stanovený procentní sazbou (%) z ceny vodorovná dopravní vzdálenost do 50 m s omezením mechanizace v objektech výšky přes 6 do 12 m</t>
  </si>
  <si>
    <t>-1718587776</t>
  </si>
  <si>
    <t>https://podminky.urs.cz/item/CS_URS_2025_01/998762212</t>
  </si>
  <si>
    <t>764</t>
  </si>
  <si>
    <t>Konstrukce klempířské</t>
  </si>
  <si>
    <t>41</t>
  </si>
  <si>
    <t>764001841</t>
  </si>
  <si>
    <t>Demontáž klempířských konstrukcí krytiny včetně oplechování do suti</t>
  </si>
  <si>
    <t>-1230662011</t>
  </si>
  <si>
    <t>https://podminky.urs.cz/item/CS_URS_2025_01/764001841</t>
  </si>
  <si>
    <t>42</t>
  </si>
  <si>
    <t>764004801</t>
  </si>
  <si>
    <t>Demontáž klempířských konstrukcí žlabu podokapního do suti</t>
  </si>
  <si>
    <t>1047705456</t>
  </si>
  <si>
    <t>https://podminky.urs.cz/item/CS_URS_2025_01/764004801</t>
  </si>
  <si>
    <t>43</t>
  </si>
  <si>
    <t>764004841</t>
  </si>
  <si>
    <t>Demontáž klempířských konstrukcí háku do suti</t>
  </si>
  <si>
    <t>-699428924</t>
  </si>
  <si>
    <t>https://podminky.urs.cz/item/CS_URS_2025_01/764004841</t>
  </si>
  <si>
    <t>44</t>
  </si>
  <si>
    <t>764011446</t>
  </si>
  <si>
    <t xml:space="preserve">Podkladní konstrukce z PZ plechu pro závětrné lišty nebo okapové hrany tl 0,8mm </t>
  </si>
  <si>
    <t>-1099014576</t>
  </si>
  <si>
    <t>https://podminky.urs.cz/item/CS_URS_2025_01/764011446</t>
  </si>
  <si>
    <t>45</t>
  </si>
  <si>
    <t>764011623</t>
  </si>
  <si>
    <t>Dilatační připojovací lišta z Pz s povrchovou úpravou včetně tmelení systémovou rš 125 mm</t>
  </si>
  <si>
    <t>-1490352009</t>
  </si>
  <si>
    <t>https://podminky.urs.cz/item/CS_URS_2025_01/764011623</t>
  </si>
  <si>
    <t>46</t>
  </si>
  <si>
    <t>764021406</t>
  </si>
  <si>
    <t>Podkladní plech z hliníkového plechu rš 500 mm</t>
  </si>
  <si>
    <t>-813448596</t>
  </si>
  <si>
    <t>https://podminky.urs.cz/item/CS_URS_2025_01/764021406</t>
  </si>
  <si>
    <t>Poznámka k položce:_x000d_
k atice ploché střechy</t>
  </si>
  <si>
    <t>47</t>
  </si>
  <si>
    <t>764101151</t>
  </si>
  <si>
    <t>Montáž krytiny z plechu s úpravou u okapů, prostupů a výčnělků střechy rovné ze šablon, počet kusů do 4 ks/m2 do 30°</t>
  </si>
  <si>
    <t>1108205738</t>
  </si>
  <si>
    <t>https://podminky.urs.cz/item/CS_URS_2025_01/764101151</t>
  </si>
  <si>
    <t>48</t>
  </si>
  <si>
    <t>55350280R</t>
  </si>
  <si>
    <t>krytina střešní tašková pásy Pz plech s barevnou dvouvrstvou polyesterovou povrchovou úpravou včetně spojovacího příslušenství a prořezu</t>
  </si>
  <si>
    <t>145701219</t>
  </si>
  <si>
    <t>142,308*1,3 'Přepočtené koeficientem množství</t>
  </si>
  <si>
    <t>49</t>
  </si>
  <si>
    <t>764211604</t>
  </si>
  <si>
    <t>Oplechování větraného hřebene z oblých hřebenáčů Pz s povrch úpravou systémový</t>
  </si>
  <si>
    <t>739310164</t>
  </si>
  <si>
    <t>https://podminky.urs.cz/item/CS_URS_2025_01/764211604</t>
  </si>
  <si>
    <t>50</t>
  </si>
  <si>
    <t>764211656</t>
  </si>
  <si>
    <t>Oplechování větraného nároží s větracím pásem z Pz s povrchovou úpravou systémový hřebenáč - nároží</t>
  </si>
  <si>
    <t>-512676478</t>
  </si>
  <si>
    <t>https://podminky.urs.cz/item/CS_URS_2025_01/764211656</t>
  </si>
  <si>
    <t>51</t>
  </si>
  <si>
    <t>135800</t>
  </si>
  <si>
    <t>Rozdělovací hřebenáč systémový</t>
  </si>
  <si>
    <t>-1675673311</t>
  </si>
  <si>
    <t>52</t>
  </si>
  <si>
    <t>136800</t>
  </si>
  <si>
    <t>Nárožní hřebenáč - ukončovací systémový</t>
  </si>
  <si>
    <t>1835733798</t>
  </si>
  <si>
    <t>53</t>
  </si>
  <si>
    <t>764212636</t>
  </si>
  <si>
    <t>Oplechování střešních prvků z pozinkovaného plechu s povrchovou úpravou štítu závětrnou lištou systémovou rš 410 mm</t>
  </si>
  <si>
    <t>-686343173</t>
  </si>
  <si>
    <t>https://podminky.urs.cz/item/CS_URS_2025_01/764212636</t>
  </si>
  <si>
    <t>54</t>
  </si>
  <si>
    <t>764213456</t>
  </si>
  <si>
    <t>Sněhový zachytávač krytiny z Pz plechu průběžný včetně příslušenství</t>
  </si>
  <si>
    <t>-1513347556</t>
  </si>
  <si>
    <t>https://podminky.urs.cz/item/CS_URS_2025_01/764213456</t>
  </si>
  <si>
    <t>55</t>
  </si>
  <si>
    <t>764214606</t>
  </si>
  <si>
    <t>Oplechování horních ploch zdí a nadezdívek (atik) z pozinkovaného plechu s povrchovou úpravou mechanicky kotvené rš 500 mm</t>
  </si>
  <si>
    <t>1321306378</t>
  </si>
  <si>
    <t>https://podminky.urs.cz/item/CS_URS_2025_01/764214606</t>
  </si>
  <si>
    <t>Poznámka k položce:_x000d_
atika</t>
  </si>
  <si>
    <t>56</t>
  </si>
  <si>
    <t>764306142</t>
  </si>
  <si>
    <t>Montáž ventilační turbíny na střeše s krytinou skládanou mimo prejzovou nebo z plechu</t>
  </si>
  <si>
    <t>927818256</t>
  </si>
  <si>
    <t>https://podminky.urs.cz/item/CS_URS_2025_01/764306142</t>
  </si>
  <si>
    <t>57</t>
  </si>
  <si>
    <t>553810R</t>
  </si>
  <si>
    <t>turbína ventilační Al kompletní hlavice stavitelný krk se základnou napojovací díly</t>
  </si>
  <si>
    <t>470872924</t>
  </si>
  <si>
    <t>58</t>
  </si>
  <si>
    <t>764312605</t>
  </si>
  <si>
    <t>Lemování zdí z pozinkovaného plechu s povrchovou úpravou boční systémové rš 410 mm</t>
  </si>
  <si>
    <t>-1927354590</t>
  </si>
  <si>
    <t>https://podminky.urs.cz/item/CS_URS_2025_01/764312605</t>
  </si>
  <si>
    <t>59</t>
  </si>
  <si>
    <t>764312607</t>
  </si>
  <si>
    <t>Lemování zdí z pozinkovaného plechu s povrchovou úpravou přední systémové rš 620 mm</t>
  </si>
  <si>
    <t>1602123968</t>
  </si>
  <si>
    <t>https://podminky.urs.cz/item/CS_URS_2025_01/764312607</t>
  </si>
  <si>
    <t>60</t>
  </si>
  <si>
    <t>764314612</t>
  </si>
  <si>
    <t>Lemování prostupů střech s krytinou plechovou včetně lišty z Pz s povrchovou úpravou</t>
  </si>
  <si>
    <t>1432703909</t>
  </si>
  <si>
    <t>https://podminky.urs.cz/item/CS_URS_2025_01/764314612</t>
  </si>
  <si>
    <t>Poznámka k položce:_x000d_
komín</t>
  </si>
  <si>
    <t>61</t>
  </si>
  <si>
    <t>764511601</t>
  </si>
  <si>
    <t>Žlab podokapní z pozinkovaného plechu s povrchovou úpravou včetně háků a čel půlkruhový do rš 280 mm</t>
  </si>
  <si>
    <t>502165610</t>
  </si>
  <si>
    <t>https://podminky.urs.cz/item/CS_URS_2025_01/764511601</t>
  </si>
  <si>
    <t>62</t>
  </si>
  <si>
    <t>764511602</t>
  </si>
  <si>
    <t>Žlab podokapní z pozinkovaného plechu s povrchovou úpravou včetně háků a čel půlkruhový rš 330 mm</t>
  </si>
  <si>
    <t>-341763768</t>
  </si>
  <si>
    <t>https://podminky.urs.cz/item/CS_URS_2025_01/764511602</t>
  </si>
  <si>
    <t>63</t>
  </si>
  <si>
    <t>764511622</t>
  </si>
  <si>
    <t>Žlab podokapní z pozinkovaného plechu s povrchovou úpravou roh nebo kout, žlabu půlkruhového rš 330 mm</t>
  </si>
  <si>
    <t>-2125753428</t>
  </si>
  <si>
    <t>https://podminky.urs.cz/item/CS_URS_2025_01/764511622</t>
  </si>
  <si>
    <t>64</t>
  </si>
  <si>
    <t>764511641</t>
  </si>
  <si>
    <t>Žlab podokapní z pozinkovaného plechu s povrchovou úpravou kotlík oválný (trychtýřový), rš žlabu/průměr svodu do 250/90 mm</t>
  </si>
  <si>
    <t>-1888631615</t>
  </si>
  <si>
    <t>https://podminky.urs.cz/item/CS_URS_2025_01/764511641</t>
  </si>
  <si>
    <t>65</t>
  </si>
  <si>
    <t>764511642</t>
  </si>
  <si>
    <t>Žlab podokapní z pozinkovaného plechu s povrchovou úpravou kotlík oválný (trychtýřový), rš žlabu/průměr svodu 330/100 mm</t>
  </si>
  <si>
    <t>-1633837429</t>
  </si>
  <si>
    <t>https://podminky.urs.cz/item/CS_URS_2025_01/764511642</t>
  </si>
  <si>
    <t>66</t>
  </si>
  <si>
    <t>764518621</t>
  </si>
  <si>
    <t>Svod z pozinkovaného plechu s upraveným povrchem včetně objímek, kolen a odskoků kruhový, průměru do 90 mm</t>
  </si>
  <si>
    <t>-1377794406</t>
  </si>
  <si>
    <t>https://podminky.urs.cz/item/CS_URS_2025_01/764518621</t>
  </si>
  <si>
    <t>67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</si>
  <si>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</si>
  <si>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</si>
  <si>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1807386266</t>
  </si>
  <si>
    <t>https://podminky.urs.cz/item/CS_URS_2025_01/998764312</t>
  </si>
  <si>
    <t>765</t>
  </si>
  <si>
    <t>Krytina skládaná</t>
  </si>
  <si>
    <t>68</t>
  </si>
  <si>
    <t>765111221</t>
  </si>
  <si>
    <t>Montáž krytiny nároží na sucho větracím pásem lepícím</t>
  </si>
  <si>
    <t>-349914103</t>
  </si>
  <si>
    <t>https://podminky.urs.cz/item/CS_URS_2025_01/765111221</t>
  </si>
  <si>
    <t>69</t>
  </si>
  <si>
    <t>59244005</t>
  </si>
  <si>
    <t>pás Al vrapovaný větrací hřebene a nároží š 260-320mm</t>
  </si>
  <si>
    <t>-271359500</t>
  </si>
  <si>
    <t>40,7766990291262*1,03 'Přepočtené koeficientem množství</t>
  </si>
  <si>
    <t>70</t>
  </si>
  <si>
    <t>765113111</t>
  </si>
  <si>
    <t>Krytina sklonu střechy do 30° okapová hrana s větracím pásem plastovým</t>
  </si>
  <si>
    <t>-2088193336</t>
  </si>
  <si>
    <t>https://podminky.urs.cz/item/CS_URS_2025_01/765113111</t>
  </si>
  <si>
    <t>71</t>
  </si>
  <si>
    <t>765113112</t>
  </si>
  <si>
    <t>Krytina sklonu střechy do 30° okapová hrana s větracím pásem kovovým</t>
  </si>
  <si>
    <t>-2040670010</t>
  </si>
  <si>
    <t>https://podminky.urs.cz/item/CS_URS_2025_01/765113112</t>
  </si>
  <si>
    <t>72</t>
  </si>
  <si>
    <t>765113121</t>
  </si>
  <si>
    <t>Krytina sklonu střechy do 30° okapová hrana s větrací mřížkou jednoduchou</t>
  </si>
  <si>
    <t>-1383443738</t>
  </si>
  <si>
    <t>https://podminky.urs.cz/item/CS_URS_2025_01/765113121</t>
  </si>
  <si>
    <t>73</t>
  </si>
  <si>
    <t>765131201</t>
  </si>
  <si>
    <t>Přiřezání krytiny</t>
  </si>
  <si>
    <t>1074823141</t>
  </si>
  <si>
    <t>https://podminky.urs.cz/item/CS_URS_2025_01/765131201</t>
  </si>
  <si>
    <t>74</t>
  </si>
  <si>
    <t>765191023</t>
  </si>
  <si>
    <t>Montáž pojistné hydroizolační nebo parotěsné fólie kladené ve sklonu přes 20° s lepenými přesahy na bednění nebo tepelnou izolaci</t>
  </si>
  <si>
    <t>947343728</t>
  </si>
  <si>
    <t>https://podminky.urs.cz/item/CS_URS_2025_01/765191023</t>
  </si>
  <si>
    <t>75</t>
  </si>
  <si>
    <t>28329077</t>
  </si>
  <si>
    <t>fólie PES/PC difuzně propustná, integrované samolepicí pásky, 270g/m2</t>
  </si>
  <si>
    <t>-1272890159</t>
  </si>
  <si>
    <t>76</t>
  </si>
  <si>
    <t>765191031</t>
  </si>
  <si>
    <t>Montáž pojistné hydroizolační nebo parotěsné fólie lepení těsnících pásků pod kontralatě</t>
  </si>
  <si>
    <t>236112519</t>
  </si>
  <si>
    <t>https://podminky.urs.cz/item/CS_URS_2025_01/765191031</t>
  </si>
  <si>
    <t>77</t>
  </si>
  <si>
    <t>28329303</t>
  </si>
  <si>
    <t>páska těsnící jednostranně lepící butylkaučuková pod kontralatě š 50mm</t>
  </si>
  <si>
    <t>-567781638</t>
  </si>
  <si>
    <t>78</t>
  </si>
  <si>
    <t>998765212</t>
  </si>
  <si>
    <t>Přesun hmot pro krytiny skládané stanovený procentní sazbou (%) z ceny vodorovná dopravní vzdálenost do 50 m s omezením mechanizace na objektech výšky přes 6 do 12 m</t>
  </si>
  <si>
    <t>-885174734</t>
  </si>
  <si>
    <t>https://podminky.urs.cz/item/CS_URS_2025_01/998765212</t>
  </si>
  <si>
    <t>766</t>
  </si>
  <si>
    <t>Konstrukce truhlářské</t>
  </si>
  <si>
    <t>79</t>
  </si>
  <si>
    <t>766671024</t>
  </si>
  <si>
    <t>Montáž střešních oken dřevěných nebo plastových kyvných, výklopných/kyvných s okenním rámem a lemováním, s plisovaným límcem, s napojením na krytinu do krytiny tvarované, rozměru 78 x 118 cm</t>
  </si>
  <si>
    <t>-265899034</t>
  </si>
  <si>
    <t>https://podminky.urs.cz/item/CS_URS_2025_01/766671024</t>
  </si>
  <si>
    <t>80</t>
  </si>
  <si>
    <t>61124498</t>
  </si>
  <si>
    <t xml:space="preserve">okno střešní dřevěné horní ovládání bezúdržbové, izolační trojsklo 78x118cm, Uw=1,1W/m2K </t>
  </si>
  <si>
    <t>265336800</t>
  </si>
  <si>
    <t>81</t>
  </si>
  <si>
    <t>61124163</t>
  </si>
  <si>
    <t>lemování střešních oken 78x118cm těsnící límec</t>
  </si>
  <si>
    <t>-1509906192</t>
  </si>
  <si>
    <t>82</t>
  </si>
  <si>
    <t>2090072234</t>
  </si>
  <si>
    <t>Lemování Velux EDW 2000 MK06 na profilovanou střešní krytin</t>
  </si>
  <si>
    <t>446401128</t>
  </si>
  <si>
    <t>83</t>
  </si>
  <si>
    <t>998766212</t>
  </si>
  <si>
    <t>Přesun hmot pro konstrukce truhlářské stanovený procentní sazbou (%) z ceny vodorovná dopravní vzdálenost do 50 m s omezením mechanizace v objektech výšky přes 6 do 12 m</t>
  </si>
  <si>
    <t>2058744480</t>
  </si>
  <si>
    <t>https://podminky.urs.cz/item/CS_URS_2025_01/998766212</t>
  </si>
  <si>
    <t>VRN</t>
  </si>
  <si>
    <t>Vedlejší rozpočtové náklady</t>
  </si>
  <si>
    <t>84</t>
  </si>
  <si>
    <t>030001000</t>
  </si>
  <si>
    <t>Zařízení staveniště včetně provozu a odstranění</t>
  </si>
  <si>
    <t>komplt.</t>
  </si>
  <si>
    <t>1024</t>
  </si>
  <si>
    <t>774296021</t>
  </si>
  <si>
    <t>https://podminky.urs.cz/item/CS_URS_2025_01/030001000</t>
  </si>
  <si>
    <t>Poznámka k položce:_x000d_
Poznámka k položce: vybudování zařízení staveniště včetně mobilního WC, připojení a spotřeba energií, provoz zařízení staveniště, odstranění zařízení staveniště.</t>
  </si>
  <si>
    <t>85</t>
  </si>
  <si>
    <t>034002000</t>
  </si>
  <si>
    <t>Zabezpečení staveniště</t>
  </si>
  <si>
    <t>1202383163</t>
  </si>
  <si>
    <t>https://podminky.urs.cz/item/CS_URS_2025_01/034002000</t>
  </si>
  <si>
    <t>Poznámka k položce:_x000d_
Poznámka k položce: 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řád),</t>
  </si>
  <si>
    <t>86</t>
  </si>
  <si>
    <t>035103001</t>
  </si>
  <si>
    <t>Pronájem ploch - skládky a správní poplatky, náklady na zajištění vstupu na pozemky majitelů</t>
  </si>
  <si>
    <t>komplet</t>
  </si>
  <si>
    <t>-2079250087</t>
  </si>
  <si>
    <t>https://podminky.urs.cz/item/CS_URS_2025_01/035103001</t>
  </si>
  <si>
    <t>Poznámka k položce:_x000d_
zajištění ploch pro zařízení staveniště nákladem zhotovitele</t>
  </si>
  <si>
    <t>87</t>
  </si>
  <si>
    <t>042503000</t>
  </si>
  <si>
    <t>Plán BOZP na staveništi - platný po celou dobu výstavby pro všechny objekty stavby</t>
  </si>
  <si>
    <t>soubor</t>
  </si>
  <si>
    <t>-1219239862</t>
  </si>
  <si>
    <t>https://podminky.urs.cz/item/CS_URS_2025_01/042503000</t>
  </si>
  <si>
    <t>88</t>
  </si>
  <si>
    <t>043002000</t>
  </si>
  <si>
    <t>Zkoušky a ostatní měření</t>
  </si>
  <si>
    <t>-584024574</t>
  </si>
  <si>
    <t>https://podminky.urs.cz/item/CS_URS_2025_01/043002000</t>
  </si>
  <si>
    <t xml:space="preserve">Poznámka k položce:_x000d_
Poznámka k položce: veškeré průkazní a kontrolní zkoušky  (včetně vypracování KZP a technologických postupů prací).</t>
  </si>
  <si>
    <t>89</t>
  </si>
  <si>
    <t>091003000</t>
  </si>
  <si>
    <t>Opatření proti prašnosti , zabezpečení proti zatečení do objektu platné po celou dobu výstavby</t>
  </si>
  <si>
    <t>1336562685</t>
  </si>
  <si>
    <t>https://podminky.urs.cz/item/CS_URS_2025_01/091003000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</si>
</sst>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111111" TargetMode="External" /><Relationship Id="rId2" Type="http://schemas.openxmlformats.org/officeDocument/2006/relationships/hyperlink" Target="https://podminky.urs.cz/item/CS_URS_2025_01/941111211" TargetMode="External" /><Relationship Id="rId3" Type="http://schemas.openxmlformats.org/officeDocument/2006/relationships/hyperlink" Target="https://podminky.urs.cz/item/CS_URS_2025_01/941111311" TargetMode="External" /><Relationship Id="rId4" Type="http://schemas.openxmlformats.org/officeDocument/2006/relationships/hyperlink" Target="https://podminky.urs.cz/item/CS_URS_2025_01/941111811" TargetMode="External" /><Relationship Id="rId5" Type="http://schemas.openxmlformats.org/officeDocument/2006/relationships/hyperlink" Target="https://podminky.urs.cz/item/CS_URS_2025_01/993111111" TargetMode="External" /><Relationship Id="rId6" Type="http://schemas.openxmlformats.org/officeDocument/2006/relationships/hyperlink" Target="https://podminky.urs.cz/item/CS_URS_2025_01/997013153" TargetMode="External" /><Relationship Id="rId7" Type="http://schemas.openxmlformats.org/officeDocument/2006/relationships/hyperlink" Target="https://podminky.urs.cz/item/CS_URS_2025_01/997013501" TargetMode="External" /><Relationship Id="rId8" Type="http://schemas.openxmlformats.org/officeDocument/2006/relationships/hyperlink" Target="https://podminky.urs.cz/item/CS_URS_2025_01/997013509" TargetMode="External" /><Relationship Id="rId9" Type="http://schemas.openxmlformats.org/officeDocument/2006/relationships/hyperlink" Target="https://podminky.urs.cz/item/CS_URS_2025_01/997013811" TargetMode="External" /><Relationship Id="rId10" Type="http://schemas.openxmlformats.org/officeDocument/2006/relationships/hyperlink" Target="https://podminky.urs.cz/item/CS_URS_2025_01/997013861" TargetMode="External" /><Relationship Id="rId11" Type="http://schemas.openxmlformats.org/officeDocument/2006/relationships/hyperlink" Target="https://podminky.urs.cz/item/CS_URS_2025_01/712300841" TargetMode="External" /><Relationship Id="rId12" Type="http://schemas.openxmlformats.org/officeDocument/2006/relationships/hyperlink" Target="https://podminky.urs.cz/item/CS_URS_2025_01/712341715" TargetMode="External" /><Relationship Id="rId13" Type="http://schemas.openxmlformats.org/officeDocument/2006/relationships/hyperlink" Target="https://podminky.urs.cz/item/CS_URS_2025_01/712361702" TargetMode="External" /><Relationship Id="rId14" Type="http://schemas.openxmlformats.org/officeDocument/2006/relationships/hyperlink" Target="https://podminky.urs.cz/item/CS_URS_2025_01/712363671" TargetMode="External" /><Relationship Id="rId15" Type="http://schemas.openxmlformats.org/officeDocument/2006/relationships/hyperlink" Target="https://podminky.urs.cz/item/CS_URS_2025_01/712391171" TargetMode="External" /><Relationship Id="rId16" Type="http://schemas.openxmlformats.org/officeDocument/2006/relationships/hyperlink" Target="https://podminky.urs.cz/item/CS_URS_2025_01/998712212" TargetMode="External" /><Relationship Id="rId17" Type="http://schemas.openxmlformats.org/officeDocument/2006/relationships/hyperlink" Target="https://podminky.urs.cz/item/CS_URS_2025_01/713141136" TargetMode="External" /><Relationship Id="rId18" Type="http://schemas.openxmlformats.org/officeDocument/2006/relationships/hyperlink" Target="https://podminky.urs.cz/item/CS_URS_2025_01/998713212" TargetMode="External" /><Relationship Id="rId19" Type="http://schemas.openxmlformats.org/officeDocument/2006/relationships/hyperlink" Target="https://podminky.urs.cz/item/CS_URS_2025_01/721279153" TargetMode="External" /><Relationship Id="rId20" Type="http://schemas.openxmlformats.org/officeDocument/2006/relationships/hyperlink" Target="https://podminky.urs.cz/item/CS_URS_2025_01/998721212" TargetMode="External" /><Relationship Id="rId21" Type="http://schemas.openxmlformats.org/officeDocument/2006/relationships/hyperlink" Target="https://podminky.urs.cz/item/CS_URS_2025_01/762343953" TargetMode="External" /><Relationship Id="rId22" Type="http://schemas.openxmlformats.org/officeDocument/2006/relationships/hyperlink" Target="https://podminky.urs.cz/item/CS_URS_2025_01/762341811" TargetMode="External" /><Relationship Id="rId23" Type="http://schemas.openxmlformats.org/officeDocument/2006/relationships/hyperlink" Target="https://podminky.urs.cz/item/CS_URS_2025_01/762342314" TargetMode="External" /><Relationship Id="rId24" Type="http://schemas.openxmlformats.org/officeDocument/2006/relationships/hyperlink" Target="https://podminky.urs.cz/item/CS_URS_2025_01/762342511" TargetMode="External" /><Relationship Id="rId25" Type="http://schemas.openxmlformats.org/officeDocument/2006/relationships/hyperlink" Target="https://podminky.urs.cz/item/CS_URS_2025_01/762361331" TargetMode="External" /><Relationship Id="rId26" Type="http://schemas.openxmlformats.org/officeDocument/2006/relationships/hyperlink" Target="https://podminky.urs.cz/item/CS_URS_2025_01/762395000" TargetMode="External" /><Relationship Id="rId27" Type="http://schemas.openxmlformats.org/officeDocument/2006/relationships/hyperlink" Target="https://podminky.urs.cz/item/CS_URS_2025_01/998762212" TargetMode="External" /><Relationship Id="rId28" Type="http://schemas.openxmlformats.org/officeDocument/2006/relationships/hyperlink" Target="https://podminky.urs.cz/item/CS_URS_2025_01/764001841" TargetMode="External" /><Relationship Id="rId29" Type="http://schemas.openxmlformats.org/officeDocument/2006/relationships/hyperlink" Target="https://podminky.urs.cz/item/CS_URS_2025_01/764004801" TargetMode="External" /><Relationship Id="rId30" Type="http://schemas.openxmlformats.org/officeDocument/2006/relationships/hyperlink" Target="https://podminky.urs.cz/item/CS_URS_2025_01/764004841" TargetMode="External" /><Relationship Id="rId31" Type="http://schemas.openxmlformats.org/officeDocument/2006/relationships/hyperlink" Target="https://podminky.urs.cz/item/CS_URS_2025_01/764011446" TargetMode="External" /><Relationship Id="rId32" Type="http://schemas.openxmlformats.org/officeDocument/2006/relationships/hyperlink" Target="https://podminky.urs.cz/item/CS_URS_2025_01/764011623" TargetMode="External" /><Relationship Id="rId33" Type="http://schemas.openxmlformats.org/officeDocument/2006/relationships/hyperlink" Target="https://podminky.urs.cz/item/CS_URS_2025_01/764021406" TargetMode="External" /><Relationship Id="rId34" Type="http://schemas.openxmlformats.org/officeDocument/2006/relationships/hyperlink" Target="https://podminky.urs.cz/item/CS_URS_2025_01/764101151" TargetMode="External" /><Relationship Id="rId35" Type="http://schemas.openxmlformats.org/officeDocument/2006/relationships/hyperlink" Target="https://podminky.urs.cz/item/CS_URS_2025_01/764211604" TargetMode="External" /><Relationship Id="rId36" Type="http://schemas.openxmlformats.org/officeDocument/2006/relationships/hyperlink" Target="https://podminky.urs.cz/item/CS_URS_2025_01/764211656" TargetMode="External" /><Relationship Id="rId37" Type="http://schemas.openxmlformats.org/officeDocument/2006/relationships/hyperlink" Target="https://podminky.urs.cz/item/CS_URS_2025_01/764212636" TargetMode="External" /><Relationship Id="rId38" Type="http://schemas.openxmlformats.org/officeDocument/2006/relationships/hyperlink" Target="https://podminky.urs.cz/item/CS_URS_2025_01/764213456" TargetMode="External" /><Relationship Id="rId39" Type="http://schemas.openxmlformats.org/officeDocument/2006/relationships/hyperlink" Target="https://podminky.urs.cz/item/CS_URS_2025_01/764214606" TargetMode="External" /><Relationship Id="rId40" Type="http://schemas.openxmlformats.org/officeDocument/2006/relationships/hyperlink" Target="https://podminky.urs.cz/item/CS_URS_2025_01/764306142" TargetMode="External" /><Relationship Id="rId41" Type="http://schemas.openxmlformats.org/officeDocument/2006/relationships/hyperlink" Target="https://podminky.urs.cz/item/CS_URS_2025_01/764312605" TargetMode="External" /><Relationship Id="rId42" Type="http://schemas.openxmlformats.org/officeDocument/2006/relationships/hyperlink" Target="https://podminky.urs.cz/item/CS_URS_2025_01/764312607" TargetMode="External" /><Relationship Id="rId43" Type="http://schemas.openxmlformats.org/officeDocument/2006/relationships/hyperlink" Target="https://podminky.urs.cz/item/CS_URS_2025_01/764314612" TargetMode="External" /><Relationship Id="rId44" Type="http://schemas.openxmlformats.org/officeDocument/2006/relationships/hyperlink" Target="https://podminky.urs.cz/item/CS_URS_2025_01/764511601" TargetMode="External" /><Relationship Id="rId45" Type="http://schemas.openxmlformats.org/officeDocument/2006/relationships/hyperlink" Target="https://podminky.urs.cz/item/CS_URS_2025_01/764511602" TargetMode="External" /><Relationship Id="rId46" Type="http://schemas.openxmlformats.org/officeDocument/2006/relationships/hyperlink" Target="https://podminky.urs.cz/item/CS_URS_2025_01/764511622" TargetMode="External" /><Relationship Id="rId47" Type="http://schemas.openxmlformats.org/officeDocument/2006/relationships/hyperlink" Target="https://podminky.urs.cz/item/CS_URS_2025_01/764511641" TargetMode="External" /><Relationship Id="rId48" Type="http://schemas.openxmlformats.org/officeDocument/2006/relationships/hyperlink" Target="https://podminky.urs.cz/item/CS_URS_2025_01/764511642" TargetMode="External" /><Relationship Id="rId49" Type="http://schemas.openxmlformats.org/officeDocument/2006/relationships/hyperlink" Target="https://podminky.urs.cz/item/CS_URS_2025_01/764518621" TargetMode="External" /><Relationship Id="rId50" Type="http://schemas.openxmlformats.org/officeDocument/2006/relationships/hyperlink" Target="https://podminky.urs.cz/item/CS_URS_2025_01/998764312" TargetMode="External" /><Relationship Id="rId51" Type="http://schemas.openxmlformats.org/officeDocument/2006/relationships/hyperlink" Target="https://podminky.urs.cz/item/CS_URS_2025_01/765111221" TargetMode="External" /><Relationship Id="rId52" Type="http://schemas.openxmlformats.org/officeDocument/2006/relationships/hyperlink" Target="https://podminky.urs.cz/item/CS_URS_2025_01/765113111" TargetMode="External" /><Relationship Id="rId53" Type="http://schemas.openxmlformats.org/officeDocument/2006/relationships/hyperlink" Target="https://podminky.urs.cz/item/CS_URS_2025_01/765113112" TargetMode="External" /><Relationship Id="rId54" Type="http://schemas.openxmlformats.org/officeDocument/2006/relationships/hyperlink" Target="https://podminky.urs.cz/item/CS_URS_2025_01/765113121" TargetMode="External" /><Relationship Id="rId55" Type="http://schemas.openxmlformats.org/officeDocument/2006/relationships/hyperlink" Target="https://podminky.urs.cz/item/CS_URS_2025_01/765131201" TargetMode="External" /><Relationship Id="rId56" Type="http://schemas.openxmlformats.org/officeDocument/2006/relationships/hyperlink" Target="https://podminky.urs.cz/item/CS_URS_2025_01/765191023" TargetMode="External" /><Relationship Id="rId57" Type="http://schemas.openxmlformats.org/officeDocument/2006/relationships/hyperlink" Target="https://podminky.urs.cz/item/CS_URS_2025_01/765191031" TargetMode="External" /><Relationship Id="rId58" Type="http://schemas.openxmlformats.org/officeDocument/2006/relationships/hyperlink" Target="https://podminky.urs.cz/item/CS_URS_2025_01/998765212" TargetMode="External" /><Relationship Id="rId59" Type="http://schemas.openxmlformats.org/officeDocument/2006/relationships/hyperlink" Target="https://podminky.urs.cz/item/CS_URS_2025_01/766671024" TargetMode="External" /><Relationship Id="rId60" Type="http://schemas.openxmlformats.org/officeDocument/2006/relationships/hyperlink" Target="https://podminky.urs.cz/item/CS_URS_2025_01/998766212" TargetMode="External" /><Relationship Id="rId61" Type="http://schemas.openxmlformats.org/officeDocument/2006/relationships/hyperlink" Target="https://podminky.urs.cz/item/CS_URS_2025_01/030001000" TargetMode="External" /><Relationship Id="rId62" Type="http://schemas.openxmlformats.org/officeDocument/2006/relationships/hyperlink" Target="https://podminky.urs.cz/item/CS_URS_2025_01/034002000" TargetMode="External" /><Relationship Id="rId63" Type="http://schemas.openxmlformats.org/officeDocument/2006/relationships/hyperlink" Target="https://podminky.urs.cz/item/CS_URS_2025_01/035103001" TargetMode="External" /><Relationship Id="rId64" Type="http://schemas.openxmlformats.org/officeDocument/2006/relationships/hyperlink" Target="https://podminky.urs.cz/item/CS_URS_2025_01/042503000" TargetMode="External" /><Relationship Id="rId65" Type="http://schemas.openxmlformats.org/officeDocument/2006/relationships/hyperlink" Target="https://podminky.urs.cz/item/CS_URS_2025_01/043002000" TargetMode="External" /><Relationship Id="rId66" Type="http://schemas.openxmlformats.org/officeDocument/2006/relationships/hyperlink" Target="https://podminky.urs.cz/item/CS_URS_2025_01/091003000" TargetMode="External" /><Relationship Id="rId67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19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19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30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30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19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19</v>
      </c>
      <c r="AO17" s="20"/>
      <c r="AP17" s="20"/>
      <c r="AQ17" s="20"/>
      <c r="AR17" s="18"/>
      <c r="BE17" s="29"/>
      <c r="BS17" s="15" t="s">
        <v>33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27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36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41</v>
      </c>
      <c r="E29" s="45"/>
      <c r="F29" s="30" t="s">
        <v>42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43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44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45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46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2025-042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MŠ Životice u Nového Jičína - střecha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Životice u NJ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7. 3. 2025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31</v>
      </c>
      <c r="AJ49" s="38"/>
      <c r="AK49" s="38"/>
      <c r="AL49" s="38"/>
      <c r="AM49" s="71" t="str">
        <f>IF(E17="","",E17)</f>
        <v>ing.arch. Tomáš Kudělka</v>
      </c>
      <c r="AN49" s="62"/>
      <c r="AO49" s="62"/>
      <c r="AP49" s="62"/>
      <c r="AQ49" s="38"/>
      <c r="AR49" s="42"/>
      <c r="AS49" s="72" t="s">
        <v>51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29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34</v>
      </c>
      <c r="AJ50" s="38"/>
      <c r="AK50" s="38"/>
      <c r="AL50" s="38"/>
      <c r="AM50" s="71" t="str">
        <f>IF(E20="","",E20)</f>
        <v xml:space="preserve"> 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52</v>
      </c>
      <c r="D52" s="85"/>
      <c r="E52" s="85"/>
      <c r="F52" s="85"/>
      <c r="G52" s="85"/>
      <c r="H52" s="86"/>
      <c r="I52" s="87" t="s">
        <v>53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54</v>
      </c>
      <c r="AH52" s="85"/>
      <c r="AI52" s="85"/>
      <c r="AJ52" s="85"/>
      <c r="AK52" s="85"/>
      <c r="AL52" s="85"/>
      <c r="AM52" s="85"/>
      <c r="AN52" s="87" t="s">
        <v>55</v>
      </c>
      <c r="AO52" s="85"/>
      <c r="AP52" s="85"/>
      <c r="AQ52" s="89" t="s">
        <v>56</v>
      </c>
      <c r="AR52" s="42"/>
      <c r="AS52" s="90" t="s">
        <v>57</v>
      </c>
      <c r="AT52" s="91" t="s">
        <v>58</v>
      </c>
      <c r="AU52" s="91" t="s">
        <v>59</v>
      </c>
      <c r="AV52" s="91" t="s">
        <v>60</v>
      </c>
      <c r="AW52" s="91" t="s">
        <v>61</v>
      </c>
      <c r="AX52" s="91" t="s">
        <v>62</v>
      </c>
      <c r="AY52" s="91" t="s">
        <v>63</v>
      </c>
      <c r="AZ52" s="91" t="s">
        <v>64</v>
      </c>
      <c r="BA52" s="91" t="s">
        <v>65</v>
      </c>
      <c r="BB52" s="91" t="s">
        <v>66</v>
      </c>
      <c r="BC52" s="91" t="s">
        <v>67</v>
      </c>
      <c r="BD52" s="92" t="s">
        <v>68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69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E54" s="6"/>
      <c r="BS54" s="107" t="s">
        <v>70</v>
      </c>
      <c r="BT54" s="107" t="s">
        <v>71</v>
      </c>
      <c r="BU54" s="108" t="s">
        <v>72</v>
      </c>
      <c r="BV54" s="107" t="s">
        <v>73</v>
      </c>
      <c r="BW54" s="107" t="s">
        <v>5</v>
      </c>
      <c r="BX54" s="107" t="s">
        <v>74</v>
      </c>
      <c r="CL54" s="107" t="s">
        <v>19</v>
      </c>
    </row>
    <row r="55" s="7" customFormat="1" ht="16.5" customHeight="1">
      <c r="A55" s="109" t="s">
        <v>75</v>
      </c>
      <c r="B55" s="110"/>
      <c r="C55" s="111"/>
      <c r="D55" s="112" t="s">
        <v>76</v>
      </c>
      <c r="E55" s="112"/>
      <c r="F55" s="112"/>
      <c r="G55" s="112"/>
      <c r="H55" s="112"/>
      <c r="I55" s="113"/>
      <c r="J55" s="112" t="s">
        <v>77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'01 - střecha'!J30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78</v>
      </c>
      <c r="AR55" s="116"/>
      <c r="AS55" s="117">
        <v>0</v>
      </c>
      <c r="AT55" s="118">
        <f>ROUND(SUM(AV55:AW55),2)</f>
        <v>0</v>
      </c>
      <c r="AU55" s="119">
        <f>'01 - střecha'!P91</f>
        <v>0</v>
      </c>
      <c r="AV55" s="118">
        <f>'01 - střecha'!J33</f>
        <v>0</v>
      </c>
      <c r="AW55" s="118">
        <f>'01 - střecha'!J34</f>
        <v>0</v>
      </c>
      <c r="AX55" s="118">
        <f>'01 - střecha'!J35</f>
        <v>0</v>
      </c>
      <c r="AY55" s="118">
        <f>'01 - střecha'!J36</f>
        <v>0</v>
      </c>
      <c r="AZ55" s="118">
        <f>'01 - střecha'!F33</f>
        <v>0</v>
      </c>
      <c r="BA55" s="118">
        <f>'01 - střecha'!F34</f>
        <v>0</v>
      </c>
      <c r="BB55" s="118">
        <f>'01 - střecha'!F35</f>
        <v>0</v>
      </c>
      <c r="BC55" s="118">
        <f>'01 - střecha'!F36</f>
        <v>0</v>
      </c>
      <c r="BD55" s="120">
        <f>'01 - střecha'!F37</f>
        <v>0</v>
      </c>
      <c r="BE55" s="7"/>
      <c r="BT55" s="121" t="s">
        <v>79</v>
      </c>
      <c r="BV55" s="121" t="s">
        <v>73</v>
      </c>
      <c r="BW55" s="121" t="s">
        <v>80</v>
      </c>
      <c r="BX55" s="121" t="s">
        <v>5</v>
      </c>
      <c r="CL55" s="121" t="s">
        <v>19</v>
      </c>
      <c r="CM55" s="121" t="s">
        <v>81</v>
      </c>
    </row>
    <row r="56" s="2" customFormat="1" ht="30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="2" customFormat="1" ht="6.96" customHeight="1">
      <c r="A57" s="36"/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</sheetData>
  <sheetProtection sheet="1" formatColumns="0" formatRows="0" objects="1" scenarios="1" spinCount="100000" saltValue="+J7L7E/wGiqekUyvNcWmRg6mBIdE3ApUmTyzX7BxI9eJq1uNF35Y8T7j4MRsqloXPmLHLBnGz3XT6QO+8+Lo4Q==" hashValue="Jp5189RDA77R4eB9kyO9HaXfl4s9EHDvp2vlF7mQhPqnMwiQErfiUYa0JdTD/NL4KRBsU3GiTI8EnVTFMcverw==" algorithmName="SHA-512" password="C68C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střech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80</v>
      </c>
    </row>
    <row r="3" hidden="1" s="1" customFormat="1" ht="6.96" customHeight="1"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8"/>
      <c r="AT3" s="15" t="s">
        <v>81</v>
      </c>
    </row>
    <row r="4" hidden="1" s="1" customFormat="1" ht="24.96" customHeight="1">
      <c r="B4" s="18"/>
      <c r="D4" s="124" t="s">
        <v>82</v>
      </c>
      <c r="L4" s="18"/>
      <c r="M4" s="125" t="s">
        <v>10</v>
      </c>
      <c r="AT4" s="15" t="s">
        <v>4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126" t="s">
        <v>16</v>
      </c>
      <c r="L6" s="18"/>
    </row>
    <row r="7" hidden="1" s="1" customFormat="1" ht="16.5" customHeight="1">
      <c r="B7" s="18"/>
      <c r="E7" s="127" t="str">
        <f>'Rekapitulace stavby'!K6</f>
        <v>MŠ Životice u Nového Jičína - střecha</v>
      </c>
      <c r="F7" s="126"/>
      <c r="G7" s="126"/>
      <c r="H7" s="126"/>
      <c r="L7" s="18"/>
    </row>
    <row r="8" hidden="1" s="2" customFormat="1" ht="12" customHeight="1">
      <c r="A8" s="36"/>
      <c r="B8" s="42"/>
      <c r="C8" s="36"/>
      <c r="D8" s="126" t="s">
        <v>83</v>
      </c>
      <c r="E8" s="36"/>
      <c r="F8" s="36"/>
      <c r="G8" s="36"/>
      <c r="H8" s="36"/>
      <c r="I8" s="36"/>
      <c r="J8" s="36"/>
      <c r="K8" s="36"/>
      <c r="L8" s="12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42"/>
      <c r="C9" s="36"/>
      <c r="D9" s="36"/>
      <c r="E9" s="129" t="s">
        <v>84</v>
      </c>
      <c r="F9" s="36"/>
      <c r="G9" s="36"/>
      <c r="H9" s="36"/>
      <c r="I9" s="36"/>
      <c r="J9" s="36"/>
      <c r="K9" s="36"/>
      <c r="L9" s="12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2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42"/>
      <c r="C11" s="36"/>
      <c r="D11" s="126" t="s">
        <v>18</v>
      </c>
      <c r="E11" s="36"/>
      <c r="F11" s="130" t="s">
        <v>19</v>
      </c>
      <c r="G11" s="36"/>
      <c r="H11" s="36"/>
      <c r="I11" s="126" t="s">
        <v>20</v>
      </c>
      <c r="J11" s="130" t="s">
        <v>19</v>
      </c>
      <c r="K11" s="36"/>
      <c r="L11" s="12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26" t="s">
        <v>21</v>
      </c>
      <c r="E12" s="36"/>
      <c r="F12" s="130" t="s">
        <v>22</v>
      </c>
      <c r="G12" s="36"/>
      <c r="H12" s="36"/>
      <c r="I12" s="126" t="s">
        <v>23</v>
      </c>
      <c r="J12" s="131" t="str">
        <f>'Rekapitulace stavby'!AN8</f>
        <v>7. 3. 2025</v>
      </c>
      <c r="K12" s="36"/>
      <c r="L12" s="12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2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42"/>
      <c r="C14" s="36"/>
      <c r="D14" s="126" t="s">
        <v>25</v>
      </c>
      <c r="E14" s="36"/>
      <c r="F14" s="36"/>
      <c r="G14" s="36"/>
      <c r="H14" s="36"/>
      <c r="I14" s="126" t="s">
        <v>26</v>
      </c>
      <c r="J14" s="130" t="str">
        <f>IF('Rekapitulace stavby'!AN10="","",'Rekapitulace stavby'!AN10)</f>
        <v/>
      </c>
      <c r="K14" s="36"/>
      <c r="L14" s="12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42"/>
      <c r="C15" s="36"/>
      <c r="D15" s="36"/>
      <c r="E15" s="130" t="str">
        <f>IF('Rekapitulace stavby'!E11="","",'Rekapitulace stavby'!E11)</f>
        <v xml:space="preserve"> </v>
      </c>
      <c r="F15" s="36"/>
      <c r="G15" s="36"/>
      <c r="H15" s="36"/>
      <c r="I15" s="126" t="s">
        <v>28</v>
      </c>
      <c r="J15" s="130" t="str">
        <f>IF('Rekapitulace stavby'!AN11="","",'Rekapitulace stavby'!AN11)</f>
        <v/>
      </c>
      <c r="K15" s="36"/>
      <c r="L15" s="12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2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42"/>
      <c r="C17" s="36"/>
      <c r="D17" s="126" t="s">
        <v>29</v>
      </c>
      <c r="E17" s="36"/>
      <c r="F17" s="36"/>
      <c r="G17" s="36"/>
      <c r="H17" s="36"/>
      <c r="I17" s="126" t="s">
        <v>26</v>
      </c>
      <c r="J17" s="31" t="str">
        <f>'Rekapitulace stavby'!AN13</f>
        <v>Vyplň údaj</v>
      </c>
      <c r="K17" s="36"/>
      <c r="L17" s="12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0"/>
      <c r="G18" s="130"/>
      <c r="H18" s="130"/>
      <c r="I18" s="126" t="s">
        <v>28</v>
      </c>
      <c r="J18" s="31" t="str">
        <f>'Rekapitulace stavby'!AN14</f>
        <v>Vyplň údaj</v>
      </c>
      <c r="K18" s="36"/>
      <c r="L18" s="12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2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42"/>
      <c r="C20" s="36"/>
      <c r="D20" s="126" t="s">
        <v>31</v>
      </c>
      <c r="E20" s="36"/>
      <c r="F20" s="36"/>
      <c r="G20" s="36"/>
      <c r="H20" s="36"/>
      <c r="I20" s="126" t="s">
        <v>26</v>
      </c>
      <c r="J20" s="130" t="s">
        <v>19</v>
      </c>
      <c r="K20" s="36"/>
      <c r="L20" s="12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42"/>
      <c r="C21" s="36"/>
      <c r="D21" s="36"/>
      <c r="E21" s="130" t="s">
        <v>32</v>
      </c>
      <c r="F21" s="36"/>
      <c r="G21" s="36"/>
      <c r="H21" s="36"/>
      <c r="I21" s="126" t="s">
        <v>28</v>
      </c>
      <c r="J21" s="130" t="s">
        <v>19</v>
      </c>
      <c r="K21" s="36"/>
      <c r="L21" s="12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2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42"/>
      <c r="C23" s="36"/>
      <c r="D23" s="126" t="s">
        <v>34</v>
      </c>
      <c r="E23" s="36"/>
      <c r="F23" s="36"/>
      <c r="G23" s="36"/>
      <c r="H23" s="36"/>
      <c r="I23" s="126" t="s">
        <v>26</v>
      </c>
      <c r="J23" s="130" t="str">
        <f>IF('Rekapitulace stavby'!AN19="","",'Rekapitulace stavby'!AN19)</f>
        <v/>
      </c>
      <c r="K23" s="36"/>
      <c r="L23" s="12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42"/>
      <c r="C24" s="36"/>
      <c r="D24" s="36"/>
      <c r="E24" s="130" t="str">
        <f>IF('Rekapitulace stavby'!E20="","",'Rekapitulace stavby'!E20)</f>
        <v xml:space="preserve"> </v>
      </c>
      <c r="F24" s="36"/>
      <c r="G24" s="36"/>
      <c r="H24" s="36"/>
      <c r="I24" s="126" t="s">
        <v>28</v>
      </c>
      <c r="J24" s="130" t="str">
        <f>IF('Rekapitulace stavby'!AN20="","",'Rekapitulace stavby'!AN20)</f>
        <v/>
      </c>
      <c r="K24" s="36"/>
      <c r="L24" s="12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2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42"/>
      <c r="C26" s="36"/>
      <c r="D26" s="126" t="s">
        <v>35</v>
      </c>
      <c r="E26" s="36"/>
      <c r="F26" s="36"/>
      <c r="G26" s="36"/>
      <c r="H26" s="36"/>
      <c r="I26" s="36"/>
      <c r="J26" s="36"/>
      <c r="K26" s="36"/>
      <c r="L26" s="12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32"/>
      <c r="B27" s="133"/>
      <c r="C27" s="132"/>
      <c r="D27" s="132"/>
      <c r="E27" s="134" t="s">
        <v>19</v>
      </c>
      <c r="F27" s="134"/>
      <c r="G27" s="134"/>
      <c r="H27" s="134"/>
      <c r="I27" s="132"/>
      <c r="J27" s="132"/>
      <c r="K27" s="132"/>
      <c r="L27" s="135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hidden="1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2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36"/>
      <c r="E29" s="136"/>
      <c r="F29" s="136"/>
      <c r="G29" s="136"/>
      <c r="H29" s="136"/>
      <c r="I29" s="136"/>
      <c r="J29" s="136"/>
      <c r="K29" s="136"/>
      <c r="L29" s="12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42"/>
      <c r="C30" s="36"/>
      <c r="D30" s="137" t="s">
        <v>37</v>
      </c>
      <c r="E30" s="36"/>
      <c r="F30" s="36"/>
      <c r="G30" s="36"/>
      <c r="H30" s="36"/>
      <c r="I30" s="36"/>
      <c r="J30" s="138">
        <f>ROUND(J91, 2)</f>
        <v>0</v>
      </c>
      <c r="K30" s="36"/>
      <c r="L30" s="12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42"/>
      <c r="C31" s="36"/>
      <c r="D31" s="136"/>
      <c r="E31" s="136"/>
      <c r="F31" s="136"/>
      <c r="G31" s="136"/>
      <c r="H31" s="136"/>
      <c r="I31" s="136"/>
      <c r="J31" s="136"/>
      <c r="K31" s="136"/>
      <c r="L31" s="12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36"/>
      <c r="F32" s="139" t="s">
        <v>39</v>
      </c>
      <c r="G32" s="36"/>
      <c r="H32" s="36"/>
      <c r="I32" s="139" t="s">
        <v>38</v>
      </c>
      <c r="J32" s="139" t="s">
        <v>40</v>
      </c>
      <c r="K32" s="36"/>
      <c r="L32" s="12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140" t="s">
        <v>41</v>
      </c>
      <c r="E33" s="126" t="s">
        <v>42</v>
      </c>
      <c r="F33" s="141">
        <f>ROUND((SUM(BE91:BE283)),  2)</f>
        <v>0</v>
      </c>
      <c r="G33" s="36"/>
      <c r="H33" s="36"/>
      <c r="I33" s="142">
        <v>0.20999999999999999</v>
      </c>
      <c r="J33" s="141">
        <f>ROUND(((SUM(BE91:BE283))*I33),  2)</f>
        <v>0</v>
      </c>
      <c r="K33" s="36"/>
      <c r="L33" s="12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26" t="s">
        <v>43</v>
      </c>
      <c r="F34" s="141">
        <f>ROUND((SUM(BF91:BF283)),  2)</f>
        <v>0</v>
      </c>
      <c r="G34" s="36"/>
      <c r="H34" s="36"/>
      <c r="I34" s="142">
        <v>0.12</v>
      </c>
      <c r="J34" s="141">
        <f>ROUND(((SUM(BF91:BF283))*I34),  2)</f>
        <v>0</v>
      </c>
      <c r="K34" s="36"/>
      <c r="L34" s="12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6" t="s">
        <v>44</v>
      </c>
      <c r="F35" s="141">
        <f>ROUND((SUM(BG91:BG283)),  2)</f>
        <v>0</v>
      </c>
      <c r="G35" s="36"/>
      <c r="H35" s="36"/>
      <c r="I35" s="142">
        <v>0.20999999999999999</v>
      </c>
      <c r="J35" s="141">
        <f>0</f>
        <v>0</v>
      </c>
      <c r="K35" s="36"/>
      <c r="L35" s="12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6" t="s">
        <v>45</v>
      </c>
      <c r="F36" s="141">
        <f>ROUND((SUM(BH91:BH283)),  2)</f>
        <v>0</v>
      </c>
      <c r="G36" s="36"/>
      <c r="H36" s="36"/>
      <c r="I36" s="142">
        <v>0.12</v>
      </c>
      <c r="J36" s="141">
        <f>0</f>
        <v>0</v>
      </c>
      <c r="K36" s="36"/>
      <c r="L36" s="12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6" t="s">
        <v>46</v>
      </c>
      <c r="F37" s="141">
        <f>ROUND((SUM(BI91:BI283)),  2)</f>
        <v>0</v>
      </c>
      <c r="G37" s="36"/>
      <c r="H37" s="36"/>
      <c r="I37" s="142">
        <v>0</v>
      </c>
      <c r="J37" s="141">
        <f>0</f>
        <v>0</v>
      </c>
      <c r="K37" s="36"/>
      <c r="L37" s="12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2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42"/>
      <c r="C39" s="143"/>
      <c r="D39" s="144" t="s">
        <v>47</v>
      </c>
      <c r="E39" s="145"/>
      <c r="F39" s="145"/>
      <c r="G39" s="146" t="s">
        <v>48</v>
      </c>
      <c r="H39" s="147" t="s">
        <v>49</v>
      </c>
      <c r="I39" s="145"/>
      <c r="J39" s="148">
        <f>SUM(J30:J37)</f>
        <v>0</v>
      </c>
      <c r="K39" s="149"/>
      <c r="L39" s="12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150"/>
      <c r="C40" s="151"/>
      <c r="D40" s="151"/>
      <c r="E40" s="151"/>
      <c r="F40" s="151"/>
      <c r="G40" s="151"/>
      <c r="H40" s="151"/>
      <c r="I40" s="151"/>
      <c r="J40" s="151"/>
      <c r="K40" s="151"/>
      <c r="L40" s="12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/>
    <row r="42" hidden="1"/>
    <row r="43" hidden="1"/>
    <row r="44" s="2" customFormat="1" ht="6.96" customHeight="1">
      <c r="A44" s="36"/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2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85</v>
      </c>
      <c r="D45" s="38"/>
      <c r="E45" s="38"/>
      <c r="F45" s="38"/>
      <c r="G45" s="38"/>
      <c r="H45" s="38"/>
      <c r="I45" s="38"/>
      <c r="J45" s="38"/>
      <c r="K45" s="38"/>
      <c r="L45" s="12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2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2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4" t="str">
        <f>E7</f>
        <v>MŠ Životice u Nového Jičína - střecha</v>
      </c>
      <c r="F48" s="30"/>
      <c r="G48" s="30"/>
      <c r="H48" s="30"/>
      <c r="I48" s="38"/>
      <c r="J48" s="38"/>
      <c r="K48" s="38"/>
      <c r="L48" s="12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83</v>
      </c>
      <c r="D49" s="38"/>
      <c r="E49" s="38"/>
      <c r="F49" s="38"/>
      <c r="G49" s="38"/>
      <c r="H49" s="38"/>
      <c r="I49" s="38"/>
      <c r="J49" s="38"/>
      <c r="K49" s="38"/>
      <c r="L49" s="12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7" t="str">
        <f>E9</f>
        <v>01 - střecha</v>
      </c>
      <c r="F50" s="38"/>
      <c r="G50" s="38"/>
      <c r="H50" s="38"/>
      <c r="I50" s="38"/>
      <c r="J50" s="38"/>
      <c r="K50" s="38"/>
      <c r="L50" s="12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2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8"/>
      <c r="E52" s="38"/>
      <c r="F52" s="25" t="str">
        <f>F12</f>
        <v>Životice u NJ</v>
      </c>
      <c r="G52" s="38"/>
      <c r="H52" s="38"/>
      <c r="I52" s="30" t="s">
        <v>23</v>
      </c>
      <c r="J52" s="70" t="str">
        <f>IF(J12="","",J12)</f>
        <v>7. 3. 2025</v>
      </c>
      <c r="K52" s="38"/>
      <c r="L52" s="12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2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25.65" customHeight="1">
      <c r="A54" s="36"/>
      <c r="B54" s="37"/>
      <c r="C54" s="30" t="s">
        <v>25</v>
      </c>
      <c r="D54" s="38"/>
      <c r="E54" s="38"/>
      <c r="F54" s="25" t="str">
        <f>E15</f>
        <v xml:space="preserve"> </v>
      </c>
      <c r="G54" s="38"/>
      <c r="H54" s="38"/>
      <c r="I54" s="30" t="s">
        <v>31</v>
      </c>
      <c r="J54" s="34" t="str">
        <f>E21</f>
        <v>ing.arch. Tomáš Kudělka</v>
      </c>
      <c r="K54" s="38"/>
      <c r="L54" s="12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29</v>
      </c>
      <c r="D55" s="38"/>
      <c r="E55" s="38"/>
      <c r="F55" s="25" t="str">
        <f>IF(E18="","",E18)</f>
        <v>Vyplň údaj</v>
      </c>
      <c r="G55" s="38"/>
      <c r="H55" s="38"/>
      <c r="I55" s="30" t="s">
        <v>34</v>
      </c>
      <c r="J55" s="34" t="str">
        <f>E24</f>
        <v xml:space="preserve"> </v>
      </c>
      <c r="K55" s="38"/>
      <c r="L55" s="12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2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55" t="s">
        <v>86</v>
      </c>
      <c r="D57" s="156"/>
      <c r="E57" s="156"/>
      <c r="F57" s="156"/>
      <c r="G57" s="156"/>
      <c r="H57" s="156"/>
      <c r="I57" s="156"/>
      <c r="J57" s="157" t="s">
        <v>87</v>
      </c>
      <c r="K57" s="156"/>
      <c r="L57" s="12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2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58" t="s">
        <v>69</v>
      </c>
      <c r="D59" s="38"/>
      <c r="E59" s="38"/>
      <c r="F59" s="38"/>
      <c r="G59" s="38"/>
      <c r="H59" s="38"/>
      <c r="I59" s="38"/>
      <c r="J59" s="100">
        <f>J91</f>
        <v>0</v>
      </c>
      <c r="K59" s="38"/>
      <c r="L59" s="12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5" t="s">
        <v>88</v>
      </c>
    </row>
    <row r="60" s="9" customFormat="1" ht="24.96" customHeight="1">
      <c r="A60" s="9"/>
      <c r="B60" s="159"/>
      <c r="C60" s="160"/>
      <c r="D60" s="161" t="s">
        <v>89</v>
      </c>
      <c r="E60" s="162"/>
      <c r="F60" s="162"/>
      <c r="G60" s="162"/>
      <c r="H60" s="162"/>
      <c r="I60" s="162"/>
      <c r="J60" s="163">
        <f>J92</f>
        <v>0</v>
      </c>
      <c r="K60" s="160"/>
      <c r="L60" s="16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5"/>
      <c r="C61" s="166"/>
      <c r="D61" s="167" t="s">
        <v>90</v>
      </c>
      <c r="E61" s="168"/>
      <c r="F61" s="168"/>
      <c r="G61" s="168"/>
      <c r="H61" s="168"/>
      <c r="I61" s="168"/>
      <c r="J61" s="169">
        <f>J93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5"/>
      <c r="C62" s="166"/>
      <c r="D62" s="167" t="s">
        <v>91</v>
      </c>
      <c r="E62" s="168"/>
      <c r="F62" s="168"/>
      <c r="G62" s="168"/>
      <c r="H62" s="168"/>
      <c r="I62" s="168"/>
      <c r="J62" s="169">
        <f>J105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59"/>
      <c r="C63" s="160"/>
      <c r="D63" s="161" t="s">
        <v>92</v>
      </c>
      <c r="E63" s="162"/>
      <c r="F63" s="162"/>
      <c r="G63" s="162"/>
      <c r="H63" s="162"/>
      <c r="I63" s="162"/>
      <c r="J63" s="163">
        <f>J119</f>
        <v>0</v>
      </c>
      <c r="K63" s="160"/>
      <c r="L63" s="16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65"/>
      <c r="C64" s="166"/>
      <c r="D64" s="167" t="s">
        <v>93</v>
      </c>
      <c r="E64" s="168"/>
      <c r="F64" s="168"/>
      <c r="G64" s="168"/>
      <c r="H64" s="168"/>
      <c r="I64" s="168"/>
      <c r="J64" s="169">
        <f>J120</f>
        <v>0</v>
      </c>
      <c r="K64" s="166"/>
      <c r="L64" s="17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5"/>
      <c r="C65" s="166"/>
      <c r="D65" s="167" t="s">
        <v>94</v>
      </c>
      <c r="E65" s="168"/>
      <c r="F65" s="168"/>
      <c r="G65" s="168"/>
      <c r="H65" s="168"/>
      <c r="I65" s="168"/>
      <c r="J65" s="169">
        <f>J142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5"/>
      <c r="C66" s="166"/>
      <c r="D66" s="167" t="s">
        <v>95</v>
      </c>
      <c r="E66" s="168"/>
      <c r="F66" s="168"/>
      <c r="G66" s="168"/>
      <c r="H66" s="168"/>
      <c r="I66" s="168"/>
      <c r="J66" s="169">
        <f>J152</f>
        <v>0</v>
      </c>
      <c r="K66" s="166"/>
      <c r="L66" s="17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5"/>
      <c r="C67" s="166"/>
      <c r="D67" s="167" t="s">
        <v>96</v>
      </c>
      <c r="E67" s="168"/>
      <c r="F67" s="168"/>
      <c r="G67" s="168"/>
      <c r="H67" s="168"/>
      <c r="I67" s="168"/>
      <c r="J67" s="169">
        <f>J159</f>
        <v>0</v>
      </c>
      <c r="K67" s="166"/>
      <c r="L67" s="17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5"/>
      <c r="C68" s="166"/>
      <c r="D68" s="167" t="s">
        <v>97</v>
      </c>
      <c r="E68" s="168"/>
      <c r="F68" s="168"/>
      <c r="G68" s="168"/>
      <c r="H68" s="168"/>
      <c r="I68" s="168"/>
      <c r="J68" s="169">
        <f>J183</f>
        <v>0</v>
      </c>
      <c r="K68" s="166"/>
      <c r="L68" s="17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5"/>
      <c r="C69" s="166"/>
      <c r="D69" s="167" t="s">
        <v>98</v>
      </c>
      <c r="E69" s="168"/>
      <c r="F69" s="168"/>
      <c r="G69" s="168"/>
      <c r="H69" s="168"/>
      <c r="I69" s="168"/>
      <c r="J69" s="169">
        <f>J238</f>
        <v>0</v>
      </c>
      <c r="K69" s="166"/>
      <c r="L69" s="17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5"/>
      <c r="C70" s="166"/>
      <c r="D70" s="167" t="s">
        <v>99</v>
      </c>
      <c r="E70" s="168"/>
      <c r="F70" s="168"/>
      <c r="G70" s="168"/>
      <c r="H70" s="168"/>
      <c r="I70" s="168"/>
      <c r="J70" s="169">
        <f>J259</f>
        <v>0</v>
      </c>
      <c r="K70" s="166"/>
      <c r="L70" s="1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59"/>
      <c r="C71" s="160"/>
      <c r="D71" s="161" t="s">
        <v>100</v>
      </c>
      <c r="E71" s="162"/>
      <c r="F71" s="162"/>
      <c r="G71" s="162"/>
      <c r="H71" s="162"/>
      <c r="I71" s="162"/>
      <c r="J71" s="163">
        <f>J267</f>
        <v>0</v>
      </c>
      <c r="K71" s="160"/>
      <c r="L71" s="16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2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57"/>
      <c r="C73" s="58"/>
      <c r="D73" s="58"/>
      <c r="E73" s="58"/>
      <c r="F73" s="58"/>
      <c r="G73" s="58"/>
      <c r="H73" s="58"/>
      <c r="I73" s="58"/>
      <c r="J73" s="58"/>
      <c r="K73" s="58"/>
      <c r="L73" s="12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7" s="2" customFormat="1" ht="6.96" customHeight="1">
      <c r="A77" s="36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12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24.96" customHeight="1">
      <c r="A78" s="36"/>
      <c r="B78" s="37"/>
      <c r="C78" s="21" t="s">
        <v>101</v>
      </c>
      <c r="D78" s="38"/>
      <c r="E78" s="38"/>
      <c r="F78" s="38"/>
      <c r="G78" s="38"/>
      <c r="H78" s="38"/>
      <c r="I78" s="38"/>
      <c r="J78" s="38"/>
      <c r="K78" s="38"/>
      <c r="L78" s="12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6.96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2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2" customHeight="1">
      <c r="A80" s="36"/>
      <c r="B80" s="37"/>
      <c r="C80" s="30" t="s">
        <v>16</v>
      </c>
      <c r="D80" s="38"/>
      <c r="E80" s="38"/>
      <c r="F80" s="38"/>
      <c r="G80" s="38"/>
      <c r="H80" s="38"/>
      <c r="I80" s="38"/>
      <c r="J80" s="38"/>
      <c r="K80" s="38"/>
      <c r="L80" s="12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6.5" customHeight="1">
      <c r="A81" s="36"/>
      <c r="B81" s="37"/>
      <c r="C81" s="38"/>
      <c r="D81" s="38"/>
      <c r="E81" s="154" t="str">
        <f>E7</f>
        <v>MŠ Životice u Nového Jičína - střecha</v>
      </c>
      <c r="F81" s="30"/>
      <c r="G81" s="30"/>
      <c r="H81" s="30"/>
      <c r="I81" s="38"/>
      <c r="J81" s="38"/>
      <c r="K81" s="38"/>
      <c r="L81" s="12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2" customHeight="1">
      <c r="A82" s="36"/>
      <c r="B82" s="37"/>
      <c r="C82" s="30" t="s">
        <v>83</v>
      </c>
      <c r="D82" s="38"/>
      <c r="E82" s="38"/>
      <c r="F82" s="38"/>
      <c r="G82" s="38"/>
      <c r="H82" s="38"/>
      <c r="I82" s="38"/>
      <c r="J82" s="38"/>
      <c r="K82" s="38"/>
      <c r="L82" s="12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6.5" customHeight="1">
      <c r="A83" s="36"/>
      <c r="B83" s="37"/>
      <c r="C83" s="38"/>
      <c r="D83" s="38"/>
      <c r="E83" s="67" t="str">
        <f>E9</f>
        <v>01 - střecha</v>
      </c>
      <c r="F83" s="38"/>
      <c r="G83" s="38"/>
      <c r="H83" s="38"/>
      <c r="I83" s="38"/>
      <c r="J83" s="38"/>
      <c r="K83" s="38"/>
      <c r="L83" s="12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6.96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2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2" customHeight="1">
      <c r="A85" s="36"/>
      <c r="B85" s="37"/>
      <c r="C85" s="30" t="s">
        <v>21</v>
      </c>
      <c r="D85" s="38"/>
      <c r="E85" s="38"/>
      <c r="F85" s="25" t="str">
        <f>F12</f>
        <v>Životice u NJ</v>
      </c>
      <c r="G85" s="38"/>
      <c r="H85" s="38"/>
      <c r="I85" s="30" t="s">
        <v>23</v>
      </c>
      <c r="J85" s="70" t="str">
        <f>IF(J12="","",J12)</f>
        <v>7. 3. 2025</v>
      </c>
      <c r="K85" s="38"/>
      <c r="L85" s="12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2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25.65" customHeight="1">
      <c r="A87" s="36"/>
      <c r="B87" s="37"/>
      <c r="C87" s="30" t="s">
        <v>25</v>
      </c>
      <c r="D87" s="38"/>
      <c r="E87" s="38"/>
      <c r="F87" s="25" t="str">
        <f>E15</f>
        <v xml:space="preserve"> </v>
      </c>
      <c r="G87" s="38"/>
      <c r="H87" s="38"/>
      <c r="I87" s="30" t="s">
        <v>31</v>
      </c>
      <c r="J87" s="34" t="str">
        <f>E21</f>
        <v>ing.arch. Tomáš Kudělka</v>
      </c>
      <c r="K87" s="38"/>
      <c r="L87" s="12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5.15" customHeight="1">
      <c r="A88" s="36"/>
      <c r="B88" s="37"/>
      <c r="C88" s="30" t="s">
        <v>29</v>
      </c>
      <c r="D88" s="38"/>
      <c r="E88" s="38"/>
      <c r="F88" s="25" t="str">
        <f>IF(E18="","",E18)</f>
        <v>Vyplň údaj</v>
      </c>
      <c r="G88" s="38"/>
      <c r="H88" s="38"/>
      <c r="I88" s="30" t="s">
        <v>34</v>
      </c>
      <c r="J88" s="34" t="str">
        <f>E24</f>
        <v xml:space="preserve"> </v>
      </c>
      <c r="K88" s="38"/>
      <c r="L88" s="12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0.32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2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11" customFormat="1" ht="29.28" customHeight="1">
      <c r="A90" s="171"/>
      <c r="B90" s="172"/>
      <c r="C90" s="173" t="s">
        <v>102</v>
      </c>
      <c r="D90" s="174" t="s">
        <v>56</v>
      </c>
      <c r="E90" s="174" t="s">
        <v>52</v>
      </c>
      <c r="F90" s="174" t="s">
        <v>53</v>
      </c>
      <c r="G90" s="174" t="s">
        <v>103</v>
      </c>
      <c r="H90" s="174" t="s">
        <v>104</v>
      </c>
      <c r="I90" s="174" t="s">
        <v>105</v>
      </c>
      <c r="J90" s="175" t="s">
        <v>87</v>
      </c>
      <c r="K90" s="176" t="s">
        <v>106</v>
      </c>
      <c r="L90" s="177"/>
      <c r="M90" s="90" t="s">
        <v>19</v>
      </c>
      <c r="N90" s="91" t="s">
        <v>41</v>
      </c>
      <c r="O90" s="91" t="s">
        <v>107</v>
      </c>
      <c r="P90" s="91" t="s">
        <v>108</v>
      </c>
      <c r="Q90" s="91" t="s">
        <v>109</v>
      </c>
      <c r="R90" s="91" t="s">
        <v>110</v>
      </c>
      <c r="S90" s="91" t="s">
        <v>111</v>
      </c>
      <c r="T90" s="92" t="s">
        <v>112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6"/>
      <c r="B91" s="37"/>
      <c r="C91" s="97" t="s">
        <v>113</v>
      </c>
      <c r="D91" s="38"/>
      <c r="E91" s="38"/>
      <c r="F91" s="38"/>
      <c r="G91" s="38"/>
      <c r="H91" s="38"/>
      <c r="I91" s="38"/>
      <c r="J91" s="178">
        <f>BK91</f>
        <v>0</v>
      </c>
      <c r="K91" s="38"/>
      <c r="L91" s="42"/>
      <c r="M91" s="93"/>
      <c r="N91" s="179"/>
      <c r="O91" s="94"/>
      <c r="P91" s="180">
        <f>P92+P119+P267</f>
        <v>0</v>
      </c>
      <c r="Q91" s="94"/>
      <c r="R91" s="180">
        <f>R92+R119+R267</f>
        <v>6.1383164800000003</v>
      </c>
      <c r="S91" s="94"/>
      <c r="T91" s="181">
        <f>T92+T119+T267</f>
        <v>3.4621599999999999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5" t="s">
        <v>70</v>
      </c>
      <c r="AU91" s="15" t="s">
        <v>88</v>
      </c>
      <c r="BK91" s="182">
        <f>BK92+BK119+BK267</f>
        <v>0</v>
      </c>
    </row>
    <row r="92" s="12" customFormat="1" ht="25.92" customHeight="1">
      <c r="A92" s="12"/>
      <c r="B92" s="183"/>
      <c r="C92" s="184"/>
      <c r="D92" s="185" t="s">
        <v>70</v>
      </c>
      <c r="E92" s="186" t="s">
        <v>114</v>
      </c>
      <c r="F92" s="186" t="s">
        <v>115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P93+P105</f>
        <v>0</v>
      </c>
      <c r="Q92" s="191"/>
      <c r="R92" s="192">
        <f>R93+R105</f>
        <v>0</v>
      </c>
      <c r="S92" s="191"/>
      <c r="T92" s="193">
        <f>T93+T105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4" t="s">
        <v>79</v>
      </c>
      <c r="AT92" s="195" t="s">
        <v>70</v>
      </c>
      <c r="AU92" s="195" t="s">
        <v>71</v>
      </c>
      <c r="AY92" s="194" t="s">
        <v>116</v>
      </c>
      <c r="BK92" s="196">
        <f>BK93+BK105</f>
        <v>0</v>
      </c>
    </row>
    <row r="93" s="12" customFormat="1" ht="22.8" customHeight="1">
      <c r="A93" s="12"/>
      <c r="B93" s="183"/>
      <c r="C93" s="184"/>
      <c r="D93" s="185" t="s">
        <v>70</v>
      </c>
      <c r="E93" s="197" t="s">
        <v>117</v>
      </c>
      <c r="F93" s="197" t="s">
        <v>118</v>
      </c>
      <c r="G93" s="184"/>
      <c r="H93" s="184"/>
      <c r="I93" s="187"/>
      <c r="J93" s="198">
        <f>BK93</f>
        <v>0</v>
      </c>
      <c r="K93" s="184"/>
      <c r="L93" s="189"/>
      <c r="M93" s="190"/>
      <c r="N93" s="191"/>
      <c r="O93" s="191"/>
      <c r="P93" s="192">
        <f>SUM(P94:P104)</f>
        <v>0</v>
      </c>
      <c r="Q93" s="191"/>
      <c r="R93" s="192">
        <f>SUM(R94:R104)</f>
        <v>0</v>
      </c>
      <c r="S93" s="191"/>
      <c r="T93" s="193">
        <f>SUM(T94:T104)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4" t="s">
        <v>79</v>
      </c>
      <c r="AT93" s="195" t="s">
        <v>70</v>
      </c>
      <c r="AU93" s="195" t="s">
        <v>79</v>
      </c>
      <c r="AY93" s="194" t="s">
        <v>116</v>
      </c>
      <c r="BK93" s="196">
        <f>SUM(BK94:BK104)</f>
        <v>0</v>
      </c>
    </row>
    <row r="94" s="2" customFormat="1" ht="44.25" customHeight="1">
      <c r="A94" s="36"/>
      <c r="B94" s="37"/>
      <c r="C94" s="199" t="s">
        <v>79</v>
      </c>
      <c r="D94" s="199" t="s">
        <v>119</v>
      </c>
      <c r="E94" s="200" t="s">
        <v>120</v>
      </c>
      <c r="F94" s="201" t="s">
        <v>121</v>
      </c>
      <c r="G94" s="202" t="s">
        <v>122</v>
      </c>
      <c r="H94" s="203">
        <v>405</v>
      </c>
      <c r="I94" s="204"/>
      <c r="J94" s="205">
        <f>ROUND(I94*H94,2)</f>
        <v>0</v>
      </c>
      <c r="K94" s="206"/>
      <c r="L94" s="42"/>
      <c r="M94" s="207" t="s">
        <v>19</v>
      </c>
      <c r="N94" s="208" t="s">
        <v>42</v>
      </c>
      <c r="O94" s="82"/>
      <c r="P94" s="209">
        <f>O94*H94</f>
        <v>0</v>
      </c>
      <c r="Q94" s="209">
        <v>0</v>
      </c>
      <c r="R94" s="209">
        <f>Q94*H94</f>
        <v>0</v>
      </c>
      <c r="S94" s="209">
        <v>0</v>
      </c>
      <c r="T94" s="210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11" t="s">
        <v>123</v>
      </c>
      <c r="AT94" s="211" t="s">
        <v>119</v>
      </c>
      <c r="AU94" s="211" t="s">
        <v>81</v>
      </c>
      <c r="AY94" s="15" t="s">
        <v>116</v>
      </c>
      <c r="BE94" s="212">
        <f>IF(N94="základní",J94,0)</f>
        <v>0</v>
      </c>
      <c r="BF94" s="212">
        <f>IF(N94="snížená",J94,0)</f>
        <v>0</v>
      </c>
      <c r="BG94" s="212">
        <f>IF(N94="zákl. přenesená",J94,0)</f>
        <v>0</v>
      </c>
      <c r="BH94" s="212">
        <f>IF(N94="sníž. přenesená",J94,0)</f>
        <v>0</v>
      </c>
      <c r="BI94" s="212">
        <f>IF(N94="nulová",J94,0)</f>
        <v>0</v>
      </c>
      <c r="BJ94" s="15" t="s">
        <v>79</v>
      </c>
      <c r="BK94" s="212">
        <f>ROUND(I94*H94,2)</f>
        <v>0</v>
      </c>
      <c r="BL94" s="15" t="s">
        <v>123</v>
      </c>
      <c r="BM94" s="211" t="s">
        <v>124</v>
      </c>
    </row>
    <row r="95" s="2" customFormat="1">
      <c r="A95" s="36"/>
      <c r="B95" s="37"/>
      <c r="C95" s="38"/>
      <c r="D95" s="213" t="s">
        <v>125</v>
      </c>
      <c r="E95" s="38"/>
      <c r="F95" s="214" t="s">
        <v>126</v>
      </c>
      <c r="G95" s="38"/>
      <c r="H95" s="38"/>
      <c r="I95" s="215"/>
      <c r="J95" s="38"/>
      <c r="K95" s="38"/>
      <c r="L95" s="42"/>
      <c r="M95" s="216"/>
      <c r="N95" s="217"/>
      <c r="O95" s="82"/>
      <c r="P95" s="82"/>
      <c r="Q95" s="82"/>
      <c r="R95" s="82"/>
      <c r="S95" s="82"/>
      <c r="T95" s="83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5" t="s">
        <v>125</v>
      </c>
      <c r="AU95" s="15" t="s">
        <v>81</v>
      </c>
    </row>
    <row r="96" s="2" customFormat="1" ht="49.05" customHeight="1">
      <c r="A96" s="36"/>
      <c r="B96" s="37"/>
      <c r="C96" s="199" t="s">
        <v>81</v>
      </c>
      <c r="D96" s="199" t="s">
        <v>119</v>
      </c>
      <c r="E96" s="200" t="s">
        <v>127</v>
      </c>
      <c r="F96" s="201" t="s">
        <v>128</v>
      </c>
      <c r="G96" s="202" t="s">
        <v>122</v>
      </c>
      <c r="H96" s="203">
        <v>24300</v>
      </c>
      <c r="I96" s="204"/>
      <c r="J96" s="205">
        <f>ROUND(I96*H96,2)</f>
        <v>0</v>
      </c>
      <c r="K96" s="206"/>
      <c r="L96" s="42"/>
      <c r="M96" s="207" t="s">
        <v>19</v>
      </c>
      <c r="N96" s="208" t="s">
        <v>42</v>
      </c>
      <c r="O96" s="82"/>
      <c r="P96" s="209">
        <f>O96*H96</f>
        <v>0</v>
      </c>
      <c r="Q96" s="209">
        <v>0</v>
      </c>
      <c r="R96" s="209">
        <f>Q96*H96</f>
        <v>0</v>
      </c>
      <c r="S96" s="209">
        <v>0</v>
      </c>
      <c r="T96" s="21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11" t="s">
        <v>123</v>
      </c>
      <c r="AT96" s="211" t="s">
        <v>119</v>
      </c>
      <c r="AU96" s="211" t="s">
        <v>81</v>
      </c>
      <c r="AY96" s="15" t="s">
        <v>116</v>
      </c>
      <c r="BE96" s="212">
        <f>IF(N96="základní",J96,0)</f>
        <v>0</v>
      </c>
      <c r="BF96" s="212">
        <f>IF(N96="snížená",J96,0)</f>
        <v>0</v>
      </c>
      <c r="BG96" s="212">
        <f>IF(N96="zákl. přenesená",J96,0)</f>
        <v>0</v>
      </c>
      <c r="BH96" s="212">
        <f>IF(N96="sníž. přenesená",J96,0)</f>
        <v>0</v>
      </c>
      <c r="BI96" s="212">
        <f>IF(N96="nulová",J96,0)</f>
        <v>0</v>
      </c>
      <c r="BJ96" s="15" t="s">
        <v>79</v>
      </c>
      <c r="BK96" s="212">
        <f>ROUND(I96*H96,2)</f>
        <v>0</v>
      </c>
      <c r="BL96" s="15" t="s">
        <v>123</v>
      </c>
      <c r="BM96" s="211" t="s">
        <v>129</v>
      </c>
    </row>
    <row r="97" s="2" customFormat="1">
      <c r="A97" s="36"/>
      <c r="B97" s="37"/>
      <c r="C97" s="38"/>
      <c r="D97" s="213" t="s">
        <v>125</v>
      </c>
      <c r="E97" s="38"/>
      <c r="F97" s="214" t="s">
        <v>130</v>
      </c>
      <c r="G97" s="38"/>
      <c r="H97" s="38"/>
      <c r="I97" s="215"/>
      <c r="J97" s="38"/>
      <c r="K97" s="38"/>
      <c r="L97" s="42"/>
      <c r="M97" s="216"/>
      <c r="N97" s="217"/>
      <c r="O97" s="82"/>
      <c r="P97" s="82"/>
      <c r="Q97" s="82"/>
      <c r="R97" s="82"/>
      <c r="S97" s="82"/>
      <c r="T97" s="83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5" t="s">
        <v>125</v>
      </c>
      <c r="AU97" s="15" t="s">
        <v>81</v>
      </c>
    </row>
    <row r="98" s="13" customFormat="1">
      <c r="A98" s="13"/>
      <c r="B98" s="218"/>
      <c r="C98" s="219"/>
      <c r="D98" s="220" t="s">
        <v>131</v>
      </c>
      <c r="E98" s="221" t="s">
        <v>19</v>
      </c>
      <c r="F98" s="222" t="s">
        <v>132</v>
      </c>
      <c r="G98" s="219"/>
      <c r="H98" s="223">
        <v>24300</v>
      </c>
      <c r="I98" s="224"/>
      <c r="J98" s="219"/>
      <c r="K98" s="219"/>
      <c r="L98" s="225"/>
      <c r="M98" s="226"/>
      <c r="N98" s="227"/>
      <c r="O98" s="227"/>
      <c r="P98" s="227"/>
      <c r="Q98" s="227"/>
      <c r="R98" s="227"/>
      <c r="S98" s="227"/>
      <c r="T98" s="22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9" t="s">
        <v>131</v>
      </c>
      <c r="AU98" s="229" t="s">
        <v>81</v>
      </c>
      <c r="AV98" s="13" t="s">
        <v>81</v>
      </c>
      <c r="AW98" s="13" t="s">
        <v>33</v>
      </c>
      <c r="AX98" s="13" t="s">
        <v>79</v>
      </c>
      <c r="AY98" s="229" t="s">
        <v>116</v>
      </c>
    </row>
    <row r="99" s="2" customFormat="1" ht="62.7" customHeight="1">
      <c r="A99" s="36"/>
      <c r="B99" s="37"/>
      <c r="C99" s="199" t="s">
        <v>133</v>
      </c>
      <c r="D99" s="199" t="s">
        <v>119</v>
      </c>
      <c r="E99" s="200" t="s">
        <v>134</v>
      </c>
      <c r="F99" s="201" t="s">
        <v>135</v>
      </c>
      <c r="G99" s="202" t="s">
        <v>136</v>
      </c>
      <c r="H99" s="203">
        <v>1</v>
      </c>
      <c r="I99" s="204"/>
      <c r="J99" s="205">
        <f>ROUND(I99*H99,2)</f>
        <v>0</v>
      </c>
      <c r="K99" s="206"/>
      <c r="L99" s="42"/>
      <c r="M99" s="207" t="s">
        <v>19</v>
      </c>
      <c r="N99" s="208" t="s">
        <v>42</v>
      </c>
      <c r="O99" s="82"/>
      <c r="P99" s="209">
        <f>O99*H99</f>
        <v>0</v>
      </c>
      <c r="Q99" s="209">
        <v>0</v>
      </c>
      <c r="R99" s="209">
        <f>Q99*H99</f>
        <v>0</v>
      </c>
      <c r="S99" s="209">
        <v>0</v>
      </c>
      <c r="T99" s="210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211" t="s">
        <v>123</v>
      </c>
      <c r="AT99" s="211" t="s">
        <v>119</v>
      </c>
      <c r="AU99" s="211" t="s">
        <v>81</v>
      </c>
      <c r="AY99" s="15" t="s">
        <v>116</v>
      </c>
      <c r="BE99" s="212">
        <f>IF(N99="základní",J99,0)</f>
        <v>0</v>
      </c>
      <c r="BF99" s="212">
        <f>IF(N99="snížená",J99,0)</f>
        <v>0</v>
      </c>
      <c r="BG99" s="212">
        <f>IF(N99="zákl. přenesená",J99,0)</f>
        <v>0</v>
      </c>
      <c r="BH99" s="212">
        <f>IF(N99="sníž. přenesená",J99,0)</f>
        <v>0</v>
      </c>
      <c r="BI99" s="212">
        <f>IF(N99="nulová",J99,0)</f>
        <v>0</v>
      </c>
      <c r="BJ99" s="15" t="s">
        <v>79</v>
      </c>
      <c r="BK99" s="212">
        <f>ROUND(I99*H99,2)</f>
        <v>0</v>
      </c>
      <c r="BL99" s="15" t="s">
        <v>123</v>
      </c>
      <c r="BM99" s="211" t="s">
        <v>137</v>
      </c>
    </row>
    <row r="100" s="2" customFormat="1">
      <c r="A100" s="36"/>
      <c r="B100" s="37"/>
      <c r="C100" s="38"/>
      <c r="D100" s="213" t="s">
        <v>125</v>
      </c>
      <c r="E100" s="38"/>
      <c r="F100" s="214" t="s">
        <v>138</v>
      </c>
      <c r="G100" s="38"/>
      <c r="H100" s="38"/>
      <c r="I100" s="215"/>
      <c r="J100" s="38"/>
      <c r="K100" s="38"/>
      <c r="L100" s="42"/>
      <c r="M100" s="216"/>
      <c r="N100" s="217"/>
      <c r="O100" s="82"/>
      <c r="P100" s="82"/>
      <c r="Q100" s="82"/>
      <c r="R100" s="82"/>
      <c r="S100" s="82"/>
      <c r="T100" s="83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5" t="s">
        <v>125</v>
      </c>
      <c r="AU100" s="15" t="s">
        <v>81</v>
      </c>
    </row>
    <row r="101" s="2" customFormat="1" ht="44.25" customHeight="1">
      <c r="A101" s="36"/>
      <c r="B101" s="37"/>
      <c r="C101" s="199" t="s">
        <v>123</v>
      </c>
      <c r="D101" s="199" t="s">
        <v>119</v>
      </c>
      <c r="E101" s="200" t="s">
        <v>139</v>
      </c>
      <c r="F101" s="201" t="s">
        <v>140</v>
      </c>
      <c r="G101" s="202" t="s">
        <v>122</v>
      </c>
      <c r="H101" s="203">
        <v>405</v>
      </c>
      <c r="I101" s="204"/>
      <c r="J101" s="205">
        <f>ROUND(I101*H101,2)</f>
        <v>0</v>
      </c>
      <c r="K101" s="206"/>
      <c r="L101" s="42"/>
      <c r="M101" s="207" t="s">
        <v>19</v>
      </c>
      <c r="N101" s="208" t="s">
        <v>42</v>
      </c>
      <c r="O101" s="82"/>
      <c r="P101" s="209">
        <f>O101*H101</f>
        <v>0</v>
      </c>
      <c r="Q101" s="209">
        <v>0</v>
      </c>
      <c r="R101" s="209">
        <f>Q101*H101</f>
        <v>0</v>
      </c>
      <c r="S101" s="209">
        <v>0</v>
      </c>
      <c r="T101" s="21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211" t="s">
        <v>123</v>
      </c>
      <c r="AT101" s="211" t="s">
        <v>119</v>
      </c>
      <c r="AU101" s="211" t="s">
        <v>81</v>
      </c>
      <c r="AY101" s="15" t="s">
        <v>116</v>
      </c>
      <c r="BE101" s="212">
        <f>IF(N101="základní",J101,0)</f>
        <v>0</v>
      </c>
      <c r="BF101" s="212">
        <f>IF(N101="snížená",J101,0)</f>
        <v>0</v>
      </c>
      <c r="BG101" s="212">
        <f>IF(N101="zákl. přenesená",J101,0)</f>
        <v>0</v>
      </c>
      <c r="BH101" s="212">
        <f>IF(N101="sníž. přenesená",J101,0)</f>
        <v>0</v>
      </c>
      <c r="BI101" s="212">
        <f>IF(N101="nulová",J101,0)</f>
        <v>0</v>
      </c>
      <c r="BJ101" s="15" t="s">
        <v>79</v>
      </c>
      <c r="BK101" s="212">
        <f>ROUND(I101*H101,2)</f>
        <v>0</v>
      </c>
      <c r="BL101" s="15" t="s">
        <v>123</v>
      </c>
      <c r="BM101" s="211" t="s">
        <v>141</v>
      </c>
    </row>
    <row r="102" s="2" customFormat="1">
      <c r="A102" s="36"/>
      <c r="B102" s="37"/>
      <c r="C102" s="38"/>
      <c r="D102" s="213" t="s">
        <v>125</v>
      </c>
      <c r="E102" s="38"/>
      <c r="F102" s="214" t="s">
        <v>142</v>
      </c>
      <c r="G102" s="38"/>
      <c r="H102" s="38"/>
      <c r="I102" s="215"/>
      <c r="J102" s="38"/>
      <c r="K102" s="38"/>
      <c r="L102" s="42"/>
      <c r="M102" s="216"/>
      <c r="N102" s="217"/>
      <c r="O102" s="82"/>
      <c r="P102" s="82"/>
      <c r="Q102" s="82"/>
      <c r="R102" s="82"/>
      <c r="S102" s="82"/>
      <c r="T102" s="83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5" t="s">
        <v>125</v>
      </c>
      <c r="AU102" s="15" t="s">
        <v>81</v>
      </c>
    </row>
    <row r="103" s="2" customFormat="1" ht="24.15" customHeight="1">
      <c r="A103" s="36"/>
      <c r="B103" s="37"/>
      <c r="C103" s="199" t="s">
        <v>143</v>
      </c>
      <c r="D103" s="199" t="s">
        <v>119</v>
      </c>
      <c r="E103" s="200" t="s">
        <v>144</v>
      </c>
      <c r="F103" s="201" t="s">
        <v>145</v>
      </c>
      <c r="G103" s="202" t="s">
        <v>122</v>
      </c>
      <c r="H103" s="203">
        <v>405</v>
      </c>
      <c r="I103" s="204"/>
      <c r="J103" s="205">
        <f>ROUND(I103*H103,2)</f>
        <v>0</v>
      </c>
      <c r="K103" s="206"/>
      <c r="L103" s="42"/>
      <c r="M103" s="207" t="s">
        <v>19</v>
      </c>
      <c r="N103" s="208" t="s">
        <v>42</v>
      </c>
      <c r="O103" s="82"/>
      <c r="P103" s="209">
        <f>O103*H103</f>
        <v>0</v>
      </c>
      <c r="Q103" s="209">
        <v>0</v>
      </c>
      <c r="R103" s="209">
        <f>Q103*H103</f>
        <v>0</v>
      </c>
      <c r="S103" s="209">
        <v>0</v>
      </c>
      <c r="T103" s="210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211" t="s">
        <v>123</v>
      </c>
      <c r="AT103" s="211" t="s">
        <v>119</v>
      </c>
      <c r="AU103" s="211" t="s">
        <v>81</v>
      </c>
      <c r="AY103" s="15" t="s">
        <v>116</v>
      </c>
      <c r="BE103" s="212">
        <f>IF(N103="základní",J103,0)</f>
        <v>0</v>
      </c>
      <c r="BF103" s="212">
        <f>IF(N103="snížená",J103,0)</f>
        <v>0</v>
      </c>
      <c r="BG103" s="212">
        <f>IF(N103="zákl. přenesená",J103,0)</f>
        <v>0</v>
      </c>
      <c r="BH103" s="212">
        <f>IF(N103="sníž. přenesená",J103,0)</f>
        <v>0</v>
      </c>
      <c r="BI103" s="212">
        <f>IF(N103="nulová",J103,0)</f>
        <v>0</v>
      </c>
      <c r="BJ103" s="15" t="s">
        <v>79</v>
      </c>
      <c r="BK103" s="212">
        <f>ROUND(I103*H103,2)</f>
        <v>0</v>
      </c>
      <c r="BL103" s="15" t="s">
        <v>123</v>
      </c>
      <c r="BM103" s="211" t="s">
        <v>146</v>
      </c>
    </row>
    <row r="104" s="2" customFormat="1">
      <c r="A104" s="36"/>
      <c r="B104" s="37"/>
      <c r="C104" s="38"/>
      <c r="D104" s="213" t="s">
        <v>125</v>
      </c>
      <c r="E104" s="38"/>
      <c r="F104" s="214" t="s">
        <v>147</v>
      </c>
      <c r="G104" s="38"/>
      <c r="H104" s="38"/>
      <c r="I104" s="215"/>
      <c r="J104" s="38"/>
      <c r="K104" s="38"/>
      <c r="L104" s="42"/>
      <c r="M104" s="216"/>
      <c r="N104" s="217"/>
      <c r="O104" s="82"/>
      <c r="P104" s="82"/>
      <c r="Q104" s="82"/>
      <c r="R104" s="82"/>
      <c r="S104" s="82"/>
      <c r="T104" s="83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5" t="s">
        <v>125</v>
      </c>
      <c r="AU104" s="15" t="s">
        <v>81</v>
      </c>
    </row>
    <row r="105" s="12" customFormat="1" ht="22.8" customHeight="1">
      <c r="A105" s="12"/>
      <c r="B105" s="183"/>
      <c r="C105" s="184"/>
      <c r="D105" s="185" t="s">
        <v>70</v>
      </c>
      <c r="E105" s="197" t="s">
        <v>148</v>
      </c>
      <c r="F105" s="197" t="s">
        <v>149</v>
      </c>
      <c r="G105" s="184"/>
      <c r="H105" s="184"/>
      <c r="I105" s="187"/>
      <c r="J105" s="198">
        <f>BK105</f>
        <v>0</v>
      </c>
      <c r="K105" s="184"/>
      <c r="L105" s="189"/>
      <c r="M105" s="190"/>
      <c r="N105" s="191"/>
      <c r="O105" s="191"/>
      <c r="P105" s="192">
        <f>SUM(P106:P118)</f>
        <v>0</v>
      </c>
      <c r="Q105" s="191"/>
      <c r="R105" s="192">
        <f>SUM(R106:R118)</f>
        <v>0</v>
      </c>
      <c r="S105" s="191"/>
      <c r="T105" s="193">
        <f>SUM(T106:T118)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4" t="s">
        <v>79</v>
      </c>
      <c r="AT105" s="195" t="s">
        <v>70</v>
      </c>
      <c r="AU105" s="195" t="s">
        <v>79</v>
      </c>
      <c r="AY105" s="194" t="s">
        <v>116</v>
      </c>
      <c r="BK105" s="196">
        <f>SUM(BK106:BK118)</f>
        <v>0</v>
      </c>
    </row>
    <row r="106" s="2" customFormat="1" ht="44.25" customHeight="1">
      <c r="A106" s="36"/>
      <c r="B106" s="37"/>
      <c r="C106" s="199" t="s">
        <v>150</v>
      </c>
      <c r="D106" s="199" t="s">
        <v>119</v>
      </c>
      <c r="E106" s="200" t="s">
        <v>151</v>
      </c>
      <c r="F106" s="201" t="s">
        <v>152</v>
      </c>
      <c r="G106" s="202" t="s">
        <v>153</v>
      </c>
      <c r="H106" s="203">
        <v>3.4620000000000002</v>
      </c>
      <c r="I106" s="204"/>
      <c r="J106" s="205">
        <f>ROUND(I106*H106,2)</f>
        <v>0</v>
      </c>
      <c r="K106" s="206"/>
      <c r="L106" s="42"/>
      <c r="M106" s="207" t="s">
        <v>19</v>
      </c>
      <c r="N106" s="208" t="s">
        <v>42</v>
      </c>
      <c r="O106" s="82"/>
      <c r="P106" s="209">
        <f>O106*H106</f>
        <v>0</v>
      </c>
      <c r="Q106" s="209">
        <v>0</v>
      </c>
      <c r="R106" s="209">
        <f>Q106*H106</f>
        <v>0</v>
      </c>
      <c r="S106" s="209">
        <v>0</v>
      </c>
      <c r="T106" s="21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11" t="s">
        <v>123</v>
      </c>
      <c r="AT106" s="211" t="s">
        <v>119</v>
      </c>
      <c r="AU106" s="211" t="s">
        <v>81</v>
      </c>
      <c r="AY106" s="15" t="s">
        <v>116</v>
      </c>
      <c r="BE106" s="212">
        <f>IF(N106="základní",J106,0)</f>
        <v>0</v>
      </c>
      <c r="BF106" s="212">
        <f>IF(N106="snížená",J106,0)</f>
        <v>0</v>
      </c>
      <c r="BG106" s="212">
        <f>IF(N106="zákl. přenesená",J106,0)</f>
        <v>0</v>
      </c>
      <c r="BH106" s="212">
        <f>IF(N106="sníž. přenesená",J106,0)</f>
        <v>0</v>
      </c>
      <c r="BI106" s="212">
        <f>IF(N106="nulová",J106,0)</f>
        <v>0</v>
      </c>
      <c r="BJ106" s="15" t="s">
        <v>79</v>
      </c>
      <c r="BK106" s="212">
        <f>ROUND(I106*H106,2)</f>
        <v>0</v>
      </c>
      <c r="BL106" s="15" t="s">
        <v>123</v>
      </c>
      <c r="BM106" s="211" t="s">
        <v>154</v>
      </c>
    </row>
    <row r="107" s="2" customFormat="1">
      <c r="A107" s="36"/>
      <c r="B107" s="37"/>
      <c r="C107" s="38"/>
      <c r="D107" s="213" t="s">
        <v>125</v>
      </c>
      <c r="E107" s="38"/>
      <c r="F107" s="214" t="s">
        <v>155</v>
      </c>
      <c r="G107" s="38"/>
      <c r="H107" s="38"/>
      <c r="I107" s="215"/>
      <c r="J107" s="38"/>
      <c r="K107" s="38"/>
      <c r="L107" s="42"/>
      <c r="M107" s="216"/>
      <c r="N107" s="217"/>
      <c r="O107" s="82"/>
      <c r="P107" s="82"/>
      <c r="Q107" s="82"/>
      <c r="R107" s="82"/>
      <c r="S107" s="82"/>
      <c r="T107" s="83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5" t="s">
        <v>125</v>
      </c>
      <c r="AU107" s="15" t="s">
        <v>81</v>
      </c>
    </row>
    <row r="108" s="2" customFormat="1" ht="33" customHeight="1">
      <c r="A108" s="36"/>
      <c r="B108" s="37"/>
      <c r="C108" s="199" t="s">
        <v>156</v>
      </c>
      <c r="D108" s="199" t="s">
        <v>119</v>
      </c>
      <c r="E108" s="200" t="s">
        <v>157</v>
      </c>
      <c r="F108" s="201" t="s">
        <v>158</v>
      </c>
      <c r="G108" s="202" t="s">
        <v>153</v>
      </c>
      <c r="H108" s="203">
        <v>3.4620000000000002</v>
      </c>
      <c r="I108" s="204"/>
      <c r="J108" s="205">
        <f>ROUND(I108*H108,2)</f>
        <v>0</v>
      </c>
      <c r="K108" s="206"/>
      <c r="L108" s="42"/>
      <c r="M108" s="207" t="s">
        <v>19</v>
      </c>
      <c r="N108" s="208" t="s">
        <v>42</v>
      </c>
      <c r="O108" s="82"/>
      <c r="P108" s="209">
        <f>O108*H108</f>
        <v>0</v>
      </c>
      <c r="Q108" s="209">
        <v>0</v>
      </c>
      <c r="R108" s="209">
        <f>Q108*H108</f>
        <v>0</v>
      </c>
      <c r="S108" s="209">
        <v>0</v>
      </c>
      <c r="T108" s="21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11" t="s">
        <v>123</v>
      </c>
      <c r="AT108" s="211" t="s">
        <v>119</v>
      </c>
      <c r="AU108" s="211" t="s">
        <v>81</v>
      </c>
      <c r="AY108" s="15" t="s">
        <v>116</v>
      </c>
      <c r="BE108" s="212">
        <f>IF(N108="základní",J108,0)</f>
        <v>0</v>
      </c>
      <c r="BF108" s="212">
        <f>IF(N108="snížená",J108,0)</f>
        <v>0</v>
      </c>
      <c r="BG108" s="212">
        <f>IF(N108="zákl. přenesená",J108,0)</f>
        <v>0</v>
      </c>
      <c r="BH108" s="212">
        <f>IF(N108="sníž. přenesená",J108,0)</f>
        <v>0</v>
      </c>
      <c r="BI108" s="212">
        <f>IF(N108="nulová",J108,0)</f>
        <v>0</v>
      </c>
      <c r="BJ108" s="15" t="s">
        <v>79</v>
      </c>
      <c r="BK108" s="212">
        <f>ROUND(I108*H108,2)</f>
        <v>0</v>
      </c>
      <c r="BL108" s="15" t="s">
        <v>123</v>
      </c>
      <c r="BM108" s="211" t="s">
        <v>159</v>
      </c>
    </row>
    <row r="109" s="2" customFormat="1">
      <c r="A109" s="36"/>
      <c r="B109" s="37"/>
      <c r="C109" s="38"/>
      <c r="D109" s="213" t="s">
        <v>125</v>
      </c>
      <c r="E109" s="38"/>
      <c r="F109" s="214" t="s">
        <v>160</v>
      </c>
      <c r="G109" s="38"/>
      <c r="H109" s="38"/>
      <c r="I109" s="215"/>
      <c r="J109" s="38"/>
      <c r="K109" s="38"/>
      <c r="L109" s="42"/>
      <c r="M109" s="216"/>
      <c r="N109" s="217"/>
      <c r="O109" s="82"/>
      <c r="P109" s="82"/>
      <c r="Q109" s="82"/>
      <c r="R109" s="82"/>
      <c r="S109" s="82"/>
      <c r="T109" s="83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5" t="s">
        <v>125</v>
      </c>
      <c r="AU109" s="15" t="s">
        <v>81</v>
      </c>
    </row>
    <row r="110" s="2" customFormat="1" ht="44.25" customHeight="1">
      <c r="A110" s="36"/>
      <c r="B110" s="37"/>
      <c r="C110" s="199" t="s">
        <v>161</v>
      </c>
      <c r="D110" s="199" t="s">
        <v>119</v>
      </c>
      <c r="E110" s="200" t="s">
        <v>162</v>
      </c>
      <c r="F110" s="201" t="s">
        <v>163</v>
      </c>
      <c r="G110" s="202" t="s">
        <v>153</v>
      </c>
      <c r="H110" s="203">
        <v>34.619999999999997</v>
      </c>
      <c r="I110" s="204"/>
      <c r="J110" s="205">
        <f>ROUND(I110*H110,2)</f>
        <v>0</v>
      </c>
      <c r="K110" s="206"/>
      <c r="L110" s="42"/>
      <c r="M110" s="207" t="s">
        <v>19</v>
      </c>
      <c r="N110" s="208" t="s">
        <v>42</v>
      </c>
      <c r="O110" s="82"/>
      <c r="P110" s="209">
        <f>O110*H110</f>
        <v>0</v>
      </c>
      <c r="Q110" s="209">
        <v>0</v>
      </c>
      <c r="R110" s="209">
        <f>Q110*H110</f>
        <v>0</v>
      </c>
      <c r="S110" s="209">
        <v>0</v>
      </c>
      <c r="T110" s="21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11" t="s">
        <v>123</v>
      </c>
      <c r="AT110" s="211" t="s">
        <v>119</v>
      </c>
      <c r="AU110" s="211" t="s">
        <v>81</v>
      </c>
      <c r="AY110" s="15" t="s">
        <v>116</v>
      </c>
      <c r="BE110" s="212">
        <f>IF(N110="základní",J110,0)</f>
        <v>0</v>
      </c>
      <c r="BF110" s="212">
        <f>IF(N110="snížená",J110,0)</f>
        <v>0</v>
      </c>
      <c r="BG110" s="212">
        <f>IF(N110="zákl. přenesená",J110,0)</f>
        <v>0</v>
      </c>
      <c r="BH110" s="212">
        <f>IF(N110="sníž. přenesená",J110,0)</f>
        <v>0</v>
      </c>
      <c r="BI110" s="212">
        <f>IF(N110="nulová",J110,0)</f>
        <v>0</v>
      </c>
      <c r="BJ110" s="15" t="s">
        <v>79</v>
      </c>
      <c r="BK110" s="212">
        <f>ROUND(I110*H110,2)</f>
        <v>0</v>
      </c>
      <c r="BL110" s="15" t="s">
        <v>123</v>
      </c>
      <c r="BM110" s="211" t="s">
        <v>164</v>
      </c>
    </row>
    <row r="111" s="2" customFormat="1">
      <c r="A111" s="36"/>
      <c r="B111" s="37"/>
      <c r="C111" s="38"/>
      <c r="D111" s="213" t="s">
        <v>125</v>
      </c>
      <c r="E111" s="38"/>
      <c r="F111" s="214" t="s">
        <v>165</v>
      </c>
      <c r="G111" s="38"/>
      <c r="H111" s="38"/>
      <c r="I111" s="215"/>
      <c r="J111" s="38"/>
      <c r="K111" s="38"/>
      <c r="L111" s="42"/>
      <c r="M111" s="216"/>
      <c r="N111" s="217"/>
      <c r="O111" s="82"/>
      <c r="P111" s="82"/>
      <c r="Q111" s="82"/>
      <c r="R111" s="82"/>
      <c r="S111" s="82"/>
      <c r="T111" s="83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5" t="s">
        <v>125</v>
      </c>
      <c r="AU111" s="15" t="s">
        <v>81</v>
      </c>
    </row>
    <row r="112" s="13" customFormat="1">
      <c r="A112" s="13"/>
      <c r="B112" s="218"/>
      <c r="C112" s="219"/>
      <c r="D112" s="220" t="s">
        <v>131</v>
      </c>
      <c r="E112" s="219"/>
      <c r="F112" s="222" t="s">
        <v>166</v>
      </c>
      <c r="G112" s="219"/>
      <c r="H112" s="223">
        <v>34.619999999999997</v>
      </c>
      <c r="I112" s="224"/>
      <c r="J112" s="219"/>
      <c r="K112" s="219"/>
      <c r="L112" s="225"/>
      <c r="M112" s="226"/>
      <c r="N112" s="227"/>
      <c r="O112" s="227"/>
      <c r="P112" s="227"/>
      <c r="Q112" s="227"/>
      <c r="R112" s="227"/>
      <c r="S112" s="227"/>
      <c r="T112" s="22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9" t="s">
        <v>131</v>
      </c>
      <c r="AU112" s="229" t="s">
        <v>81</v>
      </c>
      <c r="AV112" s="13" t="s">
        <v>81</v>
      </c>
      <c r="AW112" s="13" t="s">
        <v>4</v>
      </c>
      <c r="AX112" s="13" t="s">
        <v>79</v>
      </c>
      <c r="AY112" s="229" t="s">
        <v>116</v>
      </c>
    </row>
    <row r="113" s="2" customFormat="1" ht="33" customHeight="1">
      <c r="A113" s="36"/>
      <c r="B113" s="37"/>
      <c r="C113" s="199" t="s">
        <v>117</v>
      </c>
      <c r="D113" s="199" t="s">
        <v>119</v>
      </c>
      <c r="E113" s="200" t="s">
        <v>167</v>
      </c>
      <c r="F113" s="201" t="s">
        <v>168</v>
      </c>
      <c r="G113" s="202" t="s">
        <v>153</v>
      </c>
      <c r="H113" s="203">
        <v>1.8</v>
      </c>
      <c r="I113" s="204"/>
      <c r="J113" s="205">
        <f>ROUND(I113*H113,2)</f>
        <v>0</v>
      </c>
      <c r="K113" s="206"/>
      <c r="L113" s="42"/>
      <c r="M113" s="207" t="s">
        <v>19</v>
      </c>
      <c r="N113" s="208" t="s">
        <v>42</v>
      </c>
      <c r="O113" s="82"/>
      <c r="P113" s="209">
        <f>O113*H113</f>
        <v>0</v>
      </c>
      <c r="Q113" s="209">
        <v>0</v>
      </c>
      <c r="R113" s="209">
        <f>Q113*H113</f>
        <v>0</v>
      </c>
      <c r="S113" s="209">
        <v>0</v>
      </c>
      <c r="T113" s="21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11" t="s">
        <v>123</v>
      </c>
      <c r="AT113" s="211" t="s">
        <v>119</v>
      </c>
      <c r="AU113" s="211" t="s">
        <v>81</v>
      </c>
      <c r="AY113" s="15" t="s">
        <v>116</v>
      </c>
      <c r="BE113" s="212">
        <f>IF(N113="základní",J113,0)</f>
        <v>0</v>
      </c>
      <c r="BF113" s="212">
        <f>IF(N113="snížená",J113,0)</f>
        <v>0</v>
      </c>
      <c r="BG113" s="212">
        <f>IF(N113="zákl. přenesená",J113,0)</f>
        <v>0</v>
      </c>
      <c r="BH113" s="212">
        <f>IF(N113="sníž. přenesená",J113,0)</f>
        <v>0</v>
      </c>
      <c r="BI113" s="212">
        <f>IF(N113="nulová",J113,0)</f>
        <v>0</v>
      </c>
      <c r="BJ113" s="15" t="s">
        <v>79</v>
      </c>
      <c r="BK113" s="212">
        <f>ROUND(I113*H113,2)</f>
        <v>0</v>
      </c>
      <c r="BL113" s="15" t="s">
        <v>123</v>
      </c>
      <c r="BM113" s="211" t="s">
        <v>169</v>
      </c>
    </row>
    <row r="114" s="2" customFormat="1">
      <c r="A114" s="36"/>
      <c r="B114" s="37"/>
      <c r="C114" s="38"/>
      <c r="D114" s="213" t="s">
        <v>125</v>
      </c>
      <c r="E114" s="38"/>
      <c r="F114" s="214" t="s">
        <v>170</v>
      </c>
      <c r="G114" s="38"/>
      <c r="H114" s="38"/>
      <c r="I114" s="215"/>
      <c r="J114" s="38"/>
      <c r="K114" s="38"/>
      <c r="L114" s="42"/>
      <c r="M114" s="216"/>
      <c r="N114" s="217"/>
      <c r="O114" s="82"/>
      <c r="P114" s="82"/>
      <c r="Q114" s="82"/>
      <c r="R114" s="82"/>
      <c r="S114" s="82"/>
      <c r="T114" s="83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5" t="s">
        <v>125</v>
      </c>
      <c r="AU114" s="15" t="s">
        <v>81</v>
      </c>
    </row>
    <row r="115" s="13" customFormat="1">
      <c r="A115" s="13"/>
      <c r="B115" s="218"/>
      <c r="C115" s="219"/>
      <c r="D115" s="220" t="s">
        <v>131</v>
      </c>
      <c r="E115" s="221" t="s">
        <v>19</v>
      </c>
      <c r="F115" s="222" t="s">
        <v>171</v>
      </c>
      <c r="G115" s="219"/>
      <c r="H115" s="223">
        <v>1.8</v>
      </c>
      <c r="I115" s="224"/>
      <c r="J115" s="219"/>
      <c r="K115" s="219"/>
      <c r="L115" s="225"/>
      <c r="M115" s="226"/>
      <c r="N115" s="227"/>
      <c r="O115" s="227"/>
      <c r="P115" s="227"/>
      <c r="Q115" s="227"/>
      <c r="R115" s="227"/>
      <c r="S115" s="227"/>
      <c r="T115" s="22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9" t="s">
        <v>131</v>
      </c>
      <c r="AU115" s="229" t="s">
        <v>81</v>
      </c>
      <c r="AV115" s="13" t="s">
        <v>81</v>
      </c>
      <c r="AW115" s="13" t="s">
        <v>33</v>
      </c>
      <c r="AX115" s="13" t="s">
        <v>79</v>
      </c>
      <c r="AY115" s="229" t="s">
        <v>116</v>
      </c>
    </row>
    <row r="116" s="2" customFormat="1" ht="44.25" customHeight="1">
      <c r="A116" s="36"/>
      <c r="B116" s="37"/>
      <c r="C116" s="199" t="s">
        <v>172</v>
      </c>
      <c r="D116" s="199" t="s">
        <v>119</v>
      </c>
      <c r="E116" s="200" t="s">
        <v>173</v>
      </c>
      <c r="F116" s="201" t="s">
        <v>174</v>
      </c>
      <c r="G116" s="202" t="s">
        <v>153</v>
      </c>
      <c r="H116" s="203">
        <v>1.466</v>
      </c>
      <c r="I116" s="204"/>
      <c r="J116" s="205">
        <f>ROUND(I116*H116,2)</f>
        <v>0</v>
      </c>
      <c r="K116" s="206"/>
      <c r="L116" s="42"/>
      <c r="M116" s="207" t="s">
        <v>19</v>
      </c>
      <c r="N116" s="208" t="s">
        <v>42</v>
      </c>
      <c r="O116" s="82"/>
      <c r="P116" s="209">
        <f>O116*H116</f>
        <v>0</v>
      </c>
      <c r="Q116" s="209">
        <v>0</v>
      </c>
      <c r="R116" s="209">
        <f>Q116*H116</f>
        <v>0</v>
      </c>
      <c r="S116" s="209">
        <v>0</v>
      </c>
      <c r="T116" s="21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11" t="s">
        <v>123</v>
      </c>
      <c r="AT116" s="211" t="s">
        <v>119</v>
      </c>
      <c r="AU116" s="211" t="s">
        <v>81</v>
      </c>
      <c r="AY116" s="15" t="s">
        <v>116</v>
      </c>
      <c r="BE116" s="212">
        <f>IF(N116="základní",J116,0)</f>
        <v>0</v>
      </c>
      <c r="BF116" s="212">
        <f>IF(N116="snížená",J116,0)</f>
        <v>0</v>
      </c>
      <c r="BG116" s="212">
        <f>IF(N116="zákl. přenesená",J116,0)</f>
        <v>0</v>
      </c>
      <c r="BH116" s="212">
        <f>IF(N116="sníž. přenesená",J116,0)</f>
        <v>0</v>
      </c>
      <c r="BI116" s="212">
        <f>IF(N116="nulová",J116,0)</f>
        <v>0</v>
      </c>
      <c r="BJ116" s="15" t="s">
        <v>79</v>
      </c>
      <c r="BK116" s="212">
        <f>ROUND(I116*H116,2)</f>
        <v>0</v>
      </c>
      <c r="BL116" s="15" t="s">
        <v>123</v>
      </c>
      <c r="BM116" s="211" t="s">
        <v>175</v>
      </c>
    </row>
    <row r="117" s="2" customFormat="1">
      <c r="A117" s="36"/>
      <c r="B117" s="37"/>
      <c r="C117" s="38"/>
      <c r="D117" s="213" t="s">
        <v>125</v>
      </c>
      <c r="E117" s="38"/>
      <c r="F117" s="214" t="s">
        <v>176</v>
      </c>
      <c r="G117" s="38"/>
      <c r="H117" s="38"/>
      <c r="I117" s="215"/>
      <c r="J117" s="38"/>
      <c r="K117" s="38"/>
      <c r="L117" s="42"/>
      <c r="M117" s="216"/>
      <c r="N117" s="217"/>
      <c r="O117" s="82"/>
      <c r="P117" s="82"/>
      <c r="Q117" s="82"/>
      <c r="R117" s="82"/>
      <c r="S117" s="82"/>
      <c r="T117" s="83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5" t="s">
        <v>125</v>
      </c>
      <c r="AU117" s="15" t="s">
        <v>81</v>
      </c>
    </row>
    <row r="118" s="13" customFormat="1">
      <c r="A118" s="13"/>
      <c r="B118" s="218"/>
      <c r="C118" s="219"/>
      <c r="D118" s="220" t="s">
        <v>131</v>
      </c>
      <c r="E118" s="221" t="s">
        <v>19</v>
      </c>
      <c r="F118" s="222" t="s">
        <v>177</v>
      </c>
      <c r="G118" s="219"/>
      <c r="H118" s="223">
        <v>1.466</v>
      </c>
      <c r="I118" s="224"/>
      <c r="J118" s="219"/>
      <c r="K118" s="219"/>
      <c r="L118" s="225"/>
      <c r="M118" s="226"/>
      <c r="N118" s="227"/>
      <c r="O118" s="227"/>
      <c r="P118" s="227"/>
      <c r="Q118" s="227"/>
      <c r="R118" s="227"/>
      <c r="S118" s="227"/>
      <c r="T118" s="22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9" t="s">
        <v>131</v>
      </c>
      <c r="AU118" s="229" t="s">
        <v>81</v>
      </c>
      <c r="AV118" s="13" t="s">
        <v>81</v>
      </c>
      <c r="AW118" s="13" t="s">
        <v>33</v>
      </c>
      <c r="AX118" s="13" t="s">
        <v>79</v>
      </c>
      <c r="AY118" s="229" t="s">
        <v>116</v>
      </c>
    </row>
    <row r="119" s="12" customFormat="1" ht="25.92" customHeight="1">
      <c r="A119" s="12"/>
      <c r="B119" s="183"/>
      <c r="C119" s="184"/>
      <c r="D119" s="185" t="s">
        <v>70</v>
      </c>
      <c r="E119" s="186" t="s">
        <v>178</v>
      </c>
      <c r="F119" s="186" t="s">
        <v>179</v>
      </c>
      <c r="G119" s="184"/>
      <c r="H119" s="184"/>
      <c r="I119" s="187"/>
      <c r="J119" s="188">
        <f>BK119</f>
        <v>0</v>
      </c>
      <c r="K119" s="184"/>
      <c r="L119" s="189"/>
      <c r="M119" s="190"/>
      <c r="N119" s="191"/>
      <c r="O119" s="191"/>
      <c r="P119" s="192">
        <f>P120+P142+P152+P159+P183+P238+P259</f>
        <v>0</v>
      </c>
      <c r="Q119" s="191"/>
      <c r="R119" s="192">
        <f>R120+R142+R152+R159+R183+R238+R259</f>
        <v>6.1383164800000003</v>
      </c>
      <c r="S119" s="191"/>
      <c r="T119" s="193">
        <f>T120+T142+T152+T159+T183+T238+T259</f>
        <v>3.4621599999999999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4" t="s">
        <v>81</v>
      </c>
      <c r="AT119" s="195" t="s">
        <v>70</v>
      </c>
      <c r="AU119" s="195" t="s">
        <v>71</v>
      </c>
      <c r="AY119" s="194" t="s">
        <v>116</v>
      </c>
      <c r="BK119" s="196">
        <f>BK120+BK142+BK152+BK159+BK183+BK238+BK259</f>
        <v>0</v>
      </c>
    </row>
    <row r="120" s="12" customFormat="1" ht="22.8" customHeight="1">
      <c r="A120" s="12"/>
      <c r="B120" s="183"/>
      <c r="C120" s="184"/>
      <c r="D120" s="185" t="s">
        <v>70</v>
      </c>
      <c r="E120" s="197" t="s">
        <v>180</v>
      </c>
      <c r="F120" s="197" t="s">
        <v>181</v>
      </c>
      <c r="G120" s="184"/>
      <c r="H120" s="184"/>
      <c r="I120" s="187"/>
      <c r="J120" s="198">
        <f>BK120</f>
        <v>0</v>
      </c>
      <c r="K120" s="184"/>
      <c r="L120" s="189"/>
      <c r="M120" s="190"/>
      <c r="N120" s="191"/>
      <c r="O120" s="191"/>
      <c r="P120" s="192">
        <f>SUM(P121:P141)</f>
        <v>0</v>
      </c>
      <c r="Q120" s="191"/>
      <c r="R120" s="192">
        <f>SUM(R121:R141)</f>
        <v>0.60768</v>
      </c>
      <c r="S120" s="191"/>
      <c r="T120" s="193">
        <f>SUM(T121:T141)</f>
        <v>0.19600000000000001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94" t="s">
        <v>81</v>
      </c>
      <c r="AT120" s="195" t="s">
        <v>70</v>
      </c>
      <c r="AU120" s="195" t="s">
        <v>79</v>
      </c>
      <c r="AY120" s="194" t="s">
        <v>116</v>
      </c>
      <c r="BK120" s="196">
        <f>SUM(BK121:BK141)</f>
        <v>0</v>
      </c>
    </row>
    <row r="121" s="2" customFormat="1" ht="37.8" customHeight="1">
      <c r="A121" s="36"/>
      <c r="B121" s="37"/>
      <c r="C121" s="199" t="s">
        <v>182</v>
      </c>
      <c r="D121" s="199" t="s">
        <v>119</v>
      </c>
      <c r="E121" s="200" t="s">
        <v>183</v>
      </c>
      <c r="F121" s="201" t="s">
        <v>184</v>
      </c>
      <c r="G121" s="202" t="s">
        <v>122</v>
      </c>
      <c r="H121" s="203">
        <v>98</v>
      </c>
      <c r="I121" s="204"/>
      <c r="J121" s="205">
        <f>ROUND(I121*H121,2)</f>
        <v>0</v>
      </c>
      <c r="K121" s="206"/>
      <c r="L121" s="42"/>
      <c r="M121" s="207" t="s">
        <v>19</v>
      </c>
      <c r="N121" s="208" t="s">
        <v>42</v>
      </c>
      <c r="O121" s="82"/>
      <c r="P121" s="209">
        <f>O121*H121</f>
        <v>0</v>
      </c>
      <c r="Q121" s="209">
        <v>0</v>
      </c>
      <c r="R121" s="209">
        <f>Q121*H121</f>
        <v>0</v>
      </c>
      <c r="S121" s="209">
        <v>0.002</v>
      </c>
      <c r="T121" s="210">
        <f>S121*H121</f>
        <v>0.19600000000000001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11" t="s">
        <v>185</v>
      </c>
      <c r="AT121" s="211" t="s">
        <v>119</v>
      </c>
      <c r="AU121" s="211" t="s">
        <v>81</v>
      </c>
      <c r="AY121" s="15" t="s">
        <v>116</v>
      </c>
      <c r="BE121" s="212">
        <f>IF(N121="základní",J121,0)</f>
        <v>0</v>
      </c>
      <c r="BF121" s="212">
        <f>IF(N121="snížená",J121,0)</f>
        <v>0</v>
      </c>
      <c r="BG121" s="212">
        <f>IF(N121="zákl. přenesená",J121,0)</f>
        <v>0</v>
      </c>
      <c r="BH121" s="212">
        <f>IF(N121="sníž. přenesená",J121,0)</f>
        <v>0</v>
      </c>
      <c r="BI121" s="212">
        <f>IF(N121="nulová",J121,0)</f>
        <v>0</v>
      </c>
      <c r="BJ121" s="15" t="s">
        <v>79</v>
      </c>
      <c r="BK121" s="212">
        <f>ROUND(I121*H121,2)</f>
        <v>0</v>
      </c>
      <c r="BL121" s="15" t="s">
        <v>185</v>
      </c>
      <c r="BM121" s="211" t="s">
        <v>186</v>
      </c>
    </row>
    <row r="122" s="2" customFormat="1">
      <c r="A122" s="36"/>
      <c r="B122" s="37"/>
      <c r="C122" s="38"/>
      <c r="D122" s="213" t="s">
        <v>125</v>
      </c>
      <c r="E122" s="38"/>
      <c r="F122" s="214" t="s">
        <v>187</v>
      </c>
      <c r="G122" s="38"/>
      <c r="H122" s="38"/>
      <c r="I122" s="215"/>
      <c r="J122" s="38"/>
      <c r="K122" s="38"/>
      <c r="L122" s="42"/>
      <c r="M122" s="216"/>
      <c r="N122" s="217"/>
      <c r="O122" s="82"/>
      <c r="P122" s="82"/>
      <c r="Q122" s="82"/>
      <c r="R122" s="82"/>
      <c r="S122" s="82"/>
      <c r="T122" s="83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125</v>
      </c>
      <c r="AU122" s="15" t="s">
        <v>81</v>
      </c>
    </row>
    <row r="123" s="2" customFormat="1">
      <c r="A123" s="36"/>
      <c r="B123" s="37"/>
      <c r="C123" s="38"/>
      <c r="D123" s="220" t="s">
        <v>188</v>
      </c>
      <c r="E123" s="38"/>
      <c r="F123" s="230" t="s">
        <v>189</v>
      </c>
      <c r="G123" s="38"/>
      <c r="H123" s="38"/>
      <c r="I123" s="215"/>
      <c r="J123" s="38"/>
      <c r="K123" s="38"/>
      <c r="L123" s="42"/>
      <c r="M123" s="216"/>
      <c r="N123" s="217"/>
      <c r="O123" s="82"/>
      <c r="P123" s="82"/>
      <c r="Q123" s="82"/>
      <c r="R123" s="82"/>
      <c r="S123" s="82"/>
      <c r="T123" s="83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188</v>
      </c>
      <c r="AU123" s="15" t="s">
        <v>81</v>
      </c>
    </row>
    <row r="124" s="2" customFormat="1" ht="55.5" customHeight="1">
      <c r="A124" s="36"/>
      <c r="B124" s="37"/>
      <c r="C124" s="199" t="s">
        <v>8</v>
      </c>
      <c r="D124" s="199" t="s">
        <v>119</v>
      </c>
      <c r="E124" s="200" t="s">
        <v>190</v>
      </c>
      <c r="F124" s="201" t="s">
        <v>191</v>
      </c>
      <c r="G124" s="202" t="s">
        <v>136</v>
      </c>
      <c r="H124" s="203">
        <v>1</v>
      </c>
      <c r="I124" s="204"/>
      <c r="J124" s="205">
        <f>ROUND(I124*H124,2)</f>
        <v>0</v>
      </c>
      <c r="K124" s="206"/>
      <c r="L124" s="42"/>
      <c r="M124" s="207" t="s">
        <v>19</v>
      </c>
      <c r="N124" s="208" t="s">
        <v>42</v>
      </c>
      <c r="O124" s="82"/>
      <c r="P124" s="209">
        <f>O124*H124</f>
        <v>0</v>
      </c>
      <c r="Q124" s="209">
        <v>0.00108</v>
      </c>
      <c r="R124" s="209">
        <f>Q124*H124</f>
        <v>0.00108</v>
      </c>
      <c r="S124" s="209">
        <v>0</v>
      </c>
      <c r="T124" s="21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1" t="s">
        <v>185</v>
      </c>
      <c r="AT124" s="211" t="s">
        <v>119</v>
      </c>
      <c r="AU124" s="211" t="s">
        <v>81</v>
      </c>
      <c r="AY124" s="15" t="s">
        <v>116</v>
      </c>
      <c r="BE124" s="212">
        <f>IF(N124="základní",J124,0)</f>
        <v>0</v>
      </c>
      <c r="BF124" s="212">
        <f>IF(N124="snížená",J124,0)</f>
        <v>0</v>
      </c>
      <c r="BG124" s="212">
        <f>IF(N124="zákl. přenesená",J124,0)</f>
        <v>0</v>
      </c>
      <c r="BH124" s="212">
        <f>IF(N124="sníž. přenesená",J124,0)</f>
        <v>0</v>
      </c>
      <c r="BI124" s="212">
        <f>IF(N124="nulová",J124,0)</f>
        <v>0</v>
      </c>
      <c r="BJ124" s="15" t="s">
        <v>79</v>
      </c>
      <c r="BK124" s="212">
        <f>ROUND(I124*H124,2)</f>
        <v>0</v>
      </c>
      <c r="BL124" s="15" t="s">
        <v>185</v>
      </c>
      <c r="BM124" s="211" t="s">
        <v>192</v>
      </c>
    </row>
    <row r="125" s="2" customFormat="1">
      <c r="A125" s="36"/>
      <c r="B125" s="37"/>
      <c r="C125" s="38"/>
      <c r="D125" s="213" t="s">
        <v>125</v>
      </c>
      <c r="E125" s="38"/>
      <c r="F125" s="214" t="s">
        <v>193</v>
      </c>
      <c r="G125" s="38"/>
      <c r="H125" s="38"/>
      <c r="I125" s="215"/>
      <c r="J125" s="38"/>
      <c r="K125" s="38"/>
      <c r="L125" s="42"/>
      <c r="M125" s="216"/>
      <c r="N125" s="217"/>
      <c r="O125" s="82"/>
      <c r="P125" s="82"/>
      <c r="Q125" s="82"/>
      <c r="R125" s="82"/>
      <c r="S125" s="82"/>
      <c r="T125" s="83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125</v>
      </c>
      <c r="AU125" s="15" t="s">
        <v>81</v>
      </c>
    </row>
    <row r="126" s="2" customFormat="1" ht="24.15" customHeight="1">
      <c r="A126" s="36"/>
      <c r="B126" s="37"/>
      <c r="C126" s="231" t="s">
        <v>194</v>
      </c>
      <c r="D126" s="231" t="s">
        <v>195</v>
      </c>
      <c r="E126" s="232" t="s">
        <v>196</v>
      </c>
      <c r="F126" s="233" t="s">
        <v>197</v>
      </c>
      <c r="G126" s="234" t="s">
        <v>136</v>
      </c>
      <c r="H126" s="235">
        <v>1</v>
      </c>
      <c r="I126" s="236"/>
      <c r="J126" s="237">
        <f>ROUND(I126*H126,2)</f>
        <v>0</v>
      </c>
      <c r="K126" s="238"/>
      <c r="L126" s="239"/>
      <c r="M126" s="240" t="s">
        <v>19</v>
      </c>
      <c r="N126" s="241" t="s">
        <v>42</v>
      </c>
      <c r="O126" s="82"/>
      <c r="P126" s="209">
        <f>O126*H126</f>
        <v>0</v>
      </c>
      <c r="Q126" s="209">
        <v>0.0020200000000000001</v>
      </c>
      <c r="R126" s="209">
        <f>Q126*H126</f>
        <v>0.0020200000000000001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195</v>
      </c>
      <c r="AU126" s="211" t="s">
        <v>81</v>
      </c>
      <c r="AY126" s="15" t="s">
        <v>116</v>
      </c>
      <c r="BE126" s="212">
        <f>IF(N126="základní",J126,0)</f>
        <v>0</v>
      </c>
      <c r="BF126" s="212">
        <f>IF(N126="snížená",J126,0)</f>
        <v>0</v>
      </c>
      <c r="BG126" s="212">
        <f>IF(N126="zákl. přenesená",J126,0)</f>
        <v>0</v>
      </c>
      <c r="BH126" s="212">
        <f>IF(N126="sníž. přenesená",J126,0)</f>
        <v>0</v>
      </c>
      <c r="BI126" s="212">
        <f>IF(N126="nulová",J126,0)</f>
        <v>0</v>
      </c>
      <c r="BJ126" s="15" t="s">
        <v>79</v>
      </c>
      <c r="BK126" s="212">
        <f>ROUND(I126*H126,2)</f>
        <v>0</v>
      </c>
      <c r="BL126" s="15" t="s">
        <v>185</v>
      </c>
      <c r="BM126" s="211" t="s">
        <v>199</v>
      </c>
    </row>
    <row r="127" s="2" customFormat="1" ht="24.15" customHeight="1">
      <c r="A127" s="36"/>
      <c r="B127" s="37"/>
      <c r="C127" s="199" t="s">
        <v>200</v>
      </c>
      <c r="D127" s="199" t="s">
        <v>119</v>
      </c>
      <c r="E127" s="200" t="s">
        <v>201</v>
      </c>
      <c r="F127" s="201" t="s">
        <v>202</v>
      </c>
      <c r="G127" s="202" t="s">
        <v>122</v>
      </c>
      <c r="H127" s="203">
        <v>174</v>
      </c>
      <c r="I127" s="204"/>
      <c r="J127" s="205">
        <f>ROUND(I127*H127,2)</f>
        <v>0</v>
      </c>
      <c r="K127" s="206"/>
      <c r="L127" s="42"/>
      <c r="M127" s="207" t="s">
        <v>19</v>
      </c>
      <c r="N127" s="208" t="s">
        <v>42</v>
      </c>
      <c r="O127" s="82"/>
      <c r="P127" s="209">
        <f>O127*H127</f>
        <v>0</v>
      </c>
      <c r="Q127" s="209">
        <v>0.00046000000000000001</v>
      </c>
      <c r="R127" s="209">
        <f>Q127*H127</f>
        <v>0.08004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185</v>
      </c>
      <c r="AT127" s="211" t="s">
        <v>119</v>
      </c>
      <c r="AU127" s="211" t="s">
        <v>81</v>
      </c>
      <c r="AY127" s="15" t="s">
        <v>116</v>
      </c>
      <c r="BE127" s="212">
        <f>IF(N127="základní",J127,0)</f>
        <v>0</v>
      </c>
      <c r="BF127" s="212">
        <f>IF(N127="snížená",J127,0)</f>
        <v>0</v>
      </c>
      <c r="BG127" s="212">
        <f>IF(N127="zákl. přenesená",J127,0)</f>
        <v>0</v>
      </c>
      <c r="BH127" s="212">
        <f>IF(N127="sníž. přenesená",J127,0)</f>
        <v>0</v>
      </c>
      <c r="BI127" s="212">
        <f>IF(N127="nulová",J127,0)</f>
        <v>0</v>
      </c>
      <c r="BJ127" s="15" t="s">
        <v>79</v>
      </c>
      <c r="BK127" s="212">
        <f>ROUND(I127*H127,2)</f>
        <v>0</v>
      </c>
      <c r="BL127" s="15" t="s">
        <v>185</v>
      </c>
      <c r="BM127" s="211" t="s">
        <v>203</v>
      </c>
    </row>
    <row r="128" s="2" customFormat="1">
      <c r="A128" s="36"/>
      <c r="B128" s="37"/>
      <c r="C128" s="38"/>
      <c r="D128" s="213" t="s">
        <v>125</v>
      </c>
      <c r="E128" s="38"/>
      <c r="F128" s="214" t="s">
        <v>204</v>
      </c>
      <c r="G128" s="38"/>
      <c r="H128" s="38"/>
      <c r="I128" s="215"/>
      <c r="J128" s="38"/>
      <c r="K128" s="38"/>
      <c r="L128" s="42"/>
      <c r="M128" s="216"/>
      <c r="N128" s="217"/>
      <c r="O128" s="82"/>
      <c r="P128" s="82"/>
      <c r="Q128" s="82"/>
      <c r="R128" s="82"/>
      <c r="S128" s="82"/>
      <c r="T128" s="83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125</v>
      </c>
      <c r="AU128" s="15" t="s">
        <v>81</v>
      </c>
    </row>
    <row r="129" s="2" customFormat="1" ht="24.15" customHeight="1">
      <c r="A129" s="36"/>
      <c r="B129" s="37"/>
      <c r="C129" s="231" t="s">
        <v>205</v>
      </c>
      <c r="D129" s="231" t="s">
        <v>195</v>
      </c>
      <c r="E129" s="232" t="s">
        <v>206</v>
      </c>
      <c r="F129" s="233" t="s">
        <v>207</v>
      </c>
      <c r="G129" s="234" t="s">
        <v>122</v>
      </c>
      <c r="H129" s="235">
        <v>174</v>
      </c>
      <c r="I129" s="236"/>
      <c r="J129" s="237">
        <f>ROUND(I129*H129,2)</f>
        <v>0</v>
      </c>
      <c r="K129" s="238"/>
      <c r="L129" s="239"/>
      <c r="M129" s="240" t="s">
        <v>19</v>
      </c>
      <c r="N129" s="241" t="s">
        <v>42</v>
      </c>
      <c r="O129" s="82"/>
      <c r="P129" s="209">
        <f>O129*H129</f>
        <v>0</v>
      </c>
      <c r="Q129" s="209">
        <v>0.0019</v>
      </c>
      <c r="R129" s="209">
        <f>Q129*H129</f>
        <v>0.3306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195</v>
      </c>
      <c r="AU129" s="211" t="s">
        <v>81</v>
      </c>
      <c r="AY129" s="15" t="s">
        <v>116</v>
      </c>
      <c r="BE129" s="212">
        <f>IF(N129="základní",J129,0)</f>
        <v>0</v>
      </c>
      <c r="BF129" s="212">
        <f>IF(N129="snížená",J129,0)</f>
        <v>0</v>
      </c>
      <c r="BG129" s="212">
        <f>IF(N129="zákl. přenesená",J129,0)</f>
        <v>0</v>
      </c>
      <c r="BH129" s="212">
        <f>IF(N129="sníž. přenesená",J129,0)</f>
        <v>0</v>
      </c>
      <c r="BI129" s="212">
        <f>IF(N129="nulová",J129,0)</f>
        <v>0</v>
      </c>
      <c r="BJ129" s="15" t="s">
        <v>79</v>
      </c>
      <c r="BK129" s="212">
        <f>ROUND(I129*H129,2)</f>
        <v>0</v>
      </c>
      <c r="BL129" s="15" t="s">
        <v>185</v>
      </c>
      <c r="BM129" s="211" t="s">
        <v>208</v>
      </c>
    </row>
    <row r="130" s="2" customFormat="1" ht="55.5" customHeight="1">
      <c r="A130" s="36"/>
      <c r="B130" s="37"/>
      <c r="C130" s="199" t="s">
        <v>185</v>
      </c>
      <c r="D130" s="199" t="s">
        <v>119</v>
      </c>
      <c r="E130" s="200" t="s">
        <v>209</v>
      </c>
      <c r="F130" s="201" t="s">
        <v>210</v>
      </c>
      <c r="G130" s="202" t="s">
        <v>211</v>
      </c>
      <c r="H130" s="203">
        <v>128</v>
      </c>
      <c r="I130" s="204"/>
      <c r="J130" s="205">
        <f>ROUND(I130*H130,2)</f>
        <v>0</v>
      </c>
      <c r="K130" s="206"/>
      <c r="L130" s="42"/>
      <c r="M130" s="207" t="s">
        <v>19</v>
      </c>
      <c r="N130" s="208" t="s">
        <v>42</v>
      </c>
      <c r="O130" s="82"/>
      <c r="P130" s="209">
        <f>O130*H130</f>
        <v>0</v>
      </c>
      <c r="Q130" s="209">
        <v>0.00010000000000000001</v>
      </c>
      <c r="R130" s="209">
        <f>Q130*H130</f>
        <v>0.012800000000000001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185</v>
      </c>
      <c r="AT130" s="211" t="s">
        <v>119</v>
      </c>
      <c r="AU130" s="211" t="s">
        <v>81</v>
      </c>
      <c r="AY130" s="15" t="s">
        <v>116</v>
      </c>
      <c r="BE130" s="212">
        <f>IF(N130="základní",J130,0)</f>
        <v>0</v>
      </c>
      <c r="BF130" s="212">
        <f>IF(N130="snížená",J130,0)</f>
        <v>0</v>
      </c>
      <c r="BG130" s="212">
        <f>IF(N130="zákl. přenesená",J130,0)</f>
        <v>0</v>
      </c>
      <c r="BH130" s="212">
        <f>IF(N130="sníž. přenesená",J130,0)</f>
        <v>0</v>
      </c>
      <c r="BI130" s="212">
        <f>IF(N130="nulová",J130,0)</f>
        <v>0</v>
      </c>
      <c r="BJ130" s="15" t="s">
        <v>79</v>
      </c>
      <c r="BK130" s="212">
        <f>ROUND(I130*H130,2)</f>
        <v>0</v>
      </c>
      <c r="BL130" s="15" t="s">
        <v>185</v>
      </c>
      <c r="BM130" s="211" t="s">
        <v>212</v>
      </c>
    </row>
    <row r="131" s="2" customFormat="1">
      <c r="A131" s="36"/>
      <c r="B131" s="37"/>
      <c r="C131" s="38"/>
      <c r="D131" s="213" t="s">
        <v>125</v>
      </c>
      <c r="E131" s="38"/>
      <c r="F131" s="214" t="s">
        <v>213</v>
      </c>
      <c r="G131" s="38"/>
      <c r="H131" s="38"/>
      <c r="I131" s="215"/>
      <c r="J131" s="38"/>
      <c r="K131" s="38"/>
      <c r="L131" s="42"/>
      <c r="M131" s="216"/>
      <c r="N131" s="217"/>
      <c r="O131" s="82"/>
      <c r="P131" s="82"/>
      <c r="Q131" s="82"/>
      <c r="R131" s="82"/>
      <c r="S131" s="82"/>
      <c r="T131" s="83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125</v>
      </c>
      <c r="AU131" s="15" t="s">
        <v>81</v>
      </c>
    </row>
    <row r="132" s="2" customFormat="1">
      <c r="A132" s="36"/>
      <c r="B132" s="37"/>
      <c r="C132" s="38"/>
      <c r="D132" s="220" t="s">
        <v>188</v>
      </c>
      <c r="E132" s="38"/>
      <c r="F132" s="230" t="s">
        <v>214</v>
      </c>
      <c r="G132" s="38"/>
      <c r="H132" s="38"/>
      <c r="I132" s="215"/>
      <c r="J132" s="38"/>
      <c r="K132" s="38"/>
      <c r="L132" s="42"/>
      <c r="M132" s="216"/>
      <c r="N132" s="217"/>
      <c r="O132" s="82"/>
      <c r="P132" s="82"/>
      <c r="Q132" s="82"/>
      <c r="R132" s="82"/>
      <c r="S132" s="82"/>
      <c r="T132" s="83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188</v>
      </c>
      <c r="AU132" s="15" t="s">
        <v>81</v>
      </c>
    </row>
    <row r="133" s="13" customFormat="1">
      <c r="A133" s="13"/>
      <c r="B133" s="218"/>
      <c r="C133" s="219"/>
      <c r="D133" s="220" t="s">
        <v>131</v>
      </c>
      <c r="E133" s="221" t="s">
        <v>19</v>
      </c>
      <c r="F133" s="222" t="s">
        <v>215</v>
      </c>
      <c r="G133" s="219"/>
      <c r="H133" s="223">
        <v>128</v>
      </c>
      <c r="I133" s="224"/>
      <c r="J133" s="219"/>
      <c r="K133" s="219"/>
      <c r="L133" s="225"/>
      <c r="M133" s="226"/>
      <c r="N133" s="227"/>
      <c r="O133" s="227"/>
      <c r="P133" s="227"/>
      <c r="Q133" s="227"/>
      <c r="R133" s="227"/>
      <c r="S133" s="227"/>
      <c r="T133" s="22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9" t="s">
        <v>131</v>
      </c>
      <c r="AU133" s="229" t="s">
        <v>81</v>
      </c>
      <c r="AV133" s="13" t="s">
        <v>81</v>
      </c>
      <c r="AW133" s="13" t="s">
        <v>33</v>
      </c>
      <c r="AX133" s="13" t="s">
        <v>79</v>
      </c>
      <c r="AY133" s="229" t="s">
        <v>116</v>
      </c>
    </row>
    <row r="134" s="2" customFormat="1" ht="24.15" customHeight="1">
      <c r="A134" s="36"/>
      <c r="B134" s="37"/>
      <c r="C134" s="231" t="s">
        <v>216</v>
      </c>
      <c r="D134" s="231" t="s">
        <v>195</v>
      </c>
      <c r="E134" s="232" t="s">
        <v>217</v>
      </c>
      <c r="F134" s="233" t="s">
        <v>218</v>
      </c>
      <c r="G134" s="234" t="s">
        <v>211</v>
      </c>
      <c r="H134" s="235">
        <v>84</v>
      </c>
      <c r="I134" s="236"/>
      <c r="J134" s="237">
        <f>ROUND(I134*H134,2)</f>
        <v>0</v>
      </c>
      <c r="K134" s="238"/>
      <c r="L134" s="239"/>
      <c r="M134" s="240" t="s">
        <v>19</v>
      </c>
      <c r="N134" s="241" t="s">
        <v>42</v>
      </c>
      <c r="O134" s="82"/>
      <c r="P134" s="209">
        <f>O134*H134</f>
        <v>0</v>
      </c>
      <c r="Q134" s="209">
        <v>0.00050000000000000001</v>
      </c>
      <c r="R134" s="209">
        <f>Q134*H134</f>
        <v>0.042000000000000003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195</v>
      </c>
      <c r="AU134" s="211" t="s">
        <v>81</v>
      </c>
      <c r="AY134" s="15" t="s">
        <v>116</v>
      </c>
      <c r="BE134" s="212">
        <f>IF(N134="základní",J134,0)</f>
        <v>0</v>
      </c>
      <c r="BF134" s="212">
        <f>IF(N134="snížená",J134,0)</f>
        <v>0</v>
      </c>
      <c r="BG134" s="212">
        <f>IF(N134="zákl. přenesená",J134,0)</f>
        <v>0</v>
      </c>
      <c r="BH134" s="212">
        <f>IF(N134="sníž. přenesená",J134,0)</f>
        <v>0</v>
      </c>
      <c r="BI134" s="212">
        <f>IF(N134="nulová",J134,0)</f>
        <v>0</v>
      </c>
      <c r="BJ134" s="15" t="s">
        <v>79</v>
      </c>
      <c r="BK134" s="212">
        <f>ROUND(I134*H134,2)</f>
        <v>0</v>
      </c>
      <c r="BL134" s="15" t="s">
        <v>185</v>
      </c>
      <c r="BM134" s="211" t="s">
        <v>219</v>
      </c>
    </row>
    <row r="135" s="2" customFormat="1" ht="24.15" customHeight="1">
      <c r="A135" s="36"/>
      <c r="B135" s="37"/>
      <c r="C135" s="231" t="s">
        <v>220</v>
      </c>
      <c r="D135" s="231" t="s">
        <v>195</v>
      </c>
      <c r="E135" s="232" t="s">
        <v>221</v>
      </c>
      <c r="F135" s="233" t="s">
        <v>222</v>
      </c>
      <c r="G135" s="234" t="s">
        <v>211</v>
      </c>
      <c r="H135" s="235">
        <v>44</v>
      </c>
      <c r="I135" s="236"/>
      <c r="J135" s="237">
        <f>ROUND(I135*H135,2)</f>
        <v>0</v>
      </c>
      <c r="K135" s="238"/>
      <c r="L135" s="239"/>
      <c r="M135" s="240" t="s">
        <v>19</v>
      </c>
      <c r="N135" s="241" t="s">
        <v>42</v>
      </c>
      <c r="O135" s="82"/>
      <c r="P135" s="209">
        <f>O135*H135</f>
        <v>0</v>
      </c>
      <c r="Q135" s="209">
        <v>0.001</v>
      </c>
      <c r="R135" s="209">
        <f>Q135*H135</f>
        <v>0.043999999999999997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195</v>
      </c>
      <c r="AU135" s="211" t="s">
        <v>81</v>
      </c>
      <c r="AY135" s="15" t="s">
        <v>116</v>
      </c>
      <c r="BE135" s="212">
        <f>IF(N135="základní",J135,0)</f>
        <v>0</v>
      </c>
      <c r="BF135" s="212">
        <f>IF(N135="snížená",J135,0)</f>
        <v>0</v>
      </c>
      <c r="BG135" s="212">
        <f>IF(N135="zákl. přenesená",J135,0)</f>
        <v>0</v>
      </c>
      <c r="BH135" s="212">
        <f>IF(N135="sníž. přenesená",J135,0)</f>
        <v>0</v>
      </c>
      <c r="BI135" s="212">
        <f>IF(N135="nulová",J135,0)</f>
        <v>0</v>
      </c>
      <c r="BJ135" s="15" t="s">
        <v>79</v>
      </c>
      <c r="BK135" s="212">
        <f>ROUND(I135*H135,2)</f>
        <v>0</v>
      </c>
      <c r="BL135" s="15" t="s">
        <v>185</v>
      </c>
      <c r="BM135" s="211" t="s">
        <v>223</v>
      </c>
    </row>
    <row r="136" s="2" customFormat="1" ht="16.5" customHeight="1">
      <c r="A136" s="36"/>
      <c r="B136" s="37"/>
      <c r="C136" s="231" t="s">
        <v>224</v>
      </c>
      <c r="D136" s="231" t="s">
        <v>195</v>
      </c>
      <c r="E136" s="232" t="s">
        <v>225</v>
      </c>
      <c r="F136" s="233" t="s">
        <v>226</v>
      </c>
      <c r="G136" s="234" t="s">
        <v>136</v>
      </c>
      <c r="H136" s="235">
        <v>19</v>
      </c>
      <c r="I136" s="236"/>
      <c r="J136" s="237">
        <f>ROUND(I136*H136,2)</f>
        <v>0</v>
      </c>
      <c r="K136" s="238"/>
      <c r="L136" s="239"/>
      <c r="M136" s="240" t="s">
        <v>19</v>
      </c>
      <c r="N136" s="241" t="s">
        <v>42</v>
      </c>
      <c r="O136" s="82"/>
      <c r="P136" s="209">
        <f>O136*H136</f>
        <v>0</v>
      </c>
      <c r="Q136" s="209">
        <v>0.00055999999999999995</v>
      </c>
      <c r="R136" s="209">
        <f>Q136*H136</f>
        <v>0.010639999999999998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195</v>
      </c>
      <c r="AU136" s="211" t="s">
        <v>81</v>
      </c>
      <c r="AY136" s="15" t="s">
        <v>116</v>
      </c>
      <c r="BE136" s="212">
        <f>IF(N136="základní",J136,0)</f>
        <v>0</v>
      </c>
      <c r="BF136" s="212">
        <f>IF(N136="snížená",J136,0)</f>
        <v>0</v>
      </c>
      <c r="BG136" s="212">
        <f>IF(N136="zákl. přenesená",J136,0)</f>
        <v>0</v>
      </c>
      <c r="BH136" s="212">
        <f>IF(N136="sníž. přenesená",J136,0)</f>
        <v>0</v>
      </c>
      <c r="BI136" s="212">
        <f>IF(N136="nulová",J136,0)</f>
        <v>0</v>
      </c>
      <c r="BJ136" s="15" t="s">
        <v>79</v>
      </c>
      <c r="BK136" s="212">
        <f>ROUND(I136*H136,2)</f>
        <v>0</v>
      </c>
      <c r="BL136" s="15" t="s">
        <v>185</v>
      </c>
      <c r="BM136" s="211" t="s">
        <v>227</v>
      </c>
    </row>
    <row r="137" s="2" customFormat="1" ht="33" customHeight="1">
      <c r="A137" s="36"/>
      <c r="B137" s="37"/>
      <c r="C137" s="199" t="s">
        <v>228</v>
      </c>
      <c r="D137" s="199" t="s">
        <v>119</v>
      </c>
      <c r="E137" s="200" t="s">
        <v>229</v>
      </c>
      <c r="F137" s="201" t="s">
        <v>230</v>
      </c>
      <c r="G137" s="202" t="s">
        <v>122</v>
      </c>
      <c r="H137" s="203">
        <v>169</v>
      </c>
      <c r="I137" s="204"/>
      <c r="J137" s="205">
        <f>ROUND(I137*H137,2)</f>
        <v>0</v>
      </c>
      <c r="K137" s="206"/>
      <c r="L137" s="42"/>
      <c r="M137" s="207" t="s">
        <v>19</v>
      </c>
      <c r="N137" s="208" t="s">
        <v>42</v>
      </c>
      <c r="O137" s="82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185</v>
      </c>
      <c r="AT137" s="211" t="s">
        <v>119</v>
      </c>
      <c r="AU137" s="211" t="s">
        <v>81</v>
      </c>
      <c r="AY137" s="15" t="s">
        <v>116</v>
      </c>
      <c r="BE137" s="212">
        <f>IF(N137="základní",J137,0)</f>
        <v>0</v>
      </c>
      <c r="BF137" s="212">
        <f>IF(N137="snížená",J137,0)</f>
        <v>0</v>
      </c>
      <c r="BG137" s="212">
        <f>IF(N137="zákl. přenesená",J137,0)</f>
        <v>0</v>
      </c>
      <c r="BH137" s="212">
        <f>IF(N137="sníž. přenesená",J137,0)</f>
        <v>0</v>
      </c>
      <c r="BI137" s="212">
        <f>IF(N137="nulová",J137,0)</f>
        <v>0</v>
      </c>
      <c r="BJ137" s="15" t="s">
        <v>79</v>
      </c>
      <c r="BK137" s="212">
        <f>ROUND(I137*H137,2)</f>
        <v>0</v>
      </c>
      <c r="BL137" s="15" t="s">
        <v>185</v>
      </c>
      <c r="BM137" s="211" t="s">
        <v>231</v>
      </c>
    </row>
    <row r="138" s="2" customFormat="1">
      <c r="A138" s="36"/>
      <c r="B138" s="37"/>
      <c r="C138" s="38"/>
      <c r="D138" s="213" t="s">
        <v>125</v>
      </c>
      <c r="E138" s="38"/>
      <c r="F138" s="214" t="s">
        <v>232</v>
      </c>
      <c r="G138" s="38"/>
      <c r="H138" s="38"/>
      <c r="I138" s="215"/>
      <c r="J138" s="38"/>
      <c r="K138" s="38"/>
      <c r="L138" s="42"/>
      <c r="M138" s="216"/>
      <c r="N138" s="217"/>
      <c r="O138" s="82"/>
      <c r="P138" s="82"/>
      <c r="Q138" s="82"/>
      <c r="R138" s="82"/>
      <c r="S138" s="82"/>
      <c r="T138" s="83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125</v>
      </c>
      <c r="AU138" s="15" t="s">
        <v>81</v>
      </c>
    </row>
    <row r="139" s="2" customFormat="1" ht="24.15" customHeight="1">
      <c r="A139" s="36"/>
      <c r="B139" s="37"/>
      <c r="C139" s="231" t="s">
        <v>7</v>
      </c>
      <c r="D139" s="231" t="s">
        <v>195</v>
      </c>
      <c r="E139" s="232" t="s">
        <v>233</v>
      </c>
      <c r="F139" s="233" t="s">
        <v>234</v>
      </c>
      <c r="G139" s="234" t="s">
        <v>122</v>
      </c>
      <c r="H139" s="235">
        <v>169</v>
      </c>
      <c r="I139" s="236"/>
      <c r="J139" s="237">
        <f>ROUND(I139*H139,2)</f>
        <v>0</v>
      </c>
      <c r="K139" s="238"/>
      <c r="L139" s="239"/>
      <c r="M139" s="240" t="s">
        <v>19</v>
      </c>
      <c r="N139" s="241" t="s">
        <v>42</v>
      </c>
      <c r="O139" s="82"/>
      <c r="P139" s="209">
        <f>O139*H139</f>
        <v>0</v>
      </c>
      <c r="Q139" s="209">
        <v>0.00050000000000000001</v>
      </c>
      <c r="R139" s="209">
        <f>Q139*H139</f>
        <v>0.084500000000000006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195</v>
      </c>
      <c r="AU139" s="211" t="s">
        <v>81</v>
      </c>
      <c r="AY139" s="15" t="s">
        <v>116</v>
      </c>
      <c r="BE139" s="212">
        <f>IF(N139="základní",J139,0)</f>
        <v>0</v>
      </c>
      <c r="BF139" s="212">
        <f>IF(N139="snížená",J139,0)</f>
        <v>0</v>
      </c>
      <c r="BG139" s="212">
        <f>IF(N139="zákl. přenesená",J139,0)</f>
        <v>0</v>
      </c>
      <c r="BH139" s="212">
        <f>IF(N139="sníž. přenesená",J139,0)</f>
        <v>0</v>
      </c>
      <c r="BI139" s="212">
        <f>IF(N139="nulová",J139,0)</f>
        <v>0</v>
      </c>
      <c r="BJ139" s="15" t="s">
        <v>79</v>
      </c>
      <c r="BK139" s="212">
        <f>ROUND(I139*H139,2)</f>
        <v>0</v>
      </c>
      <c r="BL139" s="15" t="s">
        <v>185</v>
      </c>
      <c r="BM139" s="211" t="s">
        <v>235</v>
      </c>
    </row>
    <row r="140" s="2" customFormat="1" ht="49.05" customHeight="1">
      <c r="A140" s="36"/>
      <c r="B140" s="37"/>
      <c r="C140" s="199" t="s">
        <v>236</v>
      </c>
      <c r="D140" s="199" t="s">
        <v>119</v>
      </c>
      <c r="E140" s="200" t="s">
        <v>237</v>
      </c>
      <c r="F140" s="201" t="s">
        <v>238</v>
      </c>
      <c r="G140" s="202" t="s">
        <v>239</v>
      </c>
      <c r="H140" s="242"/>
      <c r="I140" s="204"/>
      <c r="J140" s="205">
        <f>ROUND(I140*H140,2)</f>
        <v>0</v>
      </c>
      <c r="K140" s="206"/>
      <c r="L140" s="42"/>
      <c r="M140" s="207" t="s">
        <v>19</v>
      </c>
      <c r="N140" s="208" t="s">
        <v>42</v>
      </c>
      <c r="O140" s="82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185</v>
      </c>
      <c r="AT140" s="211" t="s">
        <v>119</v>
      </c>
      <c r="AU140" s="211" t="s">
        <v>81</v>
      </c>
      <c r="AY140" s="15" t="s">
        <v>116</v>
      </c>
      <c r="BE140" s="212">
        <f>IF(N140="základní",J140,0)</f>
        <v>0</v>
      </c>
      <c r="BF140" s="212">
        <f>IF(N140="snížená",J140,0)</f>
        <v>0</v>
      </c>
      <c r="BG140" s="212">
        <f>IF(N140="zákl. přenesená",J140,0)</f>
        <v>0</v>
      </c>
      <c r="BH140" s="212">
        <f>IF(N140="sníž. přenesená",J140,0)</f>
        <v>0</v>
      </c>
      <c r="BI140" s="212">
        <f>IF(N140="nulová",J140,0)</f>
        <v>0</v>
      </c>
      <c r="BJ140" s="15" t="s">
        <v>79</v>
      </c>
      <c r="BK140" s="212">
        <f>ROUND(I140*H140,2)</f>
        <v>0</v>
      </c>
      <c r="BL140" s="15" t="s">
        <v>185</v>
      </c>
      <c r="BM140" s="211" t="s">
        <v>240</v>
      </c>
    </row>
    <row r="141" s="2" customFormat="1">
      <c r="A141" s="36"/>
      <c r="B141" s="37"/>
      <c r="C141" s="38"/>
      <c r="D141" s="213" t="s">
        <v>125</v>
      </c>
      <c r="E141" s="38"/>
      <c r="F141" s="214" t="s">
        <v>241</v>
      </c>
      <c r="G141" s="38"/>
      <c r="H141" s="38"/>
      <c r="I141" s="215"/>
      <c r="J141" s="38"/>
      <c r="K141" s="38"/>
      <c r="L141" s="42"/>
      <c r="M141" s="216"/>
      <c r="N141" s="217"/>
      <c r="O141" s="82"/>
      <c r="P141" s="82"/>
      <c r="Q141" s="82"/>
      <c r="R141" s="82"/>
      <c r="S141" s="82"/>
      <c r="T141" s="83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125</v>
      </c>
      <c r="AU141" s="15" t="s">
        <v>81</v>
      </c>
    </row>
    <row r="142" s="12" customFormat="1" ht="22.8" customHeight="1">
      <c r="A142" s="12"/>
      <c r="B142" s="183"/>
      <c r="C142" s="184"/>
      <c r="D142" s="185" t="s">
        <v>70</v>
      </c>
      <c r="E142" s="197" t="s">
        <v>242</v>
      </c>
      <c r="F142" s="197" t="s">
        <v>243</v>
      </c>
      <c r="G142" s="184"/>
      <c r="H142" s="184"/>
      <c r="I142" s="187"/>
      <c r="J142" s="198">
        <f>BK142</f>
        <v>0</v>
      </c>
      <c r="K142" s="184"/>
      <c r="L142" s="189"/>
      <c r="M142" s="190"/>
      <c r="N142" s="191"/>
      <c r="O142" s="191"/>
      <c r="P142" s="192">
        <f>SUM(P143:P151)</f>
        <v>0</v>
      </c>
      <c r="Q142" s="191"/>
      <c r="R142" s="192">
        <f>SUM(R143:R151)</f>
        <v>0.094135999999999997</v>
      </c>
      <c r="S142" s="191"/>
      <c r="T142" s="193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4" t="s">
        <v>81</v>
      </c>
      <c r="AT142" s="195" t="s">
        <v>70</v>
      </c>
      <c r="AU142" s="195" t="s">
        <v>79</v>
      </c>
      <c r="AY142" s="194" t="s">
        <v>116</v>
      </c>
      <c r="BK142" s="196">
        <f>SUM(BK143:BK151)</f>
        <v>0</v>
      </c>
    </row>
    <row r="143" s="2" customFormat="1" ht="49.05" customHeight="1">
      <c r="A143" s="36"/>
      <c r="B143" s="37"/>
      <c r="C143" s="199" t="s">
        <v>244</v>
      </c>
      <c r="D143" s="199" t="s">
        <v>119</v>
      </c>
      <c r="E143" s="200" t="s">
        <v>245</v>
      </c>
      <c r="F143" s="201" t="s">
        <v>246</v>
      </c>
      <c r="G143" s="202" t="s">
        <v>122</v>
      </c>
      <c r="H143" s="203">
        <v>31.800000000000001</v>
      </c>
      <c r="I143" s="204"/>
      <c r="J143" s="205">
        <f>ROUND(I143*H143,2)</f>
        <v>0</v>
      </c>
      <c r="K143" s="206"/>
      <c r="L143" s="42"/>
      <c r="M143" s="207" t="s">
        <v>19</v>
      </c>
      <c r="N143" s="208" t="s">
        <v>42</v>
      </c>
      <c r="O143" s="82"/>
      <c r="P143" s="209">
        <f>O143*H143</f>
        <v>0</v>
      </c>
      <c r="Q143" s="209">
        <v>0.00012</v>
      </c>
      <c r="R143" s="209">
        <f>Q143*H143</f>
        <v>0.0038160000000000004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185</v>
      </c>
      <c r="AT143" s="211" t="s">
        <v>119</v>
      </c>
      <c r="AU143" s="211" t="s">
        <v>81</v>
      </c>
      <c r="AY143" s="15" t="s">
        <v>116</v>
      </c>
      <c r="BE143" s="212">
        <f>IF(N143="základní",J143,0)</f>
        <v>0</v>
      </c>
      <c r="BF143" s="212">
        <f>IF(N143="snížená",J143,0)</f>
        <v>0</v>
      </c>
      <c r="BG143" s="212">
        <f>IF(N143="zákl. přenesená",J143,0)</f>
        <v>0</v>
      </c>
      <c r="BH143" s="212">
        <f>IF(N143="sníž. přenesená",J143,0)</f>
        <v>0</v>
      </c>
      <c r="BI143" s="212">
        <f>IF(N143="nulová",J143,0)</f>
        <v>0</v>
      </c>
      <c r="BJ143" s="15" t="s">
        <v>79</v>
      </c>
      <c r="BK143" s="212">
        <f>ROUND(I143*H143,2)</f>
        <v>0</v>
      </c>
      <c r="BL143" s="15" t="s">
        <v>185</v>
      </c>
      <c r="BM143" s="211" t="s">
        <v>247</v>
      </c>
    </row>
    <row r="144" s="2" customFormat="1">
      <c r="A144" s="36"/>
      <c r="B144" s="37"/>
      <c r="C144" s="38"/>
      <c r="D144" s="213" t="s">
        <v>125</v>
      </c>
      <c r="E144" s="38"/>
      <c r="F144" s="214" t="s">
        <v>248</v>
      </c>
      <c r="G144" s="38"/>
      <c r="H144" s="38"/>
      <c r="I144" s="215"/>
      <c r="J144" s="38"/>
      <c r="K144" s="38"/>
      <c r="L144" s="42"/>
      <c r="M144" s="216"/>
      <c r="N144" s="217"/>
      <c r="O144" s="82"/>
      <c r="P144" s="82"/>
      <c r="Q144" s="82"/>
      <c r="R144" s="82"/>
      <c r="S144" s="82"/>
      <c r="T144" s="83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125</v>
      </c>
      <c r="AU144" s="15" t="s">
        <v>81</v>
      </c>
    </row>
    <row r="145" s="13" customFormat="1">
      <c r="A145" s="13"/>
      <c r="B145" s="218"/>
      <c r="C145" s="219"/>
      <c r="D145" s="220" t="s">
        <v>131</v>
      </c>
      <c r="E145" s="221" t="s">
        <v>19</v>
      </c>
      <c r="F145" s="222" t="s">
        <v>249</v>
      </c>
      <c r="G145" s="219"/>
      <c r="H145" s="223">
        <v>31.800000000000001</v>
      </c>
      <c r="I145" s="224"/>
      <c r="J145" s="219"/>
      <c r="K145" s="219"/>
      <c r="L145" s="225"/>
      <c r="M145" s="226"/>
      <c r="N145" s="227"/>
      <c r="O145" s="227"/>
      <c r="P145" s="227"/>
      <c r="Q145" s="227"/>
      <c r="R145" s="227"/>
      <c r="S145" s="227"/>
      <c r="T145" s="22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9" t="s">
        <v>131</v>
      </c>
      <c r="AU145" s="229" t="s">
        <v>81</v>
      </c>
      <c r="AV145" s="13" t="s">
        <v>81</v>
      </c>
      <c r="AW145" s="13" t="s">
        <v>33</v>
      </c>
      <c r="AX145" s="13" t="s">
        <v>79</v>
      </c>
      <c r="AY145" s="229" t="s">
        <v>116</v>
      </c>
    </row>
    <row r="146" s="2" customFormat="1" ht="24.15" customHeight="1">
      <c r="A146" s="36"/>
      <c r="B146" s="37"/>
      <c r="C146" s="231" t="s">
        <v>250</v>
      </c>
      <c r="D146" s="231" t="s">
        <v>195</v>
      </c>
      <c r="E146" s="232" t="s">
        <v>251</v>
      </c>
      <c r="F146" s="233" t="s">
        <v>252</v>
      </c>
      <c r="G146" s="234" t="s">
        <v>122</v>
      </c>
      <c r="H146" s="235">
        <v>28</v>
      </c>
      <c r="I146" s="236"/>
      <c r="J146" s="237">
        <f>ROUND(I146*H146,2)</f>
        <v>0</v>
      </c>
      <c r="K146" s="238"/>
      <c r="L146" s="239"/>
      <c r="M146" s="240" t="s">
        <v>19</v>
      </c>
      <c r="N146" s="241" t="s">
        <v>42</v>
      </c>
      <c r="O146" s="82"/>
      <c r="P146" s="209">
        <f>O146*H146</f>
        <v>0</v>
      </c>
      <c r="Q146" s="209">
        <v>0.0028999999999999998</v>
      </c>
      <c r="R146" s="209">
        <f>Q146*H146</f>
        <v>0.081199999999999994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195</v>
      </c>
      <c r="AU146" s="211" t="s">
        <v>81</v>
      </c>
      <c r="AY146" s="15" t="s">
        <v>116</v>
      </c>
      <c r="BE146" s="212">
        <f>IF(N146="základní",J146,0)</f>
        <v>0</v>
      </c>
      <c r="BF146" s="212">
        <f>IF(N146="snížená",J146,0)</f>
        <v>0</v>
      </c>
      <c r="BG146" s="212">
        <f>IF(N146="zákl. přenesená",J146,0)</f>
        <v>0</v>
      </c>
      <c r="BH146" s="212">
        <f>IF(N146="sníž. přenesená",J146,0)</f>
        <v>0</v>
      </c>
      <c r="BI146" s="212">
        <f>IF(N146="nulová",J146,0)</f>
        <v>0</v>
      </c>
      <c r="BJ146" s="15" t="s">
        <v>79</v>
      </c>
      <c r="BK146" s="212">
        <f>ROUND(I146*H146,2)</f>
        <v>0</v>
      </c>
      <c r="BL146" s="15" t="s">
        <v>185</v>
      </c>
      <c r="BM146" s="211" t="s">
        <v>253</v>
      </c>
    </row>
    <row r="147" s="13" customFormat="1">
      <c r="A147" s="13"/>
      <c r="B147" s="218"/>
      <c r="C147" s="219"/>
      <c r="D147" s="220" t="s">
        <v>131</v>
      </c>
      <c r="E147" s="219"/>
      <c r="F147" s="222" t="s">
        <v>254</v>
      </c>
      <c r="G147" s="219"/>
      <c r="H147" s="223">
        <v>28</v>
      </c>
      <c r="I147" s="224"/>
      <c r="J147" s="219"/>
      <c r="K147" s="219"/>
      <c r="L147" s="225"/>
      <c r="M147" s="226"/>
      <c r="N147" s="227"/>
      <c r="O147" s="227"/>
      <c r="P147" s="227"/>
      <c r="Q147" s="227"/>
      <c r="R147" s="227"/>
      <c r="S147" s="227"/>
      <c r="T147" s="22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9" t="s">
        <v>131</v>
      </c>
      <c r="AU147" s="229" t="s">
        <v>81</v>
      </c>
      <c r="AV147" s="13" t="s">
        <v>81</v>
      </c>
      <c r="AW147" s="13" t="s">
        <v>4</v>
      </c>
      <c r="AX147" s="13" t="s">
        <v>79</v>
      </c>
      <c r="AY147" s="229" t="s">
        <v>116</v>
      </c>
    </row>
    <row r="148" s="2" customFormat="1" ht="24.15" customHeight="1">
      <c r="A148" s="36"/>
      <c r="B148" s="37"/>
      <c r="C148" s="231" t="s">
        <v>255</v>
      </c>
      <c r="D148" s="231" t="s">
        <v>195</v>
      </c>
      <c r="E148" s="232" t="s">
        <v>256</v>
      </c>
      <c r="F148" s="233" t="s">
        <v>257</v>
      </c>
      <c r="G148" s="234" t="s">
        <v>122</v>
      </c>
      <c r="H148" s="235">
        <v>3.7999999999999998</v>
      </c>
      <c r="I148" s="236"/>
      <c r="J148" s="237">
        <f>ROUND(I148*H148,2)</f>
        <v>0</v>
      </c>
      <c r="K148" s="238"/>
      <c r="L148" s="239"/>
      <c r="M148" s="240" t="s">
        <v>19</v>
      </c>
      <c r="N148" s="241" t="s">
        <v>42</v>
      </c>
      <c r="O148" s="82"/>
      <c r="P148" s="209">
        <f>O148*H148</f>
        <v>0</v>
      </c>
      <c r="Q148" s="209">
        <v>0.0023999999999999998</v>
      </c>
      <c r="R148" s="209">
        <f>Q148*H148</f>
        <v>0.0091199999999999996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195</v>
      </c>
      <c r="AU148" s="211" t="s">
        <v>81</v>
      </c>
      <c r="AY148" s="15" t="s">
        <v>116</v>
      </c>
      <c r="BE148" s="212">
        <f>IF(N148="základní",J148,0)</f>
        <v>0</v>
      </c>
      <c r="BF148" s="212">
        <f>IF(N148="snížená",J148,0)</f>
        <v>0</v>
      </c>
      <c r="BG148" s="212">
        <f>IF(N148="zákl. přenesená",J148,0)</f>
        <v>0</v>
      </c>
      <c r="BH148" s="212">
        <f>IF(N148="sníž. přenesená",J148,0)</f>
        <v>0</v>
      </c>
      <c r="BI148" s="212">
        <f>IF(N148="nulová",J148,0)</f>
        <v>0</v>
      </c>
      <c r="BJ148" s="15" t="s">
        <v>79</v>
      </c>
      <c r="BK148" s="212">
        <f>ROUND(I148*H148,2)</f>
        <v>0</v>
      </c>
      <c r="BL148" s="15" t="s">
        <v>185</v>
      </c>
      <c r="BM148" s="211" t="s">
        <v>258</v>
      </c>
    </row>
    <row r="149" s="13" customFormat="1">
      <c r="A149" s="13"/>
      <c r="B149" s="218"/>
      <c r="C149" s="219"/>
      <c r="D149" s="220" t="s">
        <v>131</v>
      </c>
      <c r="E149" s="219"/>
      <c r="F149" s="222" t="s">
        <v>259</v>
      </c>
      <c r="G149" s="219"/>
      <c r="H149" s="223">
        <v>3.7999999999999998</v>
      </c>
      <c r="I149" s="224"/>
      <c r="J149" s="219"/>
      <c r="K149" s="219"/>
      <c r="L149" s="225"/>
      <c r="M149" s="226"/>
      <c r="N149" s="227"/>
      <c r="O149" s="227"/>
      <c r="P149" s="227"/>
      <c r="Q149" s="227"/>
      <c r="R149" s="227"/>
      <c r="S149" s="227"/>
      <c r="T149" s="22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9" t="s">
        <v>131</v>
      </c>
      <c r="AU149" s="229" t="s">
        <v>81</v>
      </c>
      <c r="AV149" s="13" t="s">
        <v>81</v>
      </c>
      <c r="AW149" s="13" t="s">
        <v>4</v>
      </c>
      <c r="AX149" s="13" t="s">
        <v>79</v>
      </c>
      <c r="AY149" s="229" t="s">
        <v>116</v>
      </c>
    </row>
    <row r="150" s="2" customFormat="1" ht="49.05" customHeight="1">
      <c r="A150" s="36"/>
      <c r="B150" s="37"/>
      <c r="C150" s="199" t="s">
        <v>260</v>
      </c>
      <c r="D150" s="199" t="s">
        <v>119</v>
      </c>
      <c r="E150" s="200" t="s">
        <v>261</v>
      </c>
      <c r="F150" s="201" t="s">
        <v>262</v>
      </c>
      <c r="G150" s="202" t="s">
        <v>239</v>
      </c>
      <c r="H150" s="242"/>
      <c r="I150" s="204"/>
      <c r="J150" s="205">
        <f>ROUND(I150*H150,2)</f>
        <v>0</v>
      </c>
      <c r="K150" s="206"/>
      <c r="L150" s="42"/>
      <c r="M150" s="207" t="s">
        <v>19</v>
      </c>
      <c r="N150" s="208" t="s">
        <v>42</v>
      </c>
      <c r="O150" s="82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185</v>
      </c>
      <c r="AT150" s="211" t="s">
        <v>119</v>
      </c>
      <c r="AU150" s="211" t="s">
        <v>81</v>
      </c>
      <c r="AY150" s="15" t="s">
        <v>116</v>
      </c>
      <c r="BE150" s="212">
        <f>IF(N150="základní",J150,0)</f>
        <v>0</v>
      </c>
      <c r="BF150" s="212">
        <f>IF(N150="snížená",J150,0)</f>
        <v>0</v>
      </c>
      <c r="BG150" s="212">
        <f>IF(N150="zákl. přenesená",J150,0)</f>
        <v>0</v>
      </c>
      <c r="BH150" s="212">
        <f>IF(N150="sníž. přenesená",J150,0)</f>
        <v>0</v>
      </c>
      <c r="BI150" s="212">
        <f>IF(N150="nulová",J150,0)</f>
        <v>0</v>
      </c>
      <c r="BJ150" s="15" t="s">
        <v>79</v>
      </c>
      <c r="BK150" s="212">
        <f>ROUND(I150*H150,2)</f>
        <v>0</v>
      </c>
      <c r="BL150" s="15" t="s">
        <v>185</v>
      </c>
      <c r="BM150" s="211" t="s">
        <v>263</v>
      </c>
    </row>
    <row r="151" s="2" customFormat="1">
      <c r="A151" s="36"/>
      <c r="B151" s="37"/>
      <c r="C151" s="38"/>
      <c r="D151" s="213" t="s">
        <v>125</v>
      </c>
      <c r="E151" s="38"/>
      <c r="F151" s="214" t="s">
        <v>264</v>
      </c>
      <c r="G151" s="38"/>
      <c r="H151" s="38"/>
      <c r="I151" s="215"/>
      <c r="J151" s="38"/>
      <c r="K151" s="38"/>
      <c r="L151" s="42"/>
      <c r="M151" s="216"/>
      <c r="N151" s="217"/>
      <c r="O151" s="82"/>
      <c r="P151" s="82"/>
      <c r="Q151" s="82"/>
      <c r="R151" s="82"/>
      <c r="S151" s="82"/>
      <c r="T151" s="83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125</v>
      </c>
      <c r="AU151" s="15" t="s">
        <v>81</v>
      </c>
    </row>
    <row r="152" s="12" customFormat="1" ht="22.8" customHeight="1">
      <c r="A152" s="12"/>
      <c r="B152" s="183"/>
      <c r="C152" s="184"/>
      <c r="D152" s="185" t="s">
        <v>70</v>
      </c>
      <c r="E152" s="197" t="s">
        <v>265</v>
      </c>
      <c r="F152" s="197" t="s">
        <v>266</v>
      </c>
      <c r="G152" s="184"/>
      <c r="H152" s="184"/>
      <c r="I152" s="187"/>
      <c r="J152" s="198">
        <f>BK152</f>
        <v>0</v>
      </c>
      <c r="K152" s="184"/>
      <c r="L152" s="189"/>
      <c r="M152" s="190"/>
      <c r="N152" s="191"/>
      <c r="O152" s="191"/>
      <c r="P152" s="192">
        <f>SUM(P153:P158)</f>
        <v>0</v>
      </c>
      <c r="Q152" s="191"/>
      <c r="R152" s="192">
        <f>SUM(R153:R158)</f>
        <v>0.0033899999999999998</v>
      </c>
      <c r="S152" s="191"/>
      <c r="T152" s="193">
        <f>SUM(T153:T158)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4" t="s">
        <v>81</v>
      </c>
      <c r="AT152" s="195" t="s">
        <v>70</v>
      </c>
      <c r="AU152" s="195" t="s">
        <v>79</v>
      </c>
      <c r="AY152" s="194" t="s">
        <v>116</v>
      </c>
      <c r="BK152" s="196">
        <f>SUM(BK153:BK158)</f>
        <v>0</v>
      </c>
    </row>
    <row r="153" s="2" customFormat="1" ht="24.15" customHeight="1">
      <c r="A153" s="36"/>
      <c r="B153" s="37"/>
      <c r="C153" s="199" t="s">
        <v>267</v>
      </c>
      <c r="D153" s="199" t="s">
        <v>119</v>
      </c>
      <c r="E153" s="200" t="s">
        <v>268</v>
      </c>
      <c r="F153" s="201" t="s">
        <v>269</v>
      </c>
      <c r="G153" s="202" t="s">
        <v>136</v>
      </c>
      <c r="H153" s="203">
        <v>1</v>
      </c>
      <c r="I153" s="204"/>
      <c r="J153" s="205">
        <f>ROUND(I153*H153,2)</f>
        <v>0</v>
      </c>
      <c r="K153" s="206"/>
      <c r="L153" s="42"/>
      <c r="M153" s="207" t="s">
        <v>19</v>
      </c>
      <c r="N153" s="208" t="s">
        <v>42</v>
      </c>
      <c r="O153" s="82"/>
      <c r="P153" s="209">
        <f>O153*H153</f>
        <v>0</v>
      </c>
      <c r="Q153" s="209">
        <v>3.0000000000000001E-05</v>
      </c>
      <c r="R153" s="209">
        <f>Q153*H153</f>
        <v>3.0000000000000001E-05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185</v>
      </c>
      <c r="AT153" s="211" t="s">
        <v>119</v>
      </c>
      <c r="AU153" s="211" t="s">
        <v>81</v>
      </c>
      <c r="AY153" s="15" t="s">
        <v>116</v>
      </c>
      <c r="BE153" s="212">
        <f>IF(N153="základní",J153,0)</f>
        <v>0</v>
      </c>
      <c r="BF153" s="212">
        <f>IF(N153="snížená",J153,0)</f>
        <v>0</v>
      </c>
      <c r="BG153" s="212">
        <f>IF(N153="zákl. přenesená",J153,0)</f>
        <v>0</v>
      </c>
      <c r="BH153" s="212">
        <f>IF(N153="sníž. přenesená",J153,0)</f>
        <v>0</v>
      </c>
      <c r="BI153" s="212">
        <f>IF(N153="nulová",J153,0)</f>
        <v>0</v>
      </c>
      <c r="BJ153" s="15" t="s">
        <v>79</v>
      </c>
      <c r="BK153" s="212">
        <f>ROUND(I153*H153,2)</f>
        <v>0</v>
      </c>
      <c r="BL153" s="15" t="s">
        <v>185</v>
      </c>
      <c r="BM153" s="211" t="s">
        <v>270</v>
      </c>
    </row>
    <row r="154" s="2" customFormat="1">
      <c r="A154" s="36"/>
      <c r="B154" s="37"/>
      <c r="C154" s="38"/>
      <c r="D154" s="213" t="s">
        <v>125</v>
      </c>
      <c r="E154" s="38"/>
      <c r="F154" s="214" t="s">
        <v>271</v>
      </c>
      <c r="G154" s="38"/>
      <c r="H154" s="38"/>
      <c r="I154" s="215"/>
      <c r="J154" s="38"/>
      <c r="K154" s="38"/>
      <c r="L154" s="42"/>
      <c r="M154" s="216"/>
      <c r="N154" s="217"/>
      <c r="O154" s="82"/>
      <c r="P154" s="82"/>
      <c r="Q154" s="82"/>
      <c r="R154" s="82"/>
      <c r="S154" s="82"/>
      <c r="T154" s="83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125</v>
      </c>
      <c r="AU154" s="15" t="s">
        <v>81</v>
      </c>
    </row>
    <row r="155" s="2" customFormat="1" ht="21.75" customHeight="1">
      <c r="A155" s="36"/>
      <c r="B155" s="37"/>
      <c r="C155" s="231" t="s">
        <v>272</v>
      </c>
      <c r="D155" s="231" t="s">
        <v>195</v>
      </c>
      <c r="E155" s="232" t="s">
        <v>273</v>
      </c>
      <c r="F155" s="233" t="s">
        <v>274</v>
      </c>
      <c r="G155" s="234" t="s">
        <v>136</v>
      </c>
      <c r="H155" s="235">
        <v>1</v>
      </c>
      <c r="I155" s="236"/>
      <c r="J155" s="237">
        <f>ROUND(I155*H155,2)</f>
        <v>0</v>
      </c>
      <c r="K155" s="238"/>
      <c r="L155" s="239"/>
      <c r="M155" s="240" t="s">
        <v>19</v>
      </c>
      <c r="N155" s="241" t="s">
        <v>42</v>
      </c>
      <c r="O155" s="82"/>
      <c r="P155" s="209">
        <f>O155*H155</f>
        <v>0</v>
      </c>
      <c r="Q155" s="209">
        <v>0.00025999999999999998</v>
      </c>
      <c r="R155" s="209">
        <f>Q155*H155</f>
        <v>0.00025999999999999998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195</v>
      </c>
      <c r="AU155" s="211" t="s">
        <v>81</v>
      </c>
      <c r="AY155" s="15" t="s">
        <v>116</v>
      </c>
      <c r="BE155" s="212">
        <f>IF(N155="základní",J155,0)</f>
        <v>0</v>
      </c>
      <c r="BF155" s="212">
        <f>IF(N155="snížená",J155,0)</f>
        <v>0</v>
      </c>
      <c r="BG155" s="212">
        <f>IF(N155="zákl. přenesená",J155,0)</f>
        <v>0</v>
      </c>
      <c r="BH155" s="212">
        <f>IF(N155="sníž. přenesená",J155,0)</f>
        <v>0</v>
      </c>
      <c r="BI155" s="212">
        <f>IF(N155="nulová",J155,0)</f>
        <v>0</v>
      </c>
      <c r="BJ155" s="15" t="s">
        <v>79</v>
      </c>
      <c r="BK155" s="212">
        <f>ROUND(I155*H155,2)</f>
        <v>0</v>
      </c>
      <c r="BL155" s="15" t="s">
        <v>185</v>
      </c>
      <c r="BM155" s="211" t="s">
        <v>275</v>
      </c>
    </row>
    <row r="156" s="2" customFormat="1" ht="24.15" customHeight="1">
      <c r="A156" s="36"/>
      <c r="B156" s="37"/>
      <c r="C156" s="231" t="s">
        <v>276</v>
      </c>
      <c r="D156" s="231" t="s">
        <v>195</v>
      </c>
      <c r="E156" s="232" t="s">
        <v>277</v>
      </c>
      <c r="F156" s="233" t="s">
        <v>278</v>
      </c>
      <c r="G156" s="234" t="s">
        <v>136</v>
      </c>
      <c r="H156" s="235">
        <v>1</v>
      </c>
      <c r="I156" s="236"/>
      <c r="J156" s="237">
        <f>ROUND(I156*H156,2)</f>
        <v>0</v>
      </c>
      <c r="K156" s="238"/>
      <c r="L156" s="239"/>
      <c r="M156" s="240" t="s">
        <v>19</v>
      </c>
      <c r="N156" s="241" t="s">
        <v>42</v>
      </c>
      <c r="O156" s="82"/>
      <c r="P156" s="209">
        <f>O156*H156</f>
        <v>0</v>
      </c>
      <c r="Q156" s="209">
        <v>0.0030999999999999999</v>
      </c>
      <c r="R156" s="209">
        <f>Q156*H156</f>
        <v>0.0030999999999999999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198</v>
      </c>
      <c r="AT156" s="211" t="s">
        <v>195</v>
      </c>
      <c r="AU156" s="211" t="s">
        <v>81</v>
      </c>
      <c r="AY156" s="15" t="s">
        <v>116</v>
      </c>
      <c r="BE156" s="212">
        <f>IF(N156="základní",J156,0)</f>
        <v>0</v>
      </c>
      <c r="BF156" s="212">
        <f>IF(N156="snížená",J156,0)</f>
        <v>0</v>
      </c>
      <c r="BG156" s="212">
        <f>IF(N156="zákl. přenesená",J156,0)</f>
        <v>0</v>
      </c>
      <c r="BH156" s="212">
        <f>IF(N156="sníž. přenesená",J156,0)</f>
        <v>0</v>
      </c>
      <c r="BI156" s="212">
        <f>IF(N156="nulová",J156,0)</f>
        <v>0</v>
      </c>
      <c r="BJ156" s="15" t="s">
        <v>79</v>
      </c>
      <c r="BK156" s="212">
        <f>ROUND(I156*H156,2)</f>
        <v>0</v>
      </c>
      <c r="BL156" s="15" t="s">
        <v>185</v>
      </c>
      <c r="BM156" s="211" t="s">
        <v>279</v>
      </c>
    </row>
    <row r="157" s="2" customFormat="1" ht="49.05" customHeight="1">
      <c r="A157" s="36"/>
      <c r="B157" s="37"/>
      <c r="C157" s="199" t="s">
        <v>280</v>
      </c>
      <c r="D157" s="199" t="s">
        <v>119</v>
      </c>
      <c r="E157" s="200" t="s">
        <v>281</v>
      </c>
      <c r="F157" s="201" t="s">
        <v>282</v>
      </c>
      <c r="G157" s="202" t="s">
        <v>239</v>
      </c>
      <c r="H157" s="242"/>
      <c r="I157" s="204"/>
      <c r="J157" s="205">
        <f>ROUND(I157*H157,2)</f>
        <v>0</v>
      </c>
      <c r="K157" s="206"/>
      <c r="L157" s="42"/>
      <c r="M157" s="207" t="s">
        <v>19</v>
      </c>
      <c r="N157" s="208" t="s">
        <v>42</v>
      </c>
      <c r="O157" s="82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185</v>
      </c>
      <c r="AT157" s="211" t="s">
        <v>119</v>
      </c>
      <c r="AU157" s="211" t="s">
        <v>81</v>
      </c>
      <c r="AY157" s="15" t="s">
        <v>116</v>
      </c>
      <c r="BE157" s="212">
        <f>IF(N157="základní",J157,0)</f>
        <v>0</v>
      </c>
      <c r="BF157" s="212">
        <f>IF(N157="snížená",J157,0)</f>
        <v>0</v>
      </c>
      <c r="BG157" s="212">
        <f>IF(N157="zákl. přenesená",J157,0)</f>
        <v>0</v>
      </c>
      <c r="BH157" s="212">
        <f>IF(N157="sníž. přenesená",J157,0)</f>
        <v>0</v>
      </c>
      <c r="BI157" s="212">
        <f>IF(N157="nulová",J157,0)</f>
        <v>0</v>
      </c>
      <c r="BJ157" s="15" t="s">
        <v>79</v>
      </c>
      <c r="BK157" s="212">
        <f>ROUND(I157*H157,2)</f>
        <v>0</v>
      </c>
      <c r="BL157" s="15" t="s">
        <v>185</v>
      </c>
      <c r="BM157" s="211" t="s">
        <v>283</v>
      </c>
    </row>
    <row r="158" s="2" customFormat="1">
      <c r="A158" s="36"/>
      <c r="B158" s="37"/>
      <c r="C158" s="38"/>
      <c r="D158" s="213" t="s">
        <v>125</v>
      </c>
      <c r="E158" s="38"/>
      <c r="F158" s="214" t="s">
        <v>284</v>
      </c>
      <c r="G158" s="38"/>
      <c r="H158" s="38"/>
      <c r="I158" s="215"/>
      <c r="J158" s="38"/>
      <c r="K158" s="38"/>
      <c r="L158" s="42"/>
      <c r="M158" s="216"/>
      <c r="N158" s="217"/>
      <c r="O158" s="82"/>
      <c r="P158" s="82"/>
      <c r="Q158" s="82"/>
      <c r="R158" s="82"/>
      <c r="S158" s="82"/>
      <c r="T158" s="83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5" t="s">
        <v>125</v>
      </c>
      <c r="AU158" s="15" t="s">
        <v>81</v>
      </c>
    </row>
    <row r="159" s="12" customFormat="1" ht="22.8" customHeight="1">
      <c r="A159" s="12"/>
      <c r="B159" s="183"/>
      <c r="C159" s="184"/>
      <c r="D159" s="185" t="s">
        <v>70</v>
      </c>
      <c r="E159" s="197" t="s">
        <v>285</v>
      </c>
      <c r="F159" s="197" t="s">
        <v>286</v>
      </c>
      <c r="G159" s="184"/>
      <c r="H159" s="184"/>
      <c r="I159" s="187"/>
      <c r="J159" s="198">
        <f>BK159</f>
        <v>0</v>
      </c>
      <c r="K159" s="184"/>
      <c r="L159" s="189"/>
      <c r="M159" s="190"/>
      <c r="N159" s="191"/>
      <c r="O159" s="191"/>
      <c r="P159" s="192">
        <f>SUM(P160:P182)</f>
        <v>0</v>
      </c>
      <c r="Q159" s="191"/>
      <c r="R159" s="192">
        <f>SUM(R160:R182)</f>
        <v>3.3659704800000005</v>
      </c>
      <c r="S159" s="191"/>
      <c r="T159" s="193">
        <f>SUM(T160:T182)</f>
        <v>1.7999999999999998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94" t="s">
        <v>81</v>
      </c>
      <c r="AT159" s="195" t="s">
        <v>70</v>
      </c>
      <c r="AU159" s="195" t="s">
        <v>79</v>
      </c>
      <c r="AY159" s="194" t="s">
        <v>116</v>
      </c>
      <c r="BK159" s="196">
        <f>SUM(BK160:BK182)</f>
        <v>0</v>
      </c>
    </row>
    <row r="160" s="2" customFormat="1" ht="49.05" customHeight="1">
      <c r="A160" s="36"/>
      <c r="B160" s="37"/>
      <c r="C160" s="199" t="s">
        <v>287</v>
      </c>
      <c r="D160" s="199" t="s">
        <v>119</v>
      </c>
      <c r="E160" s="200" t="s">
        <v>288</v>
      </c>
      <c r="F160" s="201" t="s">
        <v>289</v>
      </c>
      <c r="G160" s="202" t="s">
        <v>122</v>
      </c>
      <c r="H160" s="203">
        <v>120</v>
      </c>
      <c r="I160" s="204"/>
      <c r="J160" s="205">
        <f>ROUND(I160*H160,2)</f>
        <v>0</v>
      </c>
      <c r="K160" s="206"/>
      <c r="L160" s="42"/>
      <c r="M160" s="207" t="s">
        <v>19</v>
      </c>
      <c r="N160" s="208" t="s">
        <v>42</v>
      </c>
      <c r="O160" s="82"/>
      <c r="P160" s="209">
        <f>O160*H160</f>
        <v>0</v>
      </c>
      <c r="Q160" s="209">
        <v>6.9999999999999994E-05</v>
      </c>
      <c r="R160" s="209">
        <f>Q160*H160</f>
        <v>0.0083999999999999995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185</v>
      </c>
      <c r="AT160" s="211" t="s">
        <v>119</v>
      </c>
      <c r="AU160" s="211" t="s">
        <v>81</v>
      </c>
      <c r="AY160" s="15" t="s">
        <v>116</v>
      </c>
      <c r="BE160" s="212">
        <f>IF(N160="základní",J160,0)</f>
        <v>0</v>
      </c>
      <c r="BF160" s="212">
        <f>IF(N160="snížená",J160,0)</f>
        <v>0</v>
      </c>
      <c r="BG160" s="212">
        <f>IF(N160="zákl. přenesená",J160,0)</f>
        <v>0</v>
      </c>
      <c r="BH160" s="212">
        <f>IF(N160="sníž. přenesená",J160,0)</f>
        <v>0</v>
      </c>
      <c r="BI160" s="212">
        <f>IF(N160="nulová",J160,0)</f>
        <v>0</v>
      </c>
      <c r="BJ160" s="15" t="s">
        <v>79</v>
      </c>
      <c r="BK160" s="212">
        <f>ROUND(I160*H160,2)</f>
        <v>0</v>
      </c>
      <c r="BL160" s="15" t="s">
        <v>185</v>
      </c>
      <c r="BM160" s="211" t="s">
        <v>290</v>
      </c>
    </row>
    <row r="161" s="2" customFormat="1">
      <c r="A161" s="36"/>
      <c r="B161" s="37"/>
      <c r="C161" s="38"/>
      <c r="D161" s="213" t="s">
        <v>125</v>
      </c>
      <c r="E161" s="38"/>
      <c r="F161" s="214" t="s">
        <v>291</v>
      </c>
      <c r="G161" s="38"/>
      <c r="H161" s="38"/>
      <c r="I161" s="215"/>
      <c r="J161" s="38"/>
      <c r="K161" s="38"/>
      <c r="L161" s="42"/>
      <c r="M161" s="216"/>
      <c r="N161" s="217"/>
      <c r="O161" s="82"/>
      <c r="P161" s="82"/>
      <c r="Q161" s="82"/>
      <c r="R161" s="82"/>
      <c r="S161" s="82"/>
      <c r="T161" s="83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5" t="s">
        <v>125</v>
      </c>
      <c r="AU161" s="15" t="s">
        <v>81</v>
      </c>
    </row>
    <row r="162" s="2" customFormat="1">
      <c r="A162" s="36"/>
      <c r="B162" s="37"/>
      <c r="C162" s="38"/>
      <c r="D162" s="220" t="s">
        <v>188</v>
      </c>
      <c r="E162" s="38"/>
      <c r="F162" s="230" t="s">
        <v>292</v>
      </c>
      <c r="G162" s="38"/>
      <c r="H162" s="38"/>
      <c r="I162" s="215"/>
      <c r="J162" s="38"/>
      <c r="K162" s="38"/>
      <c r="L162" s="42"/>
      <c r="M162" s="216"/>
      <c r="N162" s="217"/>
      <c r="O162" s="82"/>
      <c r="P162" s="82"/>
      <c r="Q162" s="82"/>
      <c r="R162" s="82"/>
      <c r="S162" s="82"/>
      <c r="T162" s="83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5" t="s">
        <v>188</v>
      </c>
      <c r="AU162" s="15" t="s">
        <v>81</v>
      </c>
    </row>
    <row r="163" s="2" customFormat="1" ht="24.15" customHeight="1">
      <c r="A163" s="36"/>
      <c r="B163" s="37"/>
      <c r="C163" s="231" t="s">
        <v>198</v>
      </c>
      <c r="D163" s="231" t="s">
        <v>195</v>
      </c>
      <c r="E163" s="232" t="s">
        <v>293</v>
      </c>
      <c r="F163" s="233" t="s">
        <v>294</v>
      </c>
      <c r="G163" s="234" t="s">
        <v>295</v>
      </c>
      <c r="H163" s="235">
        <v>3.1680000000000001</v>
      </c>
      <c r="I163" s="236"/>
      <c r="J163" s="237">
        <f>ROUND(I163*H163,2)</f>
        <v>0</v>
      </c>
      <c r="K163" s="238"/>
      <c r="L163" s="239"/>
      <c r="M163" s="240" t="s">
        <v>19</v>
      </c>
      <c r="N163" s="241" t="s">
        <v>42</v>
      </c>
      <c r="O163" s="82"/>
      <c r="P163" s="209">
        <f>O163*H163</f>
        <v>0</v>
      </c>
      <c r="Q163" s="209">
        <v>0.55000000000000004</v>
      </c>
      <c r="R163" s="209">
        <f>Q163*H163</f>
        <v>1.7424000000000002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195</v>
      </c>
      <c r="AU163" s="211" t="s">
        <v>81</v>
      </c>
      <c r="AY163" s="15" t="s">
        <v>116</v>
      </c>
      <c r="BE163" s="212">
        <f>IF(N163="základní",J163,0)</f>
        <v>0</v>
      </c>
      <c r="BF163" s="212">
        <f>IF(N163="snížená",J163,0)</f>
        <v>0</v>
      </c>
      <c r="BG163" s="212">
        <f>IF(N163="zákl. přenesená",J163,0)</f>
        <v>0</v>
      </c>
      <c r="BH163" s="212">
        <f>IF(N163="sníž. přenesená",J163,0)</f>
        <v>0</v>
      </c>
      <c r="BI163" s="212">
        <f>IF(N163="nulová",J163,0)</f>
        <v>0</v>
      </c>
      <c r="BJ163" s="15" t="s">
        <v>79</v>
      </c>
      <c r="BK163" s="212">
        <f>ROUND(I163*H163,2)</f>
        <v>0</v>
      </c>
      <c r="BL163" s="15" t="s">
        <v>185</v>
      </c>
      <c r="BM163" s="211" t="s">
        <v>296</v>
      </c>
    </row>
    <row r="164" s="13" customFormat="1">
      <c r="A164" s="13"/>
      <c r="B164" s="218"/>
      <c r="C164" s="219"/>
      <c r="D164" s="220" t="s">
        <v>131</v>
      </c>
      <c r="E164" s="221" t="s">
        <v>19</v>
      </c>
      <c r="F164" s="222" t="s">
        <v>297</v>
      </c>
      <c r="G164" s="219"/>
      <c r="H164" s="223">
        <v>3.1680000000000001</v>
      </c>
      <c r="I164" s="224"/>
      <c r="J164" s="219"/>
      <c r="K164" s="219"/>
      <c r="L164" s="225"/>
      <c r="M164" s="226"/>
      <c r="N164" s="227"/>
      <c r="O164" s="227"/>
      <c r="P164" s="227"/>
      <c r="Q164" s="227"/>
      <c r="R164" s="227"/>
      <c r="S164" s="227"/>
      <c r="T164" s="22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9" t="s">
        <v>131</v>
      </c>
      <c r="AU164" s="229" t="s">
        <v>81</v>
      </c>
      <c r="AV164" s="13" t="s">
        <v>81</v>
      </c>
      <c r="AW164" s="13" t="s">
        <v>33</v>
      </c>
      <c r="AX164" s="13" t="s">
        <v>79</v>
      </c>
      <c r="AY164" s="229" t="s">
        <v>116</v>
      </c>
    </row>
    <row r="165" s="2" customFormat="1" ht="49.05" customHeight="1">
      <c r="A165" s="36"/>
      <c r="B165" s="37"/>
      <c r="C165" s="199" t="s">
        <v>298</v>
      </c>
      <c r="D165" s="199" t="s">
        <v>119</v>
      </c>
      <c r="E165" s="200" t="s">
        <v>299</v>
      </c>
      <c r="F165" s="201" t="s">
        <v>300</v>
      </c>
      <c r="G165" s="202" t="s">
        <v>122</v>
      </c>
      <c r="H165" s="203">
        <v>120</v>
      </c>
      <c r="I165" s="204"/>
      <c r="J165" s="205">
        <f>ROUND(I165*H165,2)</f>
        <v>0</v>
      </c>
      <c r="K165" s="206"/>
      <c r="L165" s="42"/>
      <c r="M165" s="207" t="s">
        <v>19</v>
      </c>
      <c r="N165" s="208" t="s">
        <v>42</v>
      </c>
      <c r="O165" s="82"/>
      <c r="P165" s="209">
        <f>O165*H165</f>
        <v>0</v>
      </c>
      <c r="Q165" s="209">
        <v>0</v>
      </c>
      <c r="R165" s="209">
        <f>Q165*H165</f>
        <v>0</v>
      </c>
      <c r="S165" s="209">
        <v>0.014999999999999999</v>
      </c>
      <c r="T165" s="210">
        <f>S165*H165</f>
        <v>1.7999999999999998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185</v>
      </c>
      <c r="AT165" s="211" t="s">
        <v>119</v>
      </c>
      <c r="AU165" s="211" t="s">
        <v>81</v>
      </c>
      <c r="AY165" s="15" t="s">
        <v>116</v>
      </c>
      <c r="BE165" s="212">
        <f>IF(N165="základní",J165,0)</f>
        <v>0</v>
      </c>
      <c r="BF165" s="212">
        <f>IF(N165="snížená",J165,0)</f>
        <v>0</v>
      </c>
      <c r="BG165" s="212">
        <f>IF(N165="zákl. přenesená",J165,0)</f>
        <v>0</v>
      </c>
      <c r="BH165" s="212">
        <f>IF(N165="sníž. přenesená",J165,0)</f>
        <v>0</v>
      </c>
      <c r="BI165" s="212">
        <f>IF(N165="nulová",J165,0)</f>
        <v>0</v>
      </c>
      <c r="BJ165" s="15" t="s">
        <v>79</v>
      </c>
      <c r="BK165" s="212">
        <f>ROUND(I165*H165,2)</f>
        <v>0</v>
      </c>
      <c r="BL165" s="15" t="s">
        <v>185</v>
      </c>
      <c r="BM165" s="211" t="s">
        <v>301</v>
      </c>
    </row>
    <row r="166" s="2" customFormat="1">
      <c r="A166" s="36"/>
      <c r="B166" s="37"/>
      <c r="C166" s="38"/>
      <c r="D166" s="213" t="s">
        <v>125</v>
      </c>
      <c r="E166" s="38"/>
      <c r="F166" s="214" t="s">
        <v>302</v>
      </c>
      <c r="G166" s="38"/>
      <c r="H166" s="38"/>
      <c r="I166" s="215"/>
      <c r="J166" s="38"/>
      <c r="K166" s="38"/>
      <c r="L166" s="42"/>
      <c r="M166" s="216"/>
      <c r="N166" s="217"/>
      <c r="O166" s="82"/>
      <c r="P166" s="82"/>
      <c r="Q166" s="82"/>
      <c r="R166" s="82"/>
      <c r="S166" s="82"/>
      <c r="T166" s="83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125</v>
      </c>
      <c r="AU166" s="15" t="s">
        <v>81</v>
      </c>
    </row>
    <row r="167" s="2" customFormat="1">
      <c r="A167" s="36"/>
      <c r="B167" s="37"/>
      <c r="C167" s="38"/>
      <c r="D167" s="220" t="s">
        <v>188</v>
      </c>
      <c r="E167" s="38"/>
      <c r="F167" s="230" t="s">
        <v>303</v>
      </c>
      <c r="G167" s="38"/>
      <c r="H167" s="38"/>
      <c r="I167" s="215"/>
      <c r="J167" s="38"/>
      <c r="K167" s="38"/>
      <c r="L167" s="42"/>
      <c r="M167" s="216"/>
      <c r="N167" s="217"/>
      <c r="O167" s="82"/>
      <c r="P167" s="82"/>
      <c r="Q167" s="82"/>
      <c r="R167" s="82"/>
      <c r="S167" s="82"/>
      <c r="T167" s="83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188</v>
      </c>
      <c r="AU167" s="15" t="s">
        <v>81</v>
      </c>
    </row>
    <row r="168" s="2" customFormat="1" ht="24.15" customHeight="1">
      <c r="A168" s="36"/>
      <c r="B168" s="37"/>
      <c r="C168" s="199" t="s">
        <v>304</v>
      </c>
      <c r="D168" s="199" t="s">
        <v>119</v>
      </c>
      <c r="E168" s="200" t="s">
        <v>305</v>
      </c>
      <c r="F168" s="201" t="s">
        <v>306</v>
      </c>
      <c r="G168" s="202" t="s">
        <v>122</v>
      </c>
      <c r="H168" s="203">
        <v>213</v>
      </c>
      <c r="I168" s="204"/>
      <c r="J168" s="205">
        <f>ROUND(I168*H168,2)</f>
        <v>0</v>
      </c>
      <c r="K168" s="206"/>
      <c r="L168" s="42"/>
      <c r="M168" s="207" t="s">
        <v>19</v>
      </c>
      <c r="N168" s="208" t="s">
        <v>42</v>
      </c>
      <c r="O168" s="82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185</v>
      </c>
      <c r="AT168" s="211" t="s">
        <v>119</v>
      </c>
      <c r="AU168" s="211" t="s">
        <v>81</v>
      </c>
      <c r="AY168" s="15" t="s">
        <v>116</v>
      </c>
      <c r="BE168" s="212">
        <f>IF(N168="základní",J168,0)</f>
        <v>0</v>
      </c>
      <c r="BF168" s="212">
        <f>IF(N168="snížená",J168,0)</f>
        <v>0</v>
      </c>
      <c r="BG168" s="212">
        <f>IF(N168="zákl. přenesená",J168,0)</f>
        <v>0</v>
      </c>
      <c r="BH168" s="212">
        <f>IF(N168="sníž. přenesená",J168,0)</f>
        <v>0</v>
      </c>
      <c r="BI168" s="212">
        <f>IF(N168="nulová",J168,0)</f>
        <v>0</v>
      </c>
      <c r="BJ168" s="15" t="s">
        <v>79</v>
      </c>
      <c r="BK168" s="212">
        <f>ROUND(I168*H168,2)</f>
        <v>0</v>
      </c>
      <c r="BL168" s="15" t="s">
        <v>185</v>
      </c>
      <c r="BM168" s="211" t="s">
        <v>307</v>
      </c>
    </row>
    <row r="169" s="2" customFormat="1">
      <c r="A169" s="36"/>
      <c r="B169" s="37"/>
      <c r="C169" s="38"/>
      <c r="D169" s="213" t="s">
        <v>125</v>
      </c>
      <c r="E169" s="38"/>
      <c r="F169" s="214" t="s">
        <v>308</v>
      </c>
      <c r="G169" s="38"/>
      <c r="H169" s="38"/>
      <c r="I169" s="215"/>
      <c r="J169" s="38"/>
      <c r="K169" s="38"/>
      <c r="L169" s="42"/>
      <c r="M169" s="216"/>
      <c r="N169" s="217"/>
      <c r="O169" s="82"/>
      <c r="P169" s="82"/>
      <c r="Q169" s="82"/>
      <c r="R169" s="82"/>
      <c r="S169" s="82"/>
      <c r="T169" s="83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125</v>
      </c>
      <c r="AU169" s="15" t="s">
        <v>81</v>
      </c>
    </row>
    <row r="170" s="2" customFormat="1" ht="24.15" customHeight="1">
      <c r="A170" s="36"/>
      <c r="B170" s="37"/>
      <c r="C170" s="231" t="s">
        <v>309</v>
      </c>
      <c r="D170" s="231" t="s">
        <v>195</v>
      </c>
      <c r="E170" s="232" t="s">
        <v>310</v>
      </c>
      <c r="F170" s="233" t="s">
        <v>311</v>
      </c>
      <c r="G170" s="234" t="s">
        <v>295</v>
      </c>
      <c r="H170" s="235">
        <v>1.6870000000000001</v>
      </c>
      <c r="I170" s="236"/>
      <c r="J170" s="237">
        <f>ROUND(I170*H170,2)</f>
        <v>0</v>
      </c>
      <c r="K170" s="238"/>
      <c r="L170" s="239"/>
      <c r="M170" s="240" t="s">
        <v>19</v>
      </c>
      <c r="N170" s="241" t="s">
        <v>42</v>
      </c>
      <c r="O170" s="82"/>
      <c r="P170" s="209">
        <f>O170*H170</f>
        <v>0</v>
      </c>
      <c r="Q170" s="209">
        <v>0.55000000000000004</v>
      </c>
      <c r="R170" s="209">
        <f>Q170*H170</f>
        <v>0.92785000000000006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198</v>
      </c>
      <c r="AT170" s="211" t="s">
        <v>195</v>
      </c>
      <c r="AU170" s="211" t="s">
        <v>81</v>
      </c>
      <c r="AY170" s="15" t="s">
        <v>116</v>
      </c>
      <c r="BE170" s="212">
        <f>IF(N170="základní",J170,0)</f>
        <v>0</v>
      </c>
      <c r="BF170" s="212">
        <f>IF(N170="snížená",J170,0)</f>
        <v>0</v>
      </c>
      <c r="BG170" s="212">
        <f>IF(N170="zákl. přenesená",J170,0)</f>
        <v>0</v>
      </c>
      <c r="BH170" s="212">
        <f>IF(N170="sníž. přenesená",J170,0)</f>
        <v>0</v>
      </c>
      <c r="BI170" s="212">
        <f>IF(N170="nulová",J170,0)</f>
        <v>0</v>
      </c>
      <c r="BJ170" s="15" t="s">
        <v>79</v>
      </c>
      <c r="BK170" s="212">
        <f>ROUND(I170*H170,2)</f>
        <v>0</v>
      </c>
      <c r="BL170" s="15" t="s">
        <v>185</v>
      </c>
      <c r="BM170" s="211" t="s">
        <v>312</v>
      </c>
    </row>
    <row r="171" s="13" customFormat="1">
      <c r="A171" s="13"/>
      <c r="B171" s="218"/>
      <c r="C171" s="219"/>
      <c r="D171" s="220" t="s">
        <v>131</v>
      </c>
      <c r="E171" s="221" t="s">
        <v>19</v>
      </c>
      <c r="F171" s="222" t="s">
        <v>313</v>
      </c>
      <c r="G171" s="219"/>
      <c r="H171" s="223">
        <v>1.6870000000000001</v>
      </c>
      <c r="I171" s="224"/>
      <c r="J171" s="219"/>
      <c r="K171" s="219"/>
      <c r="L171" s="225"/>
      <c r="M171" s="226"/>
      <c r="N171" s="227"/>
      <c r="O171" s="227"/>
      <c r="P171" s="227"/>
      <c r="Q171" s="227"/>
      <c r="R171" s="227"/>
      <c r="S171" s="227"/>
      <c r="T171" s="22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9" t="s">
        <v>131</v>
      </c>
      <c r="AU171" s="229" t="s">
        <v>81</v>
      </c>
      <c r="AV171" s="13" t="s">
        <v>81</v>
      </c>
      <c r="AW171" s="13" t="s">
        <v>33</v>
      </c>
      <c r="AX171" s="13" t="s">
        <v>79</v>
      </c>
      <c r="AY171" s="229" t="s">
        <v>116</v>
      </c>
    </row>
    <row r="172" s="2" customFormat="1" ht="24.15" customHeight="1">
      <c r="A172" s="36"/>
      <c r="B172" s="37"/>
      <c r="C172" s="199" t="s">
        <v>314</v>
      </c>
      <c r="D172" s="199" t="s">
        <v>119</v>
      </c>
      <c r="E172" s="200" t="s">
        <v>315</v>
      </c>
      <c r="F172" s="201" t="s">
        <v>316</v>
      </c>
      <c r="G172" s="202" t="s">
        <v>211</v>
      </c>
      <c r="H172" s="203">
        <v>213</v>
      </c>
      <c r="I172" s="204"/>
      <c r="J172" s="205">
        <f>ROUND(I172*H172,2)</f>
        <v>0</v>
      </c>
      <c r="K172" s="206"/>
      <c r="L172" s="42"/>
      <c r="M172" s="207" t="s">
        <v>19</v>
      </c>
      <c r="N172" s="208" t="s">
        <v>42</v>
      </c>
      <c r="O172" s="82"/>
      <c r="P172" s="209">
        <f>O172*H172</f>
        <v>0</v>
      </c>
      <c r="Q172" s="209">
        <v>2.0000000000000002E-05</v>
      </c>
      <c r="R172" s="209">
        <f>Q172*H172</f>
        <v>0.0042600000000000008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185</v>
      </c>
      <c r="AT172" s="211" t="s">
        <v>119</v>
      </c>
      <c r="AU172" s="211" t="s">
        <v>81</v>
      </c>
      <c r="AY172" s="15" t="s">
        <v>116</v>
      </c>
      <c r="BE172" s="212">
        <f>IF(N172="základní",J172,0)</f>
        <v>0</v>
      </c>
      <c r="BF172" s="212">
        <f>IF(N172="snížená",J172,0)</f>
        <v>0</v>
      </c>
      <c r="BG172" s="212">
        <f>IF(N172="zákl. přenesená",J172,0)</f>
        <v>0</v>
      </c>
      <c r="BH172" s="212">
        <f>IF(N172="sníž. přenesená",J172,0)</f>
        <v>0</v>
      </c>
      <c r="BI172" s="212">
        <f>IF(N172="nulová",J172,0)</f>
        <v>0</v>
      </c>
      <c r="BJ172" s="15" t="s">
        <v>79</v>
      </c>
      <c r="BK172" s="212">
        <f>ROUND(I172*H172,2)</f>
        <v>0</v>
      </c>
      <c r="BL172" s="15" t="s">
        <v>185</v>
      </c>
      <c r="BM172" s="211" t="s">
        <v>317</v>
      </c>
    </row>
    <row r="173" s="2" customFormat="1">
      <c r="A173" s="36"/>
      <c r="B173" s="37"/>
      <c r="C173" s="38"/>
      <c r="D173" s="213" t="s">
        <v>125</v>
      </c>
      <c r="E173" s="38"/>
      <c r="F173" s="214" t="s">
        <v>318</v>
      </c>
      <c r="G173" s="38"/>
      <c r="H173" s="38"/>
      <c r="I173" s="215"/>
      <c r="J173" s="38"/>
      <c r="K173" s="38"/>
      <c r="L173" s="42"/>
      <c r="M173" s="216"/>
      <c r="N173" s="217"/>
      <c r="O173" s="82"/>
      <c r="P173" s="82"/>
      <c r="Q173" s="82"/>
      <c r="R173" s="82"/>
      <c r="S173" s="82"/>
      <c r="T173" s="83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125</v>
      </c>
      <c r="AU173" s="15" t="s">
        <v>81</v>
      </c>
    </row>
    <row r="174" s="2" customFormat="1" ht="24.15" customHeight="1">
      <c r="A174" s="36"/>
      <c r="B174" s="37"/>
      <c r="C174" s="231" t="s">
        <v>319</v>
      </c>
      <c r="D174" s="231" t="s">
        <v>195</v>
      </c>
      <c r="E174" s="232" t="s">
        <v>310</v>
      </c>
      <c r="F174" s="233" t="s">
        <v>311</v>
      </c>
      <c r="G174" s="234" t="s">
        <v>295</v>
      </c>
      <c r="H174" s="235">
        <v>0.76700000000000002</v>
      </c>
      <c r="I174" s="236"/>
      <c r="J174" s="237">
        <f>ROUND(I174*H174,2)</f>
        <v>0</v>
      </c>
      <c r="K174" s="238"/>
      <c r="L174" s="239"/>
      <c r="M174" s="240" t="s">
        <v>19</v>
      </c>
      <c r="N174" s="241" t="s">
        <v>42</v>
      </c>
      <c r="O174" s="82"/>
      <c r="P174" s="209">
        <f>O174*H174</f>
        <v>0</v>
      </c>
      <c r="Q174" s="209">
        <v>0.55000000000000004</v>
      </c>
      <c r="R174" s="209">
        <f>Q174*H174</f>
        <v>0.42185000000000006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198</v>
      </c>
      <c r="AT174" s="211" t="s">
        <v>195</v>
      </c>
      <c r="AU174" s="211" t="s">
        <v>81</v>
      </c>
      <c r="AY174" s="15" t="s">
        <v>116</v>
      </c>
      <c r="BE174" s="212">
        <f>IF(N174="základní",J174,0)</f>
        <v>0</v>
      </c>
      <c r="BF174" s="212">
        <f>IF(N174="snížená",J174,0)</f>
        <v>0</v>
      </c>
      <c r="BG174" s="212">
        <f>IF(N174="zákl. přenesená",J174,0)</f>
        <v>0</v>
      </c>
      <c r="BH174" s="212">
        <f>IF(N174="sníž. přenesená",J174,0)</f>
        <v>0</v>
      </c>
      <c r="BI174" s="212">
        <f>IF(N174="nulová",J174,0)</f>
        <v>0</v>
      </c>
      <c r="BJ174" s="15" t="s">
        <v>79</v>
      </c>
      <c r="BK174" s="212">
        <f>ROUND(I174*H174,2)</f>
        <v>0</v>
      </c>
      <c r="BL174" s="15" t="s">
        <v>185</v>
      </c>
      <c r="BM174" s="211" t="s">
        <v>320</v>
      </c>
    </row>
    <row r="175" s="13" customFormat="1">
      <c r="A175" s="13"/>
      <c r="B175" s="218"/>
      <c r="C175" s="219"/>
      <c r="D175" s="220" t="s">
        <v>131</v>
      </c>
      <c r="E175" s="221" t="s">
        <v>19</v>
      </c>
      <c r="F175" s="222" t="s">
        <v>321</v>
      </c>
      <c r="G175" s="219"/>
      <c r="H175" s="223">
        <v>0.76700000000000002</v>
      </c>
      <c r="I175" s="224"/>
      <c r="J175" s="219"/>
      <c r="K175" s="219"/>
      <c r="L175" s="225"/>
      <c r="M175" s="226"/>
      <c r="N175" s="227"/>
      <c r="O175" s="227"/>
      <c r="P175" s="227"/>
      <c r="Q175" s="227"/>
      <c r="R175" s="227"/>
      <c r="S175" s="227"/>
      <c r="T175" s="22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9" t="s">
        <v>131</v>
      </c>
      <c r="AU175" s="229" t="s">
        <v>81</v>
      </c>
      <c r="AV175" s="13" t="s">
        <v>81</v>
      </c>
      <c r="AW175" s="13" t="s">
        <v>33</v>
      </c>
      <c r="AX175" s="13" t="s">
        <v>79</v>
      </c>
      <c r="AY175" s="229" t="s">
        <v>116</v>
      </c>
    </row>
    <row r="176" s="2" customFormat="1" ht="49.05" customHeight="1">
      <c r="A176" s="36"/>
      <c r="B176" s="37"/>
      <c r="C176" s="199" t="s">
        <v>322</v>
      </c>
      <c r="D176" s="199" t="s">
        <v>119</v>
      </c>
      <c r="E176" s="200" t="s">
        <v>323</v>
      </c>
      <c r="F176" s="201" t="s">
        <v>324</v>
      </c>
      <c r="G176" s="202" t="s">
        <v>122</v>
      </c>
      <c r="H176" s="203">
        <v>9.3000000000000007</v>
      </c>
      <c r="I176" s="204"/>
      <c r="J176" s="205">
        <f>ROUND(I176*H176,2)</f>
        <v>0</v>
      </c>
      <c r="K176" s="206"/>
      <c r="L176" s="42"/>
      <c r="M176" s="207" t="s">
        <v>19</v>
      </c>
      <c r="N176" s="208" t="s">
        <v>42</v>
      </c>
      <c r="O176" s="82"/>
      <c r="P176" s="209">
        <f>O176*H176</f>
        <v>0</v>
      </c>
      <c r="Q176" s="209">
        <v>0.014279999999999999</v>
      </c>
      <c r="R176" s="209">
        <f>Q176*H176</f>
        <v>0.13280400000000001</v>
      </c>
      <c r="S176" s="209">
        <v>0</v>
      </c>
      <c r="T176" s="21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1" t="s">
        <v>185</v>
      </c>
      <c r="AT176" s="211" t="s">
        <v>119</v>
      </c>
      <c r="AU176" s="211" t="s">
        <v>81</v>
      </c>
      <c r="AY176" s="15" t="s">
        <v>116</v>
      </c>
      <c r="BE176" s="212">
        <f>IF(N176="základní",J176,0)</f>
        <v>0</v>
      </c>
      <c r="BF176" s="212">
        <f>IF(N176="snížená",J176,0)</f>
        <v>0</v>
      </c>
      <c r="BG176" s="212">
        <f>IF(N176="zákl. přenesená",J176,0)</f>
        <v>0</v>
      </c>
      <c r="BH176" s="212">
        <f>IF(N176="sníž. přenesená",J176,0)</f>
        <v>0</v>
      </c>
      <c r="BI176" s="212">
        <f>IF(N176="nulová",J176,0)</f>
        <v>0</v>
      </c>
      <c r="BJ176" s="15" t="s">
        <v>79</v>
      </c>
      <c r="BK176" s="212">
        <f>ROUND(I176*H176,2)</f>
        <v>0</v>
      </c>
      <c r="BL176" s="15" t="s">
        <v>185</v>
      </c>
      <c r="BM176" s="211" t="s">
        <v>325</v>
      </c>
    </row>
    <row r="177" s="2" customFormat="1">
      <c r="A177" s="36"/>
      <c r="B177" s="37"/>
      <c r="C177" s="38"/>
      <c r="D177" s="213" t="s">
        <v>125</v>
      </c>
      <c r="E177" s="38"/>
      <c r="F177" s="214" t="s">
        <v>326</v>
      </c>
      <c r="G177" s="38"/>
      <c r="H177" s="38"/>
      <c r="I177" s="215"/>
      <c r="J177" s="38"/>
      <c r="K177" s="38"/>
      <c r="L177" s="42"/>
      <c r="M177" s="216"/>
      <c r="N177" s="217"/>
      <c r="O177" s="82"/>
      <c r="P177" s="82"/>
      <c r="Q177" s="82"/>
      <c r="R177" s="82"/>
      <c r="S177" s="82"/>
      <c r="T177" s="83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125</v>
      </c>
      <c r="AU177" s="15" t="s">
        <v>81</v>
      </c>
    </row>
    <row r="178" s="2" customFormat="1" ht="37.8" customHeight="1">
      <c r="A178" s="36"/>
      <c r="B178" s="37"/>
      <c r="C178" s="199" t="s">
        <v>327</v>
      </c>
      <c r="D178" s="199" t="s">
        <v>119</v>
      </c>
      <c r="E178" s="200" t="s">
        <v>328</v>
      </c>
      <c r="F178" s="201" t="s">
        <v>329</v>
      </c>
      <c r="G178" s="202" t="s">
        <v>295</v>
      </c>
      <c r="H178" s="203">
        <v>5.6219999999999999</v>
      </c>
      <c r="I178" s="204"/>
      <c r="J178" s="205">
        <f>ROUND(I178*H178,2)</f>
        <v>0</v>
      </c>
      <c r="K178" s="206"/>
      <c r="L178" s="42"/>
      <c r="M178" s="207" t="s">
        <v>19</v>
      </c>
      <c r="N178" s="208" t="s">
        <v>42</v>
      </c>
      <c r="O178" s="82"/>
      <c r="P178" s="209">
        <f>O178*H178</f>
        <v>0</v>
      </c>
      <c r="Q178" s="209">
        <v>0.022839999999999999</v>
      </c>
      <c r="R178" s="209">
        <f>Q178*H178</f>
        <v>0.12840647999999999</v>
      </c>
      <c r="S178" s="209">
        <v>0</v>
      </c>
      <c r="T178" s="21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1" t="s">
        <v>185</v>
      </c>
      <c r="AT178" s="211" t="s">
        <v>119</v>
      </c>
      <c r="AU178" s="211" t="s">
        <v>81</v>
      </c>
      <c r="AY178" s="15" t="s">
        <v>116</v>
      </c>
      <c r="BE178" s="212">
        <f>IF(N178="základní",J178,0)</f>
        <v>0</v>
      </c>
      <c r="BF178" s="212">
        <f>IF(N178="snížená",J178,0)</f>
        <v>0</v>
      </c>
      <c r="BG178" s="212">
        <f>IF(N178="zákl. přenesená",J178,0)</f>
        <v>0</v>
      </c>
      <c r="BH178" s="212">
        <f>IF(N178="sníž. přenesená",J178,0)</f>
        <v>0</v>
      </c>
      <c r="BI178" s="212">
        <f>IF(N178="nulová",J178,0)</f>
        <v>0</v>
      </c>
      <c r="BJ178" s="15" t="s">
        <v>79</v>
      </c>
      <c r="BK178" s="212">
        <f>ROUND(I178*H178,2)</f>
        <v>0</v>
      </c>
      <c r="BL178" s="15" t="s">
        <v>185</v>
      </c>
      <c r="BM178" s="211" t="s">
        <v>330</v>
      </c>
    </row>
    <row r="179" s="2" customFormat="1">
      <c r="A179" s="36"/>
      <c r="B179" s="37"/>
      <c r="C179" s="38"/>
      <c r="D179" s="213" t="s">
        <v>125</v>
      </c>
      <c r="E179" s="38"/>
      <c r="F179" s="214" t="s">
        <v>331</v>
      </c>
      <c r="G179" s="38"/>
      <c r="H179" s="38"/>
      <c r="I179" s="215"/>
      <c r="J179" s="38"/>
      <c r="K179" s="38"/>
      <c r="L179" s="42"/>
      <c r="M179" s="216"/>
      <c r="N179" s="217"/>
      <c r="O179" s="82"/>
      <c r="P179" s="82"/>
      <c r="Q179" s="82"/>
      <c r="R179" s="82"/>
      <c r="S179" s="82"/>
      <c r="T179" s="83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125</v>
      </c>
      <c r="AU179" s="15" t="s">
        <v>81</v>
      </c>
    </row>
    <row r="180" s="13" customFormat="1">
      <c r="A180" s="13"/>
      <c r="B180" s="218"/>
      <c r="C180" s="219"/>
      <c r="D180" s="220" t="s">
        <v>131</v>
      </c>
      <c r="E180" s="221" t="s">
        <v>19</v>
      </c>
      <c r="F180" s="222" t="s">
        <v>332</v>
      </c>
      <c r="G180" s="219"/>
      <c r="H180" s="223">
        <v>5.6219999999999999</v>
      </c>
      <c r="I180" s="224"/>
      <c r="J180" s="219"/>
      <c r="K180" s="219"/>
      <c r="L180" s="225"/>
      <c r="M180" s="226"/>
      <c r="N180" s="227"/>
      <c r="O180" s="227"/>
      <c r="P180" s="227"/>
      <c r="Q180" s="227"/>
      <c r="R180" s="227"/>
      <c r="S180" s="227"/>
      <c r="T180" s="22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9" t="s">
        <v>131</v>
      </c>
      <c r="AU180" s="229" t="s">
        <v>81</v>
      </c>
      <c r="AV180" s="13" t="s">
        <v>81</v>
      </c>
      <c r="AW180" s="13" t="s">
        <v>33</v>
      </c>
      <c r="AX180" s="13" t="s">
        <v>79</v>
      </c>
      <c r="AY180" s="229" t="s">
        <v>116</v>
      </c>
    </row>
    <row r="181" s="2" customFormat="1" ht="49.05" customHeight="1">
      <c r="A181" s="36"/>
      <c r="B181" s="37"/>
      <c r="C181" s="199" t="s">
        <v>333</v>
      </c>
      <c r="D181" s="199" t="s">
        <v>119</v>
      </c>
      <c r="E181" s="200" t="s">
        <v>334</v>
      </c>
      <c r="F181" s="201" t="s">
        <v>335</v>
      </c>
      <c r="G181" s="202" t="s">
        <v>239</v>
      </c>
      <c r="H181" s="242"/>
      <c r="I181" s="204"/>
      <c r="J181" s="205">
        <f>ROUND(I181*H181,2)</f>
        <v>0</v>
      </c>
      <c r="K181" s="206"/>
      <c r="L181" s="42"/>
      <c r="M181" s="207" t="s">
        <v>19</v>
      </c>
      <c r="N181" s="208" t="s">
        <v>42</v>
      </c>
      <c r="O181" s="82"/>
      <c r="P181" s="209">
        <f>O181*H181</f>
        <v>0</v>
      </c>
      <c r="Q181" s="209">
        <v>0</v>
      </c>
      <c r="R181" s="209">
        <f>Q181*H181</f>
        <v>0</v>
      </c>
      <c r="S181" s="209">
        <v>0</v>
      </c>
      <c r="T181" s="21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1" t="s">
        <v>185</v>
      </c>
      <c r="AT181" s="211" t="s">
        <v>119</v>
      </c>
      <c r="AU181" s="211" t="s">
        <v>81</v>
      </c>
      <c r="AY181" s="15" t="s">
        <v>116</v>
      </c>
      <c r="BE181" s="212">
        <f>IF(N181="základní",J181,0)</f>
        <v>0</v>
      </c>
      <c r="BF181" s="212">
        <f>IF(N181="snížená",J181,0)</f>
        <v>0</v>
      </c>
      <c r="BG181" s="212">
        <f>IF(N181="zákl. přenesená",J181,0)</f>
        <v>0</v>
      </c>
      <c r="BH181" s="212">
        <f>IF(N181="sníž. přenesená",J181,0)</f>
        <v>0</v>
      </c>
      <c r="BI181" s="212">
        <f>IF(N181="nulová",J181,0)</f>
        <v>0</v>
      </c>
      <c r="BJ181" s="15" t="s">
        <v>79</v>
      </c>
      <c r="BK181" s="212">
        <f>ROUND(I181*H181,2)</f>
        <v>0</v>
      </c>
      <c r="BL181" s="15" t="s">
        <v>185</v>
      </c>
      <c r="BM181" s="211" t="s">
        <v>336</v>
      </c>
    </row>
    <row r="182" s="2" customFormat="1">
      <c r="A182" s="36"/>
      <c r="B182" s="37"/>
      <c r="C182" s="38"/>
      <c r="D182" s="213" t="s">
        <v>125</v>
      </c>
      <c r="E182" s="38"/>
      <c r="F182" s="214" t="s">
        <v>337</v>
      </c>
      <c r="G182" s="38"/>
      <c r="H182" s="38"/>
      <c r="I182" s="215"/>
      <c r="J182" s="38"/>
      <c r="K182" s="38"/>
      <c r="L182" s="42"/>
      <c r="M182" s="216"/>
      <c r="N182" s="217"/>
      <c r="O182" s="82"/>
      <c r="P182" s="82"/>
      <c r="Q182" s="82"/>
      <c r="R182" s="82"/>
      <c r="S182" s="82"/>
      <c r="T182" s="83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125</v>
      </c>
      <c r="AU182" s="15" t="s">
        <v>81</v>
      </c>
    </row>
    <row r="183" s="12" customFormat="1" ht="22.8" customHeight="1">
      <c r="A183" s="12"/>
      <c r="B183" s="183"/>
      <c r="C183" s="184"/>
      <c r="D183" s="185" t="s">
        <v>70</v>
      </c>
      <c r="E183" s="197" t="s">
        <v>338</v>
      </c>
      <c r="F183" s="197" t="s">
        <v>339</v>
      </c>
      <c r="G183" s="184"/>
      <c r="H183" s="184"/>
      <c r="I183" s="187"/>
      <c r="J183" s="198">
        <f>BK183</f>
        <v>0</v>
      </c>
      <c r="K183" s="184"/>
      <c r="L183" s="189"/>
      <c r="M183" s="190"/>
      <c r="N183" s="191"/>
      <c r="O183" s="191"/>
      <c r="P183" s="192">
        <f>SUM(P184:P237)</f>
        <v>0</v>
      </c>
      <c r="Q183" s="191"/>
      <c r="R183" s="192">
        <f>SUM(R184:R237)</f>
        <v>1.8175700000000001</v>
      </c>
      <c r="S183" s="191"/>
      <c r="T183" s="193">
        <f>SUM(T184:T237)</f>
        <v>1.4661599999999999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94" t="s">
        <v>81</v>
      </c>
      <c r="AT183" s="195" t="s">
        <v>70</v>
      </c>
      <c r="AU183" s="195" t="s">
        <v>79</v>
      </c>
      <c r="AY183" s="194" t="s">
        <v>116</v>
      </c>
      <c r="BK183" s="196">
        <f>SUM(BK184:BK237)</f>
        <v>0</v>
      </c>
    </row>
    <row r="184" s="2" customFormat="1" ht="24.15" customHeight="1">
      <c r="A184" s="36"/>
      <c r="B184" s="37"/>
      <c r="C184" s="199" t="s">
        <v>340</v>
      </c>
      <c r="D184" s="199" t="s">
        <v>119</v>
      </c>
      <c r="E184" s="200" t="s">
        <v>341</v>
      </c>
      <c r="F184" s="201" t="s">
        <v>342</v>
      </c>
      <c r="G184" s="202" t="s">
        <v>122</v>
      </c>
      <c r="H184" s="203">
        <v>243</v>
      </c>
      <c r="I184" s="204"/>
      <c r="J184" s="205">
        <f>ROUND(I184*H184,2)</f>
        <v>0</v>
      </c>
      <c r="K184" s="206"/>
      <c r="L184" s="42"/>
      <c r="M184" s="207" t="s">
        <v>19</v>
      </c>
      <c r="N184" s="208" t="s">
        <v>42</v>
      </c>
      <c r="O184" s="82"/>
      <c r="P184" s="209">
        <f>O184*H184</f>
        <v>0</v>
      </c>
      <c r="Q184" s="209">
        <v>0</v>
      </c>
      <c r="R184" s="209">
        <f>Q184*H184</f>
        <v>0</v>
      </c>
      <c r="S184" s="209">
        <v>0.0031199999999999999</v>
      </c>
      <c r="T184" s="210">
        <f>S184*H184</f>
        <v>0.75815999999999995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1" t="s">
        <v>185</v>
      </c>
      <c r="AT184" s="211" t="s">
        <v>119</v>
      </c>
      <c r="AU184" s="211" t="s">
        <v>81</v>
      </c>
      <c r="AY184" s="15" t="s">
        <v>116</v>
      </c>
      <c r="BE184" s="212">
        <f>IF(N184="základní",J184,0)</f>
        <v>0</v>
      </c>
      <c r="BF184" s="212">
        <f>IF(N184="snížená",J184,0)</f>
        <v>0</v>
      </c>
      <c r="BG184" s="212">
        <f>IF(N184="zákl. přenesená",J184,0)</f>
        <v>0</v>
      </c>
      <c r="BH184" s="212">
        <f>IF(N184="sníž. přenesená",J184,0)</f>
        <v>0</v>
      </c>
      <c r="BI184" s="212">
        <f>IF(N184="nulová",J184,0)</f>
        <v>0</v>
      </c>
      <c r="BJ184" s="15" t="s">
        <v>79</v>
      </c>
      <c r="BK184" s="212">
        <f>ROUND(I184*H184,2)</f>
        <v>0</v>
      </c>
      <c r="BL184" s="15" t="s">
        <v>185</v>
      </c>
      <c r="BM184" s="211" t="s">
        <v>343</v>
      </c>
    </row>
    <row r="185" s="2" customFormat="1">
      <c r="A185" s="36"/>
      <c r="B185" s="37"/>
      <c r="C185" s="38"/>
      <c r="D185" s="213" t="s">
        <v>125</v>
      </c>
      <c r="E185" s="38"/>
      <c r="F185" s="214" t="s">
        <v>344</v>
      </c>
      <c r="G185" s="38"/>
      <c r="H185" s="38"/>
      <c r="I185" s="215"/>
      <c r="J185" s="38"/>
      <c r="K185" s="38"/>
      <c r="L185" s="42"/>
      <c r="M185" s="216"/>
      <c r="N185" s="217"/>
      <c r="O185" s="82"/>
      <c r="P185" s="82"/>
      <c r="Q185" s="82"/>
      <c r="R185" s="82"/>
      <c r="S185" s="82"/>
      <c r="T185" s="83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125</v>
      </c>
      <c r="AU185" s="15" t="s">
        <v>81</v>
      </c>
    </row>
    <row r="186" s="2" customFormat="1" ht="24.15" customHeight="1">
      <c r="A186" s="36"/>
      <c r="B186" s="37"/>
      <c r="C186" s="199" t="s">
        <v>345</v>
      </c>
      <c r="D186" s="199" t="s">
        <v>119</v>
      </c>
      <c r="E186" s="200" t="s">
        <v>346</v>
      </c>
      <c r="F186" s="201" t="s">
        <v>347</v>
      </c>
      <c r="G186" s="202" t="s">
        <v>211</v>
      </c>
      <c r="H186" s="203">
        <v>59</v>
      </c>
      <c r="I186" s="204"/>
      <c r="J186" s="205">
        <f>ROUND(I186*H186,2)</f>
        <v>0</v>
      </c>
      <c r="K186" s="206"/>
      <c r="L186" s="42"/>
      <c r="M186" s="207" t="s">
        <v>19</v>
      </c>
      <c r="N186" s="208" t="s">
        <v>42</v>
      </c>
      <c r="O186" s="82"/>
      <c r="P186" s="209">
        <f>O186*H186</f>
        <v>0</v>
      </c>
      <c r="Q186" s="209">
        <v>0</v>
      </c>
      <c r="R186" s="209">
        <f>Q186*H186</f>
        <v>0</v>
      </c>
      <c r="S186" s="209">
        <v>0.0025999999999999999</v>
      </c>
      <c r="T186" s="210">
        <f>S186*H186</f>
        <v>0.15339999999999998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1" t="s">
        <v>185</v>
      </c>
      <c r="AT186" s="211" t="s">
        <v>119</v>
      </c>
      <c r="AU186" s="211" t="s">
        <v>81</v>
      </c>
      <c r="AY186" s="15" t="s">
        <v>116</v>
      </c>
      <c r="BE186" s="212">
        <f>IF(N186="základní",J186,0)</f>
        <v>0</v>
      </c>
      <c r="BF186" s="212">
        <f>IF(N186="snížená",J186,0)</f>
        <v>0</v>
      </c>
      <c r="BG186" s="212">
        <f>IF(N186="zákl. přenesená",J186,0)</f>
        <v>0</v>
      </c>
      <c r="BH186" s="212">
        <f>IF(N186="sníž. přenesená",J186,0)</f>
        <v>0</v>
      </c>
      <c r="BI186" s="212">
        <f>IF(N186="nulová",J186,0)</f>
        <v>0</v>
      </c>
      <c r="BJ186" s="15" t="s">
        <v>79</v>
      </c>
      <c r="BK186" s="212">
        <f>ROUND(I186*H186,2)</f>
        <v>0</v>
      </c>
      <c r="BL186" s="15" t="s">
        <v>185</v>
      </c>
      <c r="BM186" s="211" t="s">
        <v>348</v>
      </c>
    </row>
    <row r="187" s="2" customFormat="1">
      <c r="A187" s="36"/>
      <c r="B187" s="37"/>
      <c r="C187" s="38"/>
      <c r="D187" s="213" t="s">
        <v>125</v>
      </c>
      <c r="E187" s="38"/>
      <c r="F187" s="214" t="s">
        <v>349</v>
      </c>
      <c r="G187" s="38"/>
      <c r="H187" s="38"/>
      <c r="I187" s="215"/>
      <c r="J187" s="38"/>
      <c r="K187" s="38"/>
      <c r="L187" s="42"/>
      <c r="M187" s="216"/>
      <c r="N187" s="217"/>
      <c r="O187" s="82"/>
      <c r="P187" s="82"/>
      <c r="Q187" s="82"/>
      <c r="R187" s="82"/>
      <c r="S187" s="82"/>
      <c r="T187" s="83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125</v>
      </c>
      <c r="AU187" s="15" t="s">
        <v>81</v>
      </c>
    </row>
    <row r="188" s="2" customFormat="1" ht="16.5" customHeight="1">
      <c r="A188" s="36"/>
      <c r="B188" s="37"/>
      <c r="C188" s="199" t="s">
        <v>350</v>
      </c>
      <c r="D188" s="199" t="s">
        <v>119</v>
      </c>
      <c r="E188" s="200" t="s">
        <v>351</v>
      </c>
      <c r="F188" s="201" t="s">
        <v>352</v>
      </c>
      <c r="G188" s="202" t="s">
        <v>136</v>
      </c>
      <c r="H188" s="203">
        <v>59</v>
      </c>
      <c r="I188" s="204"/>
      <c r="J188" s="205">
        <f>ROUND(I188*H188,2)</f>
        <v>0</v>
      </c>
      <c r="K188" s="206"/>
      <c r="L188" s="42"/>
      <c r="M188" s="207" t="s">
        <v>19</v>
      </c>
      <c r="N188" s="208" t="s">
        <v>42</v>
      </c>
      <c r="O188" s="82"/>
      <c r="P188" s="209">
        <f>O188*H188</f>
        <v>0</v>
      </c>
      <c r="Q188" s="209">
        <v>0</v>
      </c>
      <c r="R188" s="209">
        <f>Q188*H188</f>
        <v>0</v>
      </c>
      <c r="S188" s="209">
        <v>0.0094000000000000004</v>
      </c>
      <c r="T188" s="210">
        <f>S188*H188</f>
        <v>0.55459999999999998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1" t="s">
        <v>185</v>
      </c>
      <c r="AT188" s="211" t="s">
        <v>119</v>
      </c>
      <c r="AU188" s="211" t="s">
        <v>81</v>
      </c>
      <c r="AY188" s="15" t="s">
        <v>116</v>
      </c>
      <c r="BE188" s="212">
        <f>IF(N188="základní",J188,0)</f>
        <v>0</v>
      </c>
      <c r="BF188" s="212">
        <f>IF(N188="snížená",J188,0)</f>
        <v>0</v>
      </c>
      <c r="BG188" s="212">
        <f>IF(N188="zákl. přenesená",J188,0)</f>
        <v>0</v>
      </c>
      <c r="BH188" s="212">
        <f>IF(N188="sníž. přenesená",J188,0)</f>
        <v>0</v>
      </c>
      <c r="BI188" s="212">
        <f>IF(N188="nulová",J188,0)</f>
        <v>0</v>
      </c>
      <c r="BJ188" s="15" t="s">
        <v>79</v>
      </c>
      <c r="BK188" s="212">
        <f>ROUND(I188*H188,2)</f>
        <v>0</v>
      </c>
      <c r="BL188" s="15" t="s">
        <v>185</v>
      </c>
      <c r="BM188" s="211" t="s">
        <v>353</v>
      </c>
    </row>
    <row r="189" s="2" customFormat="1">
      <c r="A189" s="36"/>
      <c r="B189" s="37"/>
      <c r="C189" s="38"/>
      <c r="D189" s="213" t="s">
        <v>125</v>
      </c>
      <c r="E189" s="38"/>
      <c r="F189" s="214" t="s">
        <v>354</v>
      </c>
      <c r="G189" s="38"/>
      <c r="H189" s="38"/>
      <c r="I189" s="215"/>
      <c r="J189" s="38"/>
      <c r="K189" s="38"/>
      <c r="L189" s="42"/>
      <c r="M189" s="216"/>
      <c r="N189" s="217"/>
      <c r="O189" s="82"/>
      <c r="P189" s="82"/>
      <c r="Q189" s="82"/>
      <c r="R189" s="82"/>
      <c r="S189" s="82"/>
      <c r="T189" s="83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125</v>
      </c>
      <c r="AU189" s="15" t="s">
        <v>81</v>
      </c>
    </row>
    <row r="190" s="2" customFormat="1" ht="24.15" customHeight="1">
      <c r="A190" s="36"/>
      <c r="B190" s="37"/>
      <c r="C190" s="199" t="s">
        <v>355</v>
      </c>
      <c r="D190" s="199" t="s">
        <v>119</v>
      </c>
      <c r="E190" s="200" t="s">
        <v>356</v>
      </c>
      <c r="F190" s="201" t="s">
        <v>357</v>
      </c>
      <c r="G190" s="202" t="s">
        <v>211</v>
      </c>
      <c r="H190" s="203">
        <v>16</v>
      </c>
      <c r="I190" s="204"/>
      <c r="J190" s="205">
        <f>ROUND(I190*H190,2)</f>
        <v>0</v>
      </c>
      <c r="K190" s="206"/>
      <c r="L190" s="42"/>
      <c r="M190" s="207" t="s">
        <v>19</v>
      </c>
      <c r="N190" s="208" t="s">
        <v>42</v>
      </c>
      <c r="O190" s="82"/>
      <c r="P190" s="209">
        <f>O190*H190</f>
        <v>0</v>
      </c>
      <c r="Q190" s="209">
        <v>0.0045900000000000003</v>
      </c>
      <c r="R190" s="209">
        <f>Q190*H190</f>
        <v>0.073440000000000005</v>
      </c>
      <c r="S190" s="209">
        <v>0</v>
      </c>
      <c r="T190" s="210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1" t="s">
        <v>185</v>
      </c>
      <c r="AT190" s="211" t="s">
        <v>119</v>
      </c>
      <c r="AU190" s="211" t="s">
        <v>81</v>
      </c>
      <c r="AY190" s="15" t="s">
        <v>116</v>
      </c>
      <c r="BE190" s="212">
        <f>IF(N190="základní",J190,0)</f>
        <v>0</v>
      </c>
      <c r="BF190" s="212">
        <f>IF(N190="snížená",J190,0)</f>
        <v>0</v>
      </c>
      <c r="BG190" s="212">
        <f>IF(N190="zákl. přenesená",J190,0)</f>
        <v>0</v>
      </c>
      <c r="BH190" s="212">
        <f>IF(N190="sníž. přenesená",J190,0)</f>
        <v>0</v>
      </c>
      <c r="BI190" s="212">
        <f>IF(N190="nulová",J190,0)</f>
        <v>0</v>
      </c>
      <c r="BJ190" s="15" t="s">
        <v>79</v>
      </c>
      <c r="BK190" s="212">
        <f>ROUND(I190*H190,2)</f>
        <v>0</v>
      </c>
      <c r="BL190" s="15" t="s">
        <v>185</v>
      </c>
      <c r="BM190" s="211" t="s">
        <v>358</v>
      </c>
    </row>
    <row r="191" s="2" customFormat="1">
      <c r="A191" s="36"/>
      <c r="B191" s="37"/>
      <c r="C191" s="38"/>
      <c r="D191" s="213" t="s">
        <v>125</v>
      </c>
      <c r="E191" s="38"/>
      <c r="F191" s="214" t="s">
        <v>359</v>
      </c>
      <c r="G191" s="38"/>
      <c r="H191" s="38"/>
      <c r="I191" s="215"/>
      <c r="J191" s="38"/>
      <c r="K191" s="38"/>
      <c r="L191" s="42"/>
      <c r="M191" s="216"/>
      <c r="N191" s="217"/>
      <c r="O191" s="82"/>
      <c r="P191" s="82"/>
      <c r="Q191" s="82"/>
      <c r="R191" s="82"/>
      <c r="S191" s="82"/>
      <c r="T191" s="83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125</v>
      </c>
      <c r="AU191" s="15" t="s">
        <v>81</v>
      </c>
    </row>
    <row r="192" s="2" customFormat="1" ht="24.15" customHeight="1">
      <c r="A192" s="36"/>
      <c r="B192" s="37"/>
      <c r="C192" s="199" t="s">
        <v>360</v>
      </c>
      <c r="D192" s="199" t="s">
        <v>119</v>
      </c>
      <c r="E192" s="200" t="s">
        <v>361</v>
      </c>
      <c r="F192" s="201" t="s">
        <v>362</v>
      </c>
      <c r="G192" s="202" t="s">
        <v>211</v>
      </c>
      <c r="H192" s="203">
        <v>35</v>
      </c>
      <c r="I192" s="204"/>
      <c r="J192" s="205">
        <f>ROUND(I192*H192,2)</f>
        <v>0</v>
      </c>
      <c r="K192" s="206"/>
      <c r="L192" s="42"/>
      <c r="M192" s="207" t="s">
        <v>19</v>
      </c>
      <c r="N192" s="208" t="s">
        <v>42</v>
      </c>
      <c r="O192" s="82"/>
      <c r="P192" s="209">
        <f>O192*H192</f>
        <v>0</v>
      </c>
      <c r="Q192" s="209">
        <v>0.0013600000000000001</v>
      </c>
      <c r="R192" s="209">
        <f>Q192*H192</f>
        <v>0.047600000000000003</v>
      </c>
      <c r="S192" s="209">
        <v>0</v>
      </c>
      <c r="T192" s="21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1" t="s">
        <v>185</v>
      </c>
      <c r="AT192" s="211" t="s">
        <v>119</v>
      </c>
      <c r="AU192" s="211" t="s">
        <v>81</v>
      </c>
      <c r="AY192" s="15" t="s">
        <v>116</v>
      </c>
      <c r="BE192" s="212">
        <f>IF(N192="základní",J192,0)</f>
        <v>0</v>
      </c>
      <c r="BF192" s="212">
        <f>IF(N192="snížená",J192,0)</f>
        <v>0</v>
      </c>
      <c r="BG192" s="212">
        <f>IF(N192="zákl. přenesená",J192,0)</f>
        <v>0</v>
      </c>
      <c r="BH192" s="212">
        <f>IF(N192="sníž. přenesená",J192,0)</f>
        <v>0</v>
      </c>
      <c r="BI192" s="212">
        <f>IF(N192="nulová",J192,0)</f>
        <v>0</v>
      </c>
      <c r="BJ192" s="15" t="s">
        <v>79</v>
      </c>
      <c r="BK192" s="212">
        <f>ROUND(I192*H192,2)</f>
        <v>0</v>
      </c>
      <c r="BL192" s="15" t="s">
        <v>185</v>
      </c>
      <c r="BM192" s="211" t="s">
        <v>363</v>
      </c>
    </row>
    <row r="193" s="2" customFormat="1">
      <c r="A193" s="36"/>
      <c r="B193" s="37"/>
      <c r="C193" s="38"/>
      <c r="D193" s="213" t="s">
        <v>125</v>
      </c>
      <c r="E193" s="38"/>
      <c r="F193" s="214" t="s">
        <v>364</v>
      </c>
      <c r="G193" s="38"/>
      <c r="H193" s="38"/>
      <c r="I193" s="215"/>
      <c r="J193" s="38"/>
      <c r="K193" s="38"/>
      <c r="L193" s="42"/>
      <c r="M193" s="216"/>
      <c r="N193" s="217"/>
      <c r="O193" s="82"/>
      <c r="P193" s="82"/>
      <c r="Q193" s="82"/>
      <c r="R193" s="82"/>
      <c r="S193" s="82"/>
      <c r="T193" s="83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5" t="s">
        <v>125</v>
      </c>
      <c r="AU193" s="15" t="s">
        <v>81</v>
      </c>
    </row>
    <row r="194" s="2" customFormat="1" ht="21.75" customHeight="1">
      <c r="A194" s="36"/>
      <c r="B194" s="37"/>
      <c r="C194" s="199" t="s">
        <v>365</v>
      </c>
      <c r="D194" s="199" t="s">
        <v>119</v>
      </c>
      <c r="E194" s="200" t="s">
        <v>366</v>
      </c>
      <c r="F194" s="201" t="s">
        <v>367</v>
      </c>
      <c r="G194" s="202" t="s">
        <v>211</v>
      </c>
      <c r="H194" s="203">
        <v>3</v>
      </c>
      <c r="I194" s="204"/>
      <c r="J194" s="205">
        <f>ROUND(I194*H194,2)</f>
        <v>0</v>
      </c>
      <c r="K194" s="206"/>
      <c r="L194" s="42"/>
      <c r="M194" s="207" t="s">
        <v>19</v>
      </c>
      <c r="N194" s="208" t="s">
        <v>42</v>
      </c>
      <c r="O194" s="82"/>
      <c r="P194" s="209">
        <f>O194*H194</f>
        <v>0</v>
      </c>
      <c r="Q194" s="209">
        <v>0.00115</v>
      </c>
      <c r="R194" s="209">
        <f>Q194*H194</f>
        <v>0.0034499999999999999</v>
      </c>
      <c r="S194" s="209">
        <v>0</v>
      </c>
      <c r="T194" s="21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1" t="s">
        <v>185</v>
      </c>
      <c r="AT194" s="211" t="s">
        <v>119</v>
      </c>
      <c r="AU194" s="211" t="s">
        <v>81</v>
      </c>
      <c r="AY194" s="15" t="s">
        <v>116</v>
      </c>
      <c r="BE194" s="212">
        <f>IF(N194="základní",J194,0)</f>
        <v>0</v>
      </c>
      <c r="BF194" s="212">
        <f>IF(N194="snížená",J194,0)</f>
        <v>0</v>
      </c>
      <c r="BG194" s="212">
        <f>IF(N194="zákl. přenesená",J194,0)</f>
        <v>0</v>
      </c>
      <c r="BH194" s="212">
        <f>IF(N194="sníž. přenesená",J194,0)</f>
        <v>0</v>
      </c>
      <c r="BI194" s="212">
        <f>IF(N194="nulová",J194,0)</f>
        <v>0</v>
      </c>
      <c r="BJ194" s="15" t="s">
        <v>79</v>
      </c>
      <c r="BK194" s="212">
        <f>ROUND(I194*H194,2)</f>
        <v>0</v>
      </c>
      <c r="BL194" s="15" t="s">
        <v>185</v>
      </c>
      <c r="BM194" s="211" t="s">
        <v>368</v>
      </c>
    </row>
    <row r="195" s="2" customFormat="1">
      <c r="A195" s="36"/>
      <c r="B195" s="37"/>
      <c r="C195" s="38"/>
      <c r="D195" s="213" t="s">
        <v>125</v>
      </c>
      <c r="E195" s="38"/>
      <c r="F195" s="214" t="s">
        <v>369</v>
      </c>
      <c r="G195" s="38"/>
      <c r="H195" s="38"/>
      <c r="I195" s="215"/>
      <c r="J195" s="38"/>
      <c r="K195" s="38"/>
      <c r="L195" s="42"/>
      <c r="M195" s="216"/>
      <c r="N195" s="217"/>
      <c r="O195" s="82"/>
      <c r="P195" s="82"/>
      <c r="Q195" s="82"/>
      <c r="R195" s="82"/>
      <c r="S195" s="82"/>
      <c r="T195" s="83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125</v>
      </c>
      <c r="AU195" s="15" t="s">
        <v>81</v>
      </c>
    </row>
    <row r="196" s="2" customFormat="1">
      <c r="A196" s="36"/>
      <c r="B196" s="37"/>
      <c r="C196" s="38"/>
      <c r="D196" s="220" t="s">
        <v>188</v>
      </c>
      <c r="E196" s="38"/>
      <c r="F196" s="230" t="s">
        <v>370</v>
      </c>
      <c r="G196" s="38"/>
      <c r="H196" s="38"/>
      <c r="I196" s="215"/>
      <c r="J196" s="38"/>
      <c r="K196" s="38"/>
      <c r="L196" s="42"/>
      <c r="M196" s="216"/>
      <c r="N196" s="217"/>
      <c r="O196" s="82"/>
      <c r="P196" s="82"/>
      <c r="Q196" s="82"/>
      <c r="R196" s="82"/>
      <c r="S196" s="82"/>
      <c r="T196" s="83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5" t="s">
        <v>188</v>
      </c>
      <c r="AU196" s="15" t="s">
        <v>81</v>
      </c>
    </row>
    <row r="197" s="2" customFormat="1" ht="37.8" customHeight="1">
      <c r="A197" s="36"/>
      <c r="B197" s="37"/>
      <c r="C197" s="199" t="s">
        <v>371</v>
      </c>
      <c r="D197" s="199" t="s">
        <v>119</v>
      </c>
      <c r="E197" s="200" t="s">
        <v>372</v>
      </c>
      <c r="F197" s="201" t="s">
        <v>373</v>
      </c>
      <c r="G197" s="202" t="s">
        <v>122</v>
      </c>
      <c r="H197" s="203">
        <v>185</v>
      </c>
      <c r="I197" s="204"/>
      <c r="J197" s="205">
        <f>ROUND(I197*H197,2)</f>
        <v>0</v>
      </c>
      <c r="K197" s="206"/>
      <c r="L197" s="42"/>
      <c r="M197" s="207" t="s">
        <v>19</v>
      </c>
      <c r="N197" s="208" t="s">
        <v>42</v>
      </c>
      <c r="O197" s="82"/>
      <c r="P197" s="209">
        <f>O197*H197</f>
        <v>0</v>
      </c>
      <c r="Q197" s="209">
        <v>0</v>
      </c>
      <c r="R197" s="209">
        <f>Q197*H197</f>
        <v>0</v>
      </c>
      <c r="S197" s="209">
        <v>0</v>
      </c>
      <c r="T197" s="21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1" t="s">
        <v>185</v>
      </c>
      <c r="AT197" s="211" t="s">
        <v>119</v>
      </c>
      <c r="AU197" s="211" t="s">
        <v>81</v>
      </c>
      <c r="AY197" s="15" t="s">
        <v>116</v>
      </c>
      <c r="BE197" s="212">
        <f>IF(N197="základní",J197,0)</f>
        <v>0</v>
      </c>
      <c r="BF197" s="212">
        <f>IF(N197="snížená",J197,0)</f>
        <v>0</v>
      </c>
      <c r="BG197" s="212">
        <f>IF(N197="zákl. přenesená",J197,0)</f>
        <v>0</v>
      </c>
      <c r="BH197" s="212">
        <f>IF(N197="sníž. přenesená",J197,0)</f>
        <v>0</v>
      </c>
      <c r="BI197" s="212">
        <f>IF(N197="nulová",J197,0)</f>
        <v>0</v>
      </c>
      <c r="BJ197" s="15" t="s">
        <v>79</v>
      </c>
      <c r="BK197" s="212">
        <f>ROUND(I197*H197,2)</f>
        <v>0</v>
      </c>
      <c r="BL197" s="15" t="s">
        <v>185</v>
      </c>
      <c r="BM197" s="211" t="s">
        <v>374</v>
      </c>
    </row>
    <row r="198" s="2" customFormat="1">
      <c r="A198" s="36"/>
      <c r="B198" s="37"/>
      <c r="C198" s="38"/>
      <c r="D198" s="213" t="s">
        <v>125</v>
      </c>
      <c r="E198" s="38"/>
      <c r="F198" s="214" t="s">
        <v>375</v>
      </c>
      <c r="G198" s="38"/>
      <c r="H198" s="38"/>
      <c r="I198" s="215"/>
      <c r="J198" s="38"/>
      <c r="K198" s="38"/>
      <c r="L198" s="42"/>
      <c r="M198" s="216"/>
      <c r="N198" s="217"/>
      <c r="O198" s="82"/>
      <c r="P198" s="82"/>
      <c r="Q198" s="82"/>
      <c r="R198" s="82"/>
      <c r="S198" s="82"/>
      <c r="T198" s="83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125</v>
      </c>
      <c r="AU198" s="15" t="s">
        <v>81</v>
      </c>
    </row>
    <row r="199" s="2" customFormat="1" ht="44.25" customHeight="1">
      <c r="A199" s="36"/>
      <c r="B199" s="37"/>
      <c r="C199" s="231" t="s">
        <v>376</v>
      </c>
      <c r="D199" s="231" t="s">
        <v>195</v>
      </c>
      <c r="E199" s="232" t="s">
        <v>377</v>
      </c>
      <c r="F199" s="233" t="s">
        <v>378</v>
      </c>
      <c r="G199" s="234" t="s">
        <v>122</v>
      </c>
      <c r="H199" s="235">
        <v>185</v>
      </c>
      <c r="I199" s="236"/>
      <c r="J199" s="237">
        <f>ROUND(I199*H199,2)</f>
        <v>0</v>
      </c>
      <c r="K199" s="238"/>
      <c r="L199" s="239"/>
      <c r="M199" s="240" t="s">
        <v>19</v>
      </c>
      <c r="N199" s="241" t="s">
        <v>42</v>
      </c>
      <c r="O199" s="82"/>
      <c r="P199" s="209">
        <f>O199*H199</f>
        <v>0</v>
      </c>
      <c r="Q199" s="209">
        <v>0.0050000000000000001</v>
      </c>
      <c r="R199" s="209">
        <f>Q199*H199</f>
        <v>0.92500000000000004</v>
      </c>
      <c r="S199" s="209">
        <v>0</v>
      </c>
      <c r="T199" s="21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1" t="s">
        <v>198</v>
      </c>
      <c r="AT199" s="211" t="s">
        <v>195</v>
      </c>
      <c r="AU199" s="211" t="s">
        <v>81</v>
      </c>
      <c r="AY199" s="15" t="s">
        <v>116</v>
      </c>
      <c r="BE199" s="212">
        <f>IF(N199="základní",J199,0)</f>
        <v>0</v>
      </c>
      <c r="BF199" s="212">
        <f>IF(N199="snížená",J199,0)</f>
        <v>0</v>
      </c>
      <c r="BG199" s="212">
        <f>IF(N199="zákl. přenesená",J199,0)</f>
        <v>0</v>
      </c>
      <c r="BH199" s="212">
        <f>IF(N199="sníž. přenesená",J199,0)</f>
        <v>0</v>
      </c>
      <c r="BI199" s="212">
        <f>IF(N199="nulová",J199,0)</f>
        <v>0</v>
      </c>
      <c r="BJ199" s="15" t="s">
        <v>79</v>
      </c>
      <c r="BK199" s="212">
        <f>ROUND(I199*H199,2)</f>
        <v>0</v>
      </c>
      <c r="BL199" s="15" t="s">
        <v>185</v>
      </c>
      <c r="BM199" s="211" t="s">
        <v>379</v>
      </c>
    </row>
    <row r="200" s="13" customFormat="1">
      <c r="A200" s="13"/>
      <c r="B200" s="218"/>
      <c r="C200" s="219"/>
      <c r="D200" s="220" t="s">
        <v>131</v>
      </c>
      <c r="E200" s="219"/>
      <c r="F200" s="222" t="s">
        <v>380</v>
      </c>
      <c r="G200" s="219"/>
      <c r="H200" s="223">
        <v>185</v>
      </c>
      <c r="I200" s="224"/>
      <c r="J200" s="219"/>
      <c r="K200" s="219"/>
      <c r="L200" s="225"/>
      <c r="M200" s="226"/>
      <c r="N200" s="227"/>
      <c r="O200" s="227"/>
      <c r="P200" s="227"/>
      <c r="Q200" s="227"/>
      <c r="R200" s="227"/>
      <c r="S200" s="227"/>
      <c r="T200" s="22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9" t="s">
        <v>131</v>
      </c>
      <c r="AU200" s="229" t="s">
        <v>81</v>
      </c>
      <c r="AV200" s="13" t="s">
        <v>81</v>
      </c>
      <c r="AW200" s="13" t="s">
        <v>4</v>
      </c>
      <c r="AX200" s="13" t="s">
        <v>79</v>
      </c>
      <c r="AY200" s="229" t="s">
        <v>116</v>
      </c>
    </row>
    <row r="201" s="2" customFormat="1" ht="24.15" customHeight="1">
      <c r="A201" s="36"/>
      <c r="B201" s="37"/>
      <c r="C201" s="199" t="s">
        <v>381</v>
      </c>
      <c r="D201" s="199" t="s">
        <v>119</v>
      </c>
      <c r="E201" s="200" t="s">
        <v>382</v>
      </c>
      <c r="F201" s="201" t="s">
        <v>383</v>
      </c>
      <c r="G201" s="202" t="s">
        <v>211</v>
      </c>
      <c r="H201" s="203">
        <v>8</v>
      </c>
      <c r="I201" s="204"/>
      <c r="J201" s="205">
        <f>ROUND(I201*H201,2)</f>
        <v>0</v>
      </c>
      <c r="K201" s="206"/>
      <c r="L201" s="42"/>
      <c r="M201" s="207" t="s">
        <v>19</v>
      </c>
      <c r="N201" s="208" t="s">
        <v>42</v>
      </c>
      <c r="O201" s="82"/>
      <c r="P201" s="209">
        <f>O201*H201</f>
        <v>0</v>
      </c>
      <c r="Q201" s="209">
        <v>0.0049300000000000004</v>
      </c>
      <c r="R201" s="209">
        <f>Q201*H201</f>
        <v>0.039440000000000003</v>
      </c>
      <c r="S201" s="209">
        <v>0</v>
      </c>
      <c r="T201" s="21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1" t="s">
        <v>185</v>
      </c>
      <c r="AT201" s="211" t="s">
        <v>119</v>
      </c>
      <c r="AU201" s="211" t="s">
        <v>81</v>
      </c>
      <c r="AY201" s="15" t="s">
        <v>116</v>
      </c>
      <c r="BE201" s="212">
        <f>IF(N201="základní",J201,0)</f>
        <v>0</v>
      </c>
      <c r="BF201" s="212">
        <f>IF(N201="snížená",J201,0)</f>
        <v>0</v>
      </c>
      <c r="BG201" s="212">
        <f>IF(N201="zákl. přenesená",J201,0)</f>
        <v>0</v>
      </c>
      <c r="BH201" s="212">
        <f>IF(N201="sníž. přenesená",J201,0)</f>
        <v>0</v>
      </c>
      <c r="BI201" s="212">
        <f>IF(N201="nulová",J201,0)</f>
        <v>0</v>
      </c>
      <c r="BJ201" s="15" t="s">
        <v>79</v>
      </c>
      <c r="BK201" s="212">
        <f>ROUND(I201*H201,2)</f>
        <v>0</v>
      </c>
      <c r="BL201" s="15" t="s">
        <v>185</v>
      </c>
      <c r="BM201" s="211" t="s">
        <v>384</v>
      </c>
    </row>
    <row r="202" s="2" customFormat="1">
      <c r="A202" s="36"/>
      <c r="B202" s="37"/>
      <c r="C202" s="38"/>
      <c r="D202" s="213" t="s">
        <v>125</v>
      </c>
      <c r="E202" s="38"/>
      <c r="F202" s="214" t="s">
        <v>385</v>
      </c>
      <c r="G202" s="38"/>
      <c r="H202" s="38"/>
      <c r="I202" s="215"/>
      <c r="J202" s="38"/>
      <c r="K202" s="38"/>
      <c r="L202" s="42"/>
      <c r="M202" s="216"/>
      <c r="N202" s="217"/>
      <c r="O202" s="82"/>
      <c r="P202" s="82"/>
      <c r="Q202" s="82"/>
      <c r="R202" s="82"/>
      <c r="S202" s="82"/>
      <c r="T202" s="83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125</v>
      </c>
      <c r="AU202" s="15" t="s">
        <v>81</v>
      </c>
    </row>
    <row r="203" s="2" customFormat="1" ht="33" customHeight="1">
      <c r="A203" s="36"/>
      <c r="B203" s="37"/>
      <c r="C203" s="199" t="s">
        <v>386</v>
      </c>
      <c r="D203" s="199" t="s">
        <v>119</v>
      </c>
      <c r="E203" s="200" t="s">
        <v>387</v>
      </c>
      <c r="F203" s="201" t="s">
        <v>388</v>
      </c>
      <c r="G203" s="202" t="s">
        <v>211</v>
      </c>
      <c r="H203" s="203">
        <v>32.5</v>
      </c>
      <c r="I203" s="204"/>
      <c r="J203" s="205">
        <f>ROUND(I203*H203,2)</f>
        <v>0</v>
      </c>
      <c r="K203" s="206"/>
      <c r="L203" s="42"/>
      <c r="M203" s="207" t="s">
        <v>19</v>
      </c>
      <c r="N203" s="208" t="s">
        <v>42</v>
      </c>
      <c r="O203" s="82"/>
      <c r="P203" s="209">
        <f>O203*H203</f>
        <v>0</v>
      </c>
      <c r="Q203" s="209">
        <v>0.0049199999999999999</v>
      </c>
      <c r="R203" s="209">
        <f>Q203*H203</f>
        <v>0.15989999999999999</v>
      </c>
      <c r="S203" s="209">
        <v>0</v>
      </c>
      <c r="T203" s="21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1" t="s">
        <v>185</v>
      </c>
      <c r="AT203" s="211" t="s">
        <v>119</v>
      </c>
      <c r="AU203" s="211" t="s">
        <v>81</v>
      </c>
      <c r="AY203" s="15" t="s">
        <v>116</v>
      </c>
      <c r="BE203" s="212">
        <f>IF(N203="základní",J203,0)</f>
        <v>0</v>
      </c>
      <c r="BF203" s="212">
        <f>IF(N203="snížená",J203,0)</f>
        <v>0</v>
      </c>
      <c r="BG203" s="212">
        <f>IF(N203="zákl. přenesená",J203,0)</f>
        <v>0</v>
      </c>
      <c r="BH203" s="212">
        <f>IF(N203="sníž. přenesená",J203,0)</f>
        <v>0</v>
      </c>
      <c r="BI203" s="212">
        <f>IF(N203="nulová",J203,0)</f>
        <v>0</v>
      </c>
      <c r="BJ203" s="15" t="s">
        <v>79</v>
      </c>
      <c r="BK203" s="212">
        <f>ROUND(I203*H203,2)</f>
        <v>0</v>
      </c>
      <c r="BL203" s="15" t="s">
        <v>185</v>
      </c>
      <c r="BM203" s="211" t="s">
        <v>389</v>
      </c>
    </row>
    <row r="204" s="2" customFormat="1">
      <c r="A204" s="36"/>
      <c r="B204" s="37"/>
      <c r="C204" s="38"/>
      <c r="D204" s="213" t="s">
        <v>125</v>
      </c>
      <c r="E204" s="38"/>
      <c r="F204" s="214" t="s">
        <v>390</v>
      </c>
      <c r="G204" s="38"/>
      <c r="H204" s="38"/>
      <c r="I204" s="215"/>
      <c r="J204" s="38"/>
      <c r="K204" s="38"/>
      <c r="L204" s="42"/>
      <c r="M204" s="216"/>
      <c r="N204" s="217"/>
      <c r="O204" s="82"/>
      <c r="P204" s="82"/>
      <c r="Q204" s="82"/>
      <c r="R204" s="82"/>
      <c r="S204" s="82"/>
      <c r="T204" s="83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125</v>
      </c>
      <c r="AU204" s="15" t="s">
        <v>81</v>
      </c>
    </row>
    <row r="205" s="2" customFormat="1" ht="16.5" customHeight="1">
      <c r="A205" s="36"/>
      <c r="B205" s="37"/>
      <c r="C205" s="231" t="s">
        <v>391</v>
      </c>
      <c r="D205" s="231" t="s">
        <v>195</v>
      </c>
      <c r="E205" s="232" t="s">
        <v>392</v>
      </c>
      <c r="F205" s="233" t="s">
        <v>393</v>
      </c>
      <c r="G205" s="234" t="s">
        <v>136</v>
      </c>
      <c r="H205" s="235">
        <v>2</v>
      </c>
      <c r="I205" s="236"/>
      <c r="J205" s="237">
        <f>ROUND(I205*H205,2)</f>
        <v>0</v>
      </c>
      <c r="K205" s="238"/>
      <c r="L205" s="239"/>
      <c r="M205" s="240" t="s">
        <v>19</v>
      </c>
      <c r="N205" s="241" t="s">
        <v>42</v>
      </c>
      <c r="O205" s="82"/>
      <c r="P205" s="209">
        <f>O205*H205</f>
        <v>0</v>
      </c>
      <c r="Q205" s="209">
        <v>0</v>
      </c>
      <c r="R205" s="209">
        <f>Q205*H205</f>
        <v>0</v>
      </c>
      <c r="S205" s="209">
        <v>0</v>
      </c>
      <c r="T205" s="21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1" t="s">
        <v>198</v>
      </c>
      <c r="AT205" s="211" t="s">
        <v>195</v>
      </c>
      <c r="AU205" s="211" t="s">
        <v>81</v>
      </c>
      <c r="AY205" s="15" t="s">
        <v>116</v>
      </c>
      <c r="BE205" s="212">
        <f>IF(N205="základní",J205,0)</f>
        <v>0</v>
      </c>
      <c r="BF205" s="212">
        <f>IF(N205="snížená",J205,0)</f>
        <v>0</v>
      </c>
      <c r="BG205" s="212">
        <f>IF(N205="zákl. přenesená",J205,0)</f>
        <v>0</v>
      </c>
      <c r="BH205" s="212">
        <f>IF(N205="sníž. přenesená",J205,0)</f>
        <v>0</v>
      </c>
      <c r="BI205" s="212">
        <f>IF(N205="nulová",J205,0)</f>
        <v>0</v>
      </c>
      <c r="BJ205" s="15" t="s">
        <v>79</v>
      </c>
      <c r="BK205" s="212">
        <f>ROUND(I205*H205,2)</f>
        <v>0</v>
      </c>
      <c r="BL205" s="15" t="s">
        <v>185</v>
      </c>
      <c r="BM205" s="211" t="s">
        <v>394</v>
      </c>
    </row>
    <row r="206" s="2" customFormat="1" ht="16.5" customHeight="1">
      <c r="A206" s="36"/>
      <c r="B206" s="37"/>
      <c r="C206" s="231" t="s">
        <v>395</v>
      </c>
      <c r="D206" s="231" t="s">
        <v>195</v>
      </c>
      <c r="E206" s="232" t="s">
        <v>396</v>
      </c>
      <c r="F206" s="233" t="s">
        <v>397</v>
      </c>
      <c r="G206" s="234" t="s">
        <v>136</v>
      </c>
      <c r="H206" s="235">
        <v>4</v>
      </c>
      <c r="I206" s="236"/>
      <c r="J206" s="237">
        <f>ROUND(I206*H206,2)</f>
        <v>0</v>
      </c>
      <c r="K206" s="238"/>
      <c r="L206" s="239"/>
      <c r="M206" s="240" t="s">
        <v>19</v>
      </c>
      <c r="N206" s="241" t="s">
        <v>42</v>
      </c>
      <c r="O206" s="82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1" t="s">
        <v>198</v>
      </c>
      <c r="AT206" s="211" t="s">
        <v>195</v>
      </c>
      <c r="AU206" s="211" t="s">
        <v>81</v>
      </c>
      <c r="AY206" s="15" t="s">
        <v>116</v>
      </c>
      <c r="BE206" s="212">
        <f>IF(N206="základní",J206,0)</f>
        <v>0</v>
      </c>
      <c r="BF206" s="212">
        <f>IF(N206="snížená",J206,0)</f>
        <v>0</v>
      </c>
      <c r="BG206" s="212">
        <f>IF(N206="zákl. přenesená",J206,0)</f>
        <v>0</v>
      </c>
      <c r="BH206" s="212">
        <f>IF(N206="sníž. přenesená",J206,0)</f>
        <v>0</v>
      </c>
      <c r="BI206" s="212">
        <f>IF(N206="nulová",J206,0)</f>
        <v>0</v>
      </c>
      <c r="BJ206" s="15" t="s">
        <v>79</v>
      </c>
      <c r="BK206" s="212">
        <f>ROUND(I206*H206,2)</f>
        <v>0</v>
      </c>
      <c r="BL206" s="15" t="s">
        <v>185</v>
      </c>
      <c r="BM206" s="211" t="s">
        <v>398</v>
      </c>
    </row>
    <row r="207" s="2" customFormat="1" ht="37.8" customHeight="1">
      <c r="A207" s="36"/>
      <c r="B207" s="37"/>
      <c r="C207" s="199" t="s">
        <v>399</v>
      </c>
      <c r="D207" s="199" t="s">
        <v>119</v>
      </c>
      <c r="E207" s="200" t="s">
        <v>400</v>
      </c>
      <c r="F207" s="201" t="s">
        <v>401</v>
      </c>
      <c r="G207" s="202" t="s">
        <v>211</v>
      </c>
      <c r="H207" s="203">
        <v>26</v>
      </c>
      <c r="I207" s="204"/>
      <c r="J207" s="205">
        <f>ROUND(I207*H207,2)</f>
        <v>0</v>
      </c>
      <c r="K207" s="206"/>
      <c r="L207" s="42"/>
      <c r="M207" s="207" t="s">
        <v>19</v>
      </c>
      <c r="N207" s="208" t="s">
        <v>42</v>
      </c>
      <c r="O207" s="82"/>
      <c r="P207" s="209">
        <f>O207*H207</f>
        <v>0</v>
      </c>
      <c r="Q207" s="209">
        <v>0.0043299999999999996</v>
      </c>
      <c r="R207" s="209">
        <f>Q207*H207</f>
        <v>0.11257999999999999</v>
      </c>
      <c r="S207" s="209">
        <v>0</v>
      </c>
      <c r="T207" s="21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1" t="s">
        <v>185</v>
      </c>
      <c r="AT207" s="211" t="s">
        <v>119</v>
      </c>
      <c r="AU207" s="211" t="s">
        <v>81</v>
      </c>
      <c r="AY207" s="15" t="s">
        <v>116</v>
      </c>
      <c r="BE207" s="212">
        <f>IF(N207="základní",J207,0)</f>
        <v>0</v>
      </c>
      <c r="BF207" s="212">
        <f>IF(N207="snížená",J207,0)</f>
        <v>0</v>
      </c>
      <c r="BG207" s="212">
        <f>IF(N207="zákl. přenesená",J207,0)</f>
        <v>0</v>
      </c>
      <c r="BH207" s="212">
        <f>IF(N207="sníž. přenesená",J207,0)</f>
        <v>0</v>
      </c>
      <c r="BI207" s="212">
        <f>IF(N207="nulová",J207,0)</f>
        <v>0</v>
      </c>
      <c r="BJ207" s="15" t="s">
        <v>79</v>
      </c>
      <c r="BK207" s="212">
        <f>ROUND(I207*H207,2)</f>
        <v>0</v>
      </c>
      <c r="BL207" s="15" t="s">
        <v>185</v>
      </c>
      <c r="BM207" s="211" t="s">
        <v>402</v>
      </c>
    </row>
    <row r="208" s="2" customFormat="1">
      <c r="A208" s="36"/>
      <c r="B208" s="37"/>
      <c r="C208" s="38"/>
      <c r="D208" s="213" t="s">
        <v>125</v>
      </c>
      <c r="E208" s="38"/>
      <c r="F208" s="214" t="s">
        <v>403</v>
      </c>
      <c r="G208" s="38"/>
      <c r="H208" s="38"/>
      <c r="I208" s="215"/>
      <c r="J208" s="38"/>
      <c r="K208" s="38"/>
      <c r="L208" s="42"/>
      <c r="M208" s="216"/>
      <c r="N208" s="217"/>
      <c r="O208" s="82"/>
      <c r="P208" s="82"/>
      <c r="Q208" s="82"/>
      <c r="R208" s="82"/>
      <c r="S208" s="82"/>
      <c r="T208" s="83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125</v>
      </c>
      <c r="AU208" s="15" t="s">
        <v>81</v>
      </c>
    </row>
    <row r="209" s="2" customFormat="1" ht="24.15" customHeight="1">
      <c r="A209" s="36"/>
      <c r="B209" s="37"/>
      <c r="C209" s="199" t="s">
        <v>404</v>
      </c>
      <c r="D209" s="199" t="s">
        <v>119</v>
      </c>
      <c r="E209" s="200" t="s">
        <v>405</v>
      </c>
      <c r="F209" s="201" t="s">
        <v>406</v>
      </c>
      <c r="G209" s="202" t="s">
        <v>211</v>
      </c>
      <c r="H209" s="203">
        <v>27</v>
      </c>
      <c r="I209" s="204"/>
      <c r="J209" s="205">
        <f>ROUND(I209*H209,2)</f>
        <v>0</v>
      </c>
      <c r="K209" s="206"/>
      <c r="L209" s="42"/>
      <c r="M209" s="207" t="s">
        <v>19</v>
      </c>
      <c r="N209" s="208" t="s">
        <v>42</v>
      </c>
      <c r="O209" s="82"/>
      <c r="P209" s="209">
        <f>O209*H209</f>
        <v>0</v>
      </c>
      <c r="Q209" s="209">
        <v>0.0028300000000000001</v>
      </c>
      <c r="R209" s="209">
        <f>Q209*H209</f>
        <v>0.076410000000000006</v>
      </c>
      <c r="S209" s="209">
        <v>0</v>
      </c>
      <c r="T209" s="21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1" t="s">
        <v>185</v>
      </c>
      <c r="AT209" s="211" t="s">
        <v>119</v>
      </c>
      <c r="AU209" s="211" t="s">
        <v>81</v>
      </c>
      <c r="AY209" s="15" t="s">
        <v>116</v>
      </c>
      <c r="BE209" s="212">
        <f>IF(N209="základní",J209,0)</f>
        <v>0</v>
      </c>
      <c r="BF209" s="212">
        <f>IF(N209="snížená",J209,0)</f>
        <v>0</v>
      </c>
      <c r="BG209" s="212">
        <f>IF(N209="zákl. přenesená",J209,0)</f>
        <v>0</v>
      </c>
      <c r="BH209" s="212">
        <f>IF(N209="sníž. přenesená",J209,0)</f>
        <v>0</v>
      </c>
      <c r="BI209" s="212">
        <f>IF(N209="nulová",J209,0)</f>
        <v>0</v>
      </c>
      <c r="BJ209" s="15" t="s">
        <v>79</v>
      </c>
      <c r="BK209" s="212">
        <f>ROUND(I209*H209,2)</f>
        <v>0</v>
      </c>
      <c r="BL209" s="15" t="s">
        <v>185</v>
      </c>
      <c r="BM209" s="211" t="s">
        <v>407</v>
      </c>
    </row>
    <row r="210" s="2" customFormat="1">
      <c r="A210" s="36"/>
      <c r="B210" s="37"/>
      <c r="C210" s="38"/>
      <c r="D210" s="213" t="s">
        <v>125</v>
      </c>
      <c r="E210" s="38"/>
      <c r="F210" s="214" t="s">
        <v>408</v>
      </c>
      <c r="G210" s="38"/>
      <c r="H210" s="38"/>
      <c r="I210" s="215"/>
      <c r="J210" s="38"/>
      <c r="K210" s="38"/>
      <c r="L210" s="42"/>
      <c r="M210" s="216"/>
      <c r="N210" s="217"/>
      <c r="O210" s="82"/>
      <c r="P210" s="82"/>
      <c r="Q210" s="82"/>
      <c r="R210" s="82"/>
      <c r="S210" s="82"/>
      <c r="T210" s="83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125</v>
      </c>
      <c r="AU210" s="15" t="s">
        <v>81</v>
      </c>
    </row>
    <row r="211" s="2" customFormat="1" ht="37.8" customHeight="1">
      <c r="A211" s="36"/>
      <c r="B211" s="37"/>
      <c r="C211" s="199" t="s">
        <v>409</v>
      </c>
      <c r="D211" s="199" t="s">
        <v>119</v>
      </c>
      <c r="E211" s="200" t="s">
        <v>410</v>
      </c>
      <c r="F211" s="201" t="s">
        <v>411</v>
      </c>
      <c r="G211" s="202" t="s">
        <v>211</v>
      </c>
      <c r="H211" s="203">
        <v>3</v>
      </c>
      <c r="I211" s="204"/>
      <c r="J211" s="205">
        <f>ROUND(I211*H211,2)</f>
        <v>0</v>
      </c>
      <c r="K211" s="206"/>
      <c r="L211" s="42"/>
      <c r="M211" s="207" t="s">
        <v>19</v>
      </c>
      <c r="N211" s="208" t="s">
        <v>42</v>
      </c>
      <c r="O211" s="82"/>
      <c r="P211" s="209">
        <f>O211*H211</f>
        <v>0</v>
      </c>
      <c r="Q211" s="209">
        <v>0.0043800000000000002</v>
      </c>
      <c r="R211" s="209">
        <f>Q211*H211</f>
        <v>0.013140000000000001</v>
      </c>
      <c r="S211" s="209">
        <v>0</v>
      </c>
      <c r="T211" s="21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1" t="s">
        <v>185</v>
      </c>
      <c r="AT211" s="211" t="s">
        <v>119</v>
      </c>
      <c r="AU211" s="211" t="s">
        <v>81</v>
      </c>
      <c r="AY211" s="15" t="s">
        <v>116</v>
      </c>
      <c r="BE211" s="212">
        <f>IF(N211="základní",J211,0)</f>
        <v>0</v>
      </c>
      <c r="BF211" s="212">
        <f>IF(N211="snížená",J211,0)</f>
        <v>0</v>
      </c>
      <c r="BG211" s="212">
        <f>IF(N211="zákl. přenesená",J211,0)</f>
        <v>0</v>
      </c>
      <c r="BH211" s="212">
        <f>IF(N211="sníž. přenesená",J211,0)</f>
        <v>0</v>
      </c>
      <c r="BI211" s="212">
        <f>IF(N211="nulová",J211,0)</f>
        <v>0</v>
      </c>
      <c r="BJ211" s="15" t="s">
        <v>79</v>
      </c>
      <c r="BK211" s="212">
        <f>ROUND(I211*H211,2)</f>
        <v>0</v>
      </c>
      <c r="BL211" s="15" t="s">
        <v>185</v>
      </c>
      <c r="BM211" s="211" t="s">
        <v>412</v>
      </c>
    </row>
    <row r="212" s="2" customFormat="1">
      <c r="A212" s="36"/>
      <c r="B212" s="37"/>
      <c r="C212" s="38"/>
      <c r="D212" s="213" t="s">
        <v>125</v>
      </c>
      <c r="E212" s="38"/>
      <c r="F212" s="214" t="s">
        <v>413</v>
      </c>
      <c r="G212" s="38"/>
      <c r="H212" s="38"/>
      <c r="I212" s="215"/>
      <c r="J212" s="38"/>
      <c r="K212" s="38"/>
      <c r="L212" s="42"/>
      <c r="M212" s="216"/>
      <c r="N212" s="217"/>
      <c r="O212" s="82"/>
      <c r="P212" s="82"/>
      <c r="Q212" s="82"/>
      <c r="R212" s="82"/>
      <c r="S212" s="82"/>
      <c r="T212" s="83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125</v>
      </c>
      <c r="AU212" s="15" t="s">
        <v>81</v>
      </c>
    </row>
    <row r="213" s="2" customFormat="1">
      <c r="A213" s="36"/>
      <c r="B213" s="37"/>
      <c r="C213" s="38"/>
      <c r="D213" s="220" t="s">
        <v>188</v>
      </c>
      <c r="E213" s="38"/>
      <c r="F213" s="230" t="s">
        <v>414</v>
      </c>
      <c r="G213" s="38"/>
      <c r="H213" s="38"/>
      <c r="I213" s="215"/>
      <c r="J213" s="38"/>
      <c r="K213" s="38"/>
      <c r="L213" s="42"/>
      <c r="M213" s="216"/>
      <c r="N213" s="217"/>
      <c r="O213" s="82"/>
      <c r="P213" s="82"/>
      <c r="Q213" s="82"/>
      <c r="R213" s="82"/>
      <c r="S213" s="82"/>
      <c r="T213" s="83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188</v>
      </c>
      <c r="AU213" s="15" t="s">
        <v>81</v>
      </c>
    </row>
    <row r="214" s="2" customFormat="1" ht="24.15" customHeight="1">
      <c r="A214" s="36"/>
      <c r="B214" s="37"/>
      <c r="C214" s="199" t="s">
        <v>415</v>
      </c>
      <c r="D214" s="199" t="s">
        <v>119</v>
      </c>
      <c r="E214" s="200" t="s">
        <v>416</v>
      </c>
      <c r="F214" s="201" t="s">
        <v>417</v>
      </c>
      <c r="G214" s="202" t="s">
        <v>136</v>
      </c>
      <c r="H214" s="203">
        <v>2</v>
      </c>
      <c r="I214" s="204"/>
      <c r="J214" s="205">
        <f>ROUND(I214*H214,2)</f>
        <v>0</v>
      </c>
      <c r="K214" s="206"/>
      <c r="L214" s="42"/>
      <c r="M214" s="207" t="s">
        <v>19</v>
      </c>
      <c r="N214" s="208" t="s">
        <v>42</v>
      </c>
      <c r="O214" s="82"/>
      <c r="P214" s="209">
        <f>O214*H214</f>
        <v>0</v>
      </c>
      <c r="Q214" s="209">
        <v>0</v>
      </c>
      <c r="R214" s="209">
        <f>Q214*H214</f>
        <v>0</v>
      </c>
      <c r="S214" s="209">
        <v>0</v>
      </c>
      <c r="T214" s="21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1" t="s">
        <v>185</v>
      </c>
      <c r="AT214" s="211" t="s">
        <v>119</v>
      </c>
      <c r="AU214" s="211" t="s">
        <v>81</v>
      </c>
      <c r="AY214" s="15" t="s">
        <v>116</v>
      </c>
      <c r="BE214" s="212">
        <f>IF(N214="základní",J214,0)</f>
        <v>0</v>
      </c>
      <c r="BF214" s="212">
        <f>IF(N214="snížená",J214,0)</f>
        <v>0</v>
      </c>
      <c r="BG214" s="212">
        <f>IF(N214="zákl. přenesená",J214,0)</f>
        <v>0</v>
      </c>
      <c r="BH214" s="212">
        <f>IF(N214="sníž. přenesená",J214,0)</f>
        <v>0</v>
      </c>
      <c r="BI214" s="212">
        <f>IF(N214="nulová",J214,0)</f>
        <v>0</v>
      </c>
      <c r="BJ214" s="15" t="s">
        <v>79</v>
      </c>
      <c r="BK214" s="212">
        <f>ROUND(I214*H214,2)</f>
        <v>0</v>
      </c>
      <c r="BL214" s="15" t="s">
        <v>185</v>
      </c>
      <c r="BM214" s="211" t="s">
        <v>418</v>
      </c>
    </row>
    <row r="215" s="2" customFormat="1">
      <c r="A215" s="36"/>
      <c r="B215" s="37"/>
      <c r="C215" s="38"/>
      <c r="D215" s="213" t="s">
        <v>125</v>
      </c>
      <c r="E215" s="38"/>
      <c r="F215" s="214" t="s">
        <v>419</v>
      </c>
      <c r="G215" s="38"/>
      <c r="H215" s="38"/>
      <c r="I215" s="215"/>
      <c r="J215" s="38"/>
      <c r="K215" s="38"/>
      <c r="L215" s="42"/>
      <c r="M215" s="216"/>
      <c r="N215" s="217"/>
      <c r="O215" s="82"/>
      <c r="P215" s="82"/>
      <c r="Q215" s="82"/>
      <c r="R215" s="82"/>
      <c r="S215" s="82"/>
      <c r="T215" s="83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5" t="s">
        <v>125</v>
      </c>
      <c r="AU215" s="15" t="s">
        <v>81</v>
      </c>
    </row>
    <row r="216" s="2" customFormat="1" ht="24.15" customHeight="1">
      <c r="A216" s="36"/>
      <c r="B216" s="37"/>
      <c r="C216" s="231" t="s">
        <v>420</v>
      </c>
      <c r="D216" s="231" t="s">
        <v>195</v>
      </c>
      <c r="E216" s="232" t="s">
        <v>421</v>
      </c>
      <c r="F216" s="233" t="s">
        <v>422</v>
      </c>
      <c r="G216" s="234" t="s">
        <v>136</v>
      </c>
      <c r="H216" s="235">
        <v>2</v>
      </c>
      <c r="I216" s="236"/>
      <c r="J216" s="237">
        <f>ROUND(I216*H216,2)</f>
        <v>0</v>
      </c>
      <c r="K216" s="238"/>
      <c r="L216" s="239"/>
      <c r="M216" s="240" t="s">
        <v>19</v>
      </c>
      <c r="N216" s="241" t="s">
        <v>42</v>
      </c>
      <c r="O216" s="82"/>
      <c r="P216" s="209">
        <f>O216*H216</f>
        <v>0</v>
      </c>
      <c r="Q216" s="209">
        <v>0.0055999999999999999</v>
      </c>
      <c r="R216" s="209">
        <f>Q216*H216</f>
        <v>0.0112</v>
      </c>
      <c r="S216" s="209">
        <v>0</v>
      </c>
      <c r="T216" s="21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1" t="s">
        <v>198</v>
      </c>
      <c r="AT216" s="211" t="s">
        <v>195</v>
      </c>
      <c r="AU216" s="211" t="s">
        <v>81</v>
      </c>
      <c r="AY216" s="15" t="s">
        <v>116</v>
      </c>
      <c r="BE216" s="212">
        <f>IF(N216="základní",J216,0)</f>
        <v>0</v>
      </c>
      <c r="BF216" s="212">
        <f>IF(N216="snížená",J216,0)</f>
        <v>0</v>
      </c>
      <c r="BG216" s="212">
        <f>IF(N216="zákl. přenesená",J216,0)</f>
        <v>0</v>
      </c>
      <c r="BH216" s="212">
        <f>IF(N216="sníž. přenesená",J216,0)</f>
        <v>0</v>
      </c>
      <c r="BI216" s="212">
        <f>IF(N216="nulová",J216,0)</f>
        <v>0</v>
      </c>
      <c r="BJ216" s="15" t="s">
        <v>79</v>
      </c>
      <c r="BK216" s="212">
        <f>ROUND(I216*H216,2)</f>
        <v>0</v>
      </c>
      <c r="BL216" s="15" t="s">
        <v>185</v>
      </c>
      <c r="BM216" s="211" t="s">
        <v>423</v>
      </c>
    </row>
    <row r="217" s="2" customFormat="1" ht="33" customHeight="1">
      <c r="A217" s="36"/>
      <c r="B217" s="37"/>
      <c r="C217" s="199" t="s">
        <v>424</v>
      </c>
      <c r="D217" s="199" t="s">
        <v>119</v>
      </c>
      <c r="E217" s="200" t="s">
        <v>425</v>
      </c>
      <c r="F217" s="201" t="s">
        <v>426</v>
      </c>
      <c r="G217" s="202" t="s">
        <v>211</v>
      </c>
      <c r="H217" s="203">
        <v>21</v>
      </c>
      <c r="I217" s="204"/>
      <c r="J217" s="205">
        <f>ROUND(I217*H217,2)</f>
        <v>0</v>
      </c>
      <c r="K217" s="206"/>
      <c r="L217" s="42"/>
      <c r="M217" s="207" t="s">
        <v>19</v>
      </c>
      <c r="N217" s="208" t="s">
        <v>42</v>
      </c>
      <c r="O217" s="82"/>
      <c r="P217" s="209">
        <f>O217*H217</f>
        <v>0</v>
      </c>
      <c r="Q217" s="209">
        <v>0.0035000000000000001</v>
      </c>
      <c r="R217" s="209">
        <f>Q217*H217</f>
        <v>0.073499999999999996</v>
      </c>
      <c r="S217" s="209">
        <v>0</v>
      </c>
      <c r="T217" s="21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1" t="s">
        <v>185</v>
      </c>
      <c r="AT217" s="211" t="s">
        <v>119</v>
      </c>
      <c r="AU217" s="211" t="s">
        <v>81</v>
      </c>
      <c r="AY217" s="15" t="s">
        <v>116</v>
      </c>
      <c r="BE217" s="212">
        <f>IF(N217="základní",J217,0)</f>
        <v>0</v>
      </c>
      <c r="BF217" s="212">
        <f>IF(N217="snížená",J217,0)</f>
        <v>0</v>
      </c>
      <c r="BG217" s="212">
        <f>IF(N217="zákl. přenesená",J217,0)</f>
        <v>0</v>
      </c>
      <c r="BH217" s="212">
        <f>IF(N217="sníž. přenesená",J217,0)</f>
        <v>0</v>
      </c>
      <c r="BI217" s="212">
        <f>IF(N217="nulová",J217,0)</f>
        <v>0</v>
      </c>
      <c r="BJ217" s="15" t="s">
        <v>79</v>
      </c>
      <c r="BK217" s="212">
        <f>ROUND(I217*H217,2)</f>
        <v>0</v>
      </c>
      <c r="BL217" s="15" t="s">
        <v>185</v>
      </c>
      <c r="BM217" s="211" t="s">
        <v>427</v>
      </c>
    </row>
    <row r="218" s="2" customFormat="1">
      <c r="A218" s="36"/>
      <c r="B218" s="37"/>
      <c r="C218" s="38"/>
      <c r="D218" s="213" t="s">
        <v>125</v>
      </c>
      <c r="E218" s="38"/>
      <c r="F218" s="214" t="s">
        <v>428</v>
      </c>
      <c r="G218" s="38"/>
      <c r="H218" s="38"/>
      <c r="I218" s="215"/>
      <c r="J218" s="38"/>
      <c r="K218" s="38"/>
      <c r="L218" s="42"/>
      <c r="M218" s="216"/>
      <c r="N218" s="217"/>
      <c r="O218" s="82"/>
      <c r="P218" s="82"/>
      <c r="Q218" s="82"/>
      <c r="R218" s="82"/>
      <c r="S218" s="82"/>
      <c r="T218" s="83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125</v>
      </c>
      <c r="AU218" s="15" t="s">
        <v>81</v>
      </c>
    </row>
    <row r="219" s="2" customFormat="1" ht="33" customHeight="1">
      <c r="A219" s="36"/>
      <c r="B219" s="37"/>
      <c r="C219" s="199" t="s">
        <v>429</v>
      </c>
      <c r="D219" s="199" t="s">
        <v>119</v>
      </c>
      <c r="E219" s="200" t="s">
        <v>430</v>
      </c>
      <c r="F219" s="201" t="s">
        <v>431</v>
      </c>
      <c r="G219" s="202" t="s">
        <v>211</v>
      </c>
      <c r="H219" s="203">
        <v>10</v>
      </c>
      <c r="I219" s="204"/>
      <c r="J219" s="205">
        <f>ROUND(I219*H219,2)</f>
        <v>0</v>
      </c>
      <c r="K219" s="206"/>
      <c r="L219" s="42"/>
      <c r="M219" s="207" t="s">
        <v>19</v>
      </c>
      <c r="N219" s="208" t="s">
        <v>42</v>
      </c>
      <c r="O219" s="82"/>
      <c r="P219" s="209">
        <f>O219*H219</f>
        <v>0</v>
      </c>
      <c r="Q219" s="209">
        <v>0.0058199999999999997</v>
      </c>
      <c r="R219" s="209">
        <f>Q219*H219</f>
        <v>0.058199999999999995</v>
      </c>
      <c r="S219" s="209">
        <v>0</v>
      </c>
      <c r="T219" s="21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1" t="s">
        <v>185</v>
      </c>
      <c r="AT219" s="211" t="s">
        <v>119</v>
      </c>
      <c r="AU219" s="211" t="s">
        <v>81</v>
      </c>
      <c r="AY219" s="15" t="s">
        <v>116</v>
      </c>
      <c r="BE219" s="212">
        <f>IF(N219="základní",J219,0)</f>
        <v>0</v>
      </c>
      <c r="BF219" s="212">
        <f>IF(N219="snížená",J219,0)</f>
        <v>0</v>
      </c>
      <c r="BG219" s="212">
        <f>IF(N219="zákl. přenesená",J219,0)</f>
        <v>0</v>
      </c>
      <c r="BH219" s="212">
        <f>IF(N219="sníž. přenesená",J219,0)</f>
        <v>0</v>
      </c>
      <c r="BI219" s="212">
        <f>IF(N219="nulová",J219,0)</f>
        <v>0</v>
      </c>
      <c r="BJ219" s="15" t="s">
        <v>79</v>
      </c>
      <c r="BK219" s="212">
        <f>ROUND(I219*H219,2)</f>
        <v>0</v>
      </c>
      <c r="BL219" s="15" t="s">
        <v>185</v>
      </c>
      <c r="BM219" s="211" t="s">
        <v>432</v>
      </c>
    </row>
    <row r="220" s="2" customFormat="1">
      <c r="A220" s="36"/>
      <c r="B220" s="37"/>
      <c r="C220" s="38"/>
      <c r="D220" s="213" t="s">
        <v>125</v>
      </c>
      <c r="E220" s="38"/>
      <c r="F220" s="214" t="s">
        <v>433</v>
      </c>
      <c r="G220" s="38"/>
      <c r="H220" s="38"/>
      <c r="I220" s="215"/>
      <c r="J220" s="38"/>
      <c r="K220" s="38"/>
      <c r="L220" s="42"/>
      <c r="M220" s="216"/>
      <c r="N220" s="217"/>
      <c r="O220" s="82"/>
      <c r="P220" s="82"/>
      <c r="Q220" s="82"/>
      <c r="R220" s="82"/>
      <c r="S220" s="82"/>
      <c r="T220" s="83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125</v>
      </c>
      <c r="AU220" s="15" t="s">
        <v>81</v>
      </c>
    </row>
    <row r="221" s="2" customFormat="1" ht="24.15" customHeight="1">
      <c r="A221" s="36"/>
      <c r="B221" s="37"/>
      <c r="C221" s="199" t="s">
        <v>434</v>
      </c>
      <c r="D221" s="199" t="s">
        <v>119</v>
      </c>
      <c r="E221" s="200" t="s">
        <v>435</v>
      </c>
      <c r="F221" s="201" t="s">
        <v>436</v>
      </c>
      <c r="G221" s="202" t="s">
        <v>122</v>
      </c>
      <c r="H221" s="203">
        <v>3</v>
      </c>
      <c r="I221" s="204"/>
      <c r="J221" s="205">
        <f>ROUND(I221*H221,2)</f>
        <v>0</v>
      </c>
      <c r="K221" s="206"/>
      <c r="L221" s="42"/>
      <c r="M221" s="207" t="s">
        <v>19</v>
      </c>
      <c r="N221" s="208" t="s">
        <v>42</v>
      </c>
      <c r="O221" s="82"/>
      <c r="P221" s="209">
        <f>O221*H221</f>
        <v>0</v>
      </c>
      <c r="Q221" s="209">
        <v>0.0109</v>
      </c>
      <c r="R221" s="209">
        <f>Q221*H221</f>
        <v>0.0327</v>
      </c>
      <c r="S221" s="209">
        <v>0</v>
      </c>
      <c r="T221" s="21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1" t="s">
        <v>185</v>
      </c>
      <c r="AT221" s="211" t="s">
        <v>119</v>
      </c>
      <c r="AU221" s="211" t="s">
        <v>81</v>
      </c>
      <c r="AY221" s="15" t="s">
        <v>116</v>
      </c>
      <c r="BE221" s="212">
        <f>IF(N221="základní",J221,0)</f>
        <v>0</v>
      </c>
      <c r="BF221" s="212">
        <f>IF(N221="snížená",J221,0)</f>
        <v>0</v>
      </c>
      <c r="BG221" s="212">
        <f>IF(N221="zákl. přenesená",J221,0)</f>
        <v>0</v>
      </c>
      <c r="BH221" s="212">
        <f>IF(N221="sníž. přenesená",J221,0)</f>
        <v>0</v>
      </c>
      <c r="BI221" s="212">
        <f>IF(N221="nulová",J221,0)</f>
        <v>0</v>
      </c>
      <c r="BJ221" s="15" t="s">
        <v>79</v>
      </c>
      <c r="BK221" s="212">
        <f>ROUND(I221*H221,2)</f>
        <v>0</v>
      </c>
      <c r="BL221" s="15" t="s">
        <v>185</v>
      </c>
      <c r="BM221" s="211" t="s">
        <v>437</v>
      </c>
    </row>
    <row r="222" s="2" customFormat="1">
      <c r="A222" s="36"/>
      <c r="B222" s="37"/>
      <c r="C222" s="38"/>
      <c r="D222" s="213" t="s">
        <v>125</v>
      </c>
      <c r="E222" s="38"/>
      <c r="F222" s="214" t="s">
        <v>438</v>
      </c>
      <c r="G222" s="38"/>
      <c r="H222" s="38"/>
      <c r="I222" s="215"/>
      <c r="J222" s="38"/>
      <c r="K222" s="38"/>
      <c r="L222" s="42"/>
      <c r="M222" s="216"/>
      <c r="N222" s="217"/>
      <c r="O222" s="82"/>
      <c r="P222" s="82"/>
      <c r="Q222" s="82"/>
      <c r="R222" s="82"/>
      <c r="S222" s="82"/>
      <c r="T222" s="83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125</v>
      </c>
      <c r="AU222" s="15" t="s">
        <v>81</v>
      </c>
    </row>
    <row r="223" s="2" customFormat="1">
      <c r="A223" s="36"/>
      <c r="B223" s="37"/>
      <c r="C223" s="38"/>
      <c r="D223" s="220" t="s">
        <v>188</v>
      </c>
      <c r="E223" s="38"/>
      <c r="F223" s="230" t="s">
        <v>439</v>
      </c>
      <c r="G223" s="38"/>
      <c r="H223" s="38"/>
      <c r="I223" s="215"/>
      <c r="J223" s="38"/>
      <c r="K223" s="38"/>
      <c r="L223" s="42"/>
      <c r="M223" s="216"/>
      <c r="N223" s="217"/>
      <c r="O223" s="82"/>
      <c r="P223" s="82"/>
      <c r="Q223" s="82"/>
      <c r="R223" s="82"/>
      <c r="S223" s="82"/>
      <c r="T223" s="83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188</v>
      </c>
      <c r="AU223" s="15" t="s">
        <v>81</v>
      </c>
    </row>
    <row r="224" s="2" customFormat="1" ht="33" customHeight="1">
      <c r="A224" s="36"/>
      <c r="B224" s="37"/>
      <c r="C224" s="199" t="s">
        <v>440</v>
      </c>
      <c r="D224" s="199" t="s">
        <v>119</v>
      </c>
      <c r="E224" s="200" t="s">
        <v>441</v>
      </c>
      <c r="F224" s="201" t="s">
        <v>442</v>
      </c>
      <c r="G224" s="202" t="s">
        <v>211</v>
      </c>
      <c r="H224" s="203">
        <v>9</v>
      </c>
      <c r="I224" s="204"/>
      <c r="J224" s="205">
        <f>ROUND(I224*H224,2)</f>
        <v>0</v>
      </c>
      <c r="K224" s="206"/>
      <c r="L224" s="42"/>
      <c r="M224" s="207" t="s">
        <v>19</v>
      </c>
      <c r="N224" s="208" t="s">
        <v>42</v>
      </c>
      <c r="O224" s="82"/>
      <c r="P224" s="209">
        <f>O224*H224</f>
        <v>0</v>
      </c>
      <c r="Q224" s="209">
        <v>0.00233</v>
      </c>
      <c r="R224" s="209">
        <f>Q224*H224</f>
        <v>0.020969999999999999</v>
      </c>
      <c r="S224" s="209">
        <v>0</v>
      </c>
      <c r="T224" s="210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1" t="s">
        <v>185</v>
      </c>
      <c r="AT224" s="211" t="s">
        <v>119</v>
      </c>
      <c r="AU224" s="211" t="s">
        <v>81</v>
      </c>
      <c r="AY224" s="15" t="s">
        <v>116</v>
      </c>
      <c r="BE224" s="212">
        <f>IF(N224="základní",J224,0)</f>
        <v>0</v>
      </c>
      <c r="BF224" s="212">
        <f>IF(N224="snížená",J224,0)</f>
        <v>0</v>
      </c>
      <c r="BG224" s="212">
        <f>IF(N224="zákl. přenesená",J224,0)</f>
        <v>0</v>
      </c>
      <c r="BH224" s="212">
        <f>IF(N224="sníž. přenesená",J224,0)</f>
        <v>0</v>
      </c>
      <c r="BI224" s="212">
        <f>IF(N224="nulová",J224,0)</f>
        <v>0</v>
      </c>
      <c r="BJ224" s="15" t="s">
        <v>79</v>
      </c>
      <c r="BK224" s="212">
        <f>ROUND(I224*H224,2)</f>
        <v>0</v>
      </c>
      <c r="BL224" s="15" t="s">
        <v>185</v>
      </c>
      <c r="BM224" s="211" t="s">
        <v>443</v>
      </c>
    </row>
    <row r="225" s="2" customFormat="1">
      <c r="A225" s="36"/>
      <c r="B225" s="37"/>
      <c r="C225" s="38"/>
      <c r="D225" s="213" t="s">
        <v>125</v>
      </c>
      <c r="E225" s="38"/>
      <c r="F225" s="214" t="s">
        <v>444</v>
      </c>
      <c r="G225" s="38"/>
      <c r="H225" s="38"/>
      <c r="I225" s="215"/>
      <c r="J225" s="38"/>
      <c r="K225" s="38"/>
      <c r="L225" s="42"/>
      <c r="M225" s="216"/>
      <c r="N225" s="217"/>
      <c r="O225" s="82"/>
      <c r="P225" s="82"/>
      <c r="Q225" s="82"/>
      <c r="R225" s="82"/>
      <c r="S225" s="82"/>
      <c r="T225" s="83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125</v>
      </c>
      <c r="AU225" s="15" t="s">
        <v>81</v>
      </c>
    </row>
    <row r="226" s="2" customFormat="1" ht="33" customHeight="1">
      <c r="A226" s="36"/>
      <c r="B226" s="37"/>
      <c r="C226" s="199" t="s">
        <v>445</v>
      </c>
      <c r="D226" s="199" t="s">
        <v>119</v>
      </c>
      <c r="E226" s="200" t="s">
        <v>446</v>
      </c>
      <c r="F226" s="201" t="s">
        <v>447</v>
      </c>
      <c r="G226" s="202" t="s">
        <v>211</v>
      </c>
      <c r="H226" s="203">
        <v>59</v>
      </c>
      <c r="I226" s="204"/>
      <c r="J226" s="205">
        <f>ROUND(I226*H226,2)</f>
        <v>0</v>
      </c>
      <c r="K226" s="206"/>
      <c r="L226" s="42"/>
      <c r="M226" s="207" t="s">
        <v>19</v>
      </c>
      <c r="N226" s="208" t="s">
        <v>42</v>
      </c>
      <c r="O226" s="82"/>
      <c r="P226" s="209">
        <f>O226*H226</f>
        <v>0</v>
      </c>
      <c r="Q226" s="209">
        <v>0.0027399999999999998</v>
      </c>
      <c r="R226" s="209">
        <f>Q226*H226</f>
        <v>0.16166</v>
      </c>
      <c r="S226" s="209">
        <v>0</v>
      </c>
      <c r="T226" s="210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1" t="s">
        <v>185</v>
      </c>
      <c r="AT226" s="211" t="s">
        <v>119</v>
      </c>
      <c r="AU226" s="211" t="s">
        <v>81</v>
      </c>
      <c r="AY226" s="15" t="s">
        <v>116</v>
      </c>
      <c r="BE226" s="212">
        <f>IF(N226="základní",J226,0)</f>
        <v>0</v>
      </c>
      <c r="BF226" s="212">
        <f>IF(N226="snížená",J226,0)</f>
        <v>0</v>
      </c>
      <c r="BG226" s="212">
        <f>IF(N226="zákl. přenesená",J226,0)</f>
        <v>0</v>
      </c>
      <c r="BH226" s="212">
        <f>IF(N226="sníž. přenesená",J226,0)</f>
        <v>0</v>
      </c>
      <c r="BI226" s="212">
        <f>IF(N226="nulová",J226,0)</f>
        <v>0</v>
      </c>
      <c r="BJ226" s="15" t="s">
        <v>79</v>
      </c>
      <c r="BK226" s="212">
        <f>ROUND(I226*H226,2)</f>
        <v>0</v>
      </c>
      <c r="BL226" s="15" t="s">
        <v>185</v>
      </c>
      <c r="BM226" s="211" t="s">
        <v>448</v>
      </c>
    </row>
    <row r="227" s="2" customFormat="1">
      <c r="A227" s="36"/>
      <c r="B227" s="37"/>
      <c r="C227" s="38"/>
      <c r="D227" s="213" t="s">
        <v>125</v>
      </c>
      <c r="E227" s="38"/>
      <c r="F227" s="214" t="s">
        <v>449</v>
      </c>
      <c r="G227" s="38"/>
      <c r="H227" s="38"/>
      <c r="I227" s="215"/>
      <c r="J227" s="38"/>
      <c r="K227" s="38"/>
      <c r="L227" s="42"/>
      <c r="M227" s="216"/>
      <c r="N227" s="217"/>
      <c r="O227" s="82"/>
      <c r="P227" s="82"/>
      <c r="Q227" s="82"/>
      <c r="R227" s="82"/>
      <c r="S227" s="82"/>
      <c r="T227" s="83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5" t="s">
        <v>125</v>
      </c>
      <c r="AU227" s="15" t="s">
        <v>81</v>
      </c>
    </row>
    <row r="228" s="2" customFormat="1" ht="33" customHeight="1">
      <c r="A228" s="36"/>
      <c r="B228" s="37"/>
      <c r="C228" s="199" t="s">
        <v>450</v>
      </c>
      <c r="D228" s="199" t="s">
        <v>119</v>
      </c>
      <c r="E228" s="200" t="s">
        <v>451</v>
      </c>
      <c r="F228" s="201" t="s">
        <v>452</v>
      </c>
      <c r="G228" s="202" t="s">
        <v>136</v>
      </c>
      <c r="H228" s="203">
        <v>3</v>
      </c>
      <c r="I228" s="204"/>
      <c r="J228" s="205">
        <f>ROUND(I228*H228,2)</f>
        <v>0</v>
      </c>
      <c r="K228" s="206"/>
      <c r="L228" s="42"/>
      <c r="M228" s="207" t="s">
        <v>19</v>
      </c>
      <c r="N228" s="208" t="s">
        <v>42</v>
      </c>
      <c r="O228" s="82"/>
      <c r="P228" s="209">
        <f>O228*H228</f>
        <v>0</v>
      </c>
      <c r="Q228" s="209">
        <v>0.00080999999999999996</v>
      </c>
      <c r="R228" s="209">
        <f>Q228*H228</f>
        <v>0.0024299999999999999</v>
      </c>
      <c r="S228" s="209">
        <v>0</v>
      </c>
      <c r="T228" s="210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11" t="s">
        <v>185</v>
      </c>
      <c r="AT228" s="211" t="s">
        <v>119</v>
      </c>
      <c r="AU228" s="211" t="s">
        <v>81</v>
      </c>
      <c r="AY228" s="15" t="s">
        <v>116</v>
      </c>
      <c r="BE228" s="212">
        <f>IF(N228="základní",J228,0)</f>
        <v>0</v>
      </c>
      <c r="BF228" s="212">
        <f>IF(N228="snížená",J228,0)</f>
        <v>0</v>
      </c>
      <c r="BG228" s="212">
        <f>IF(N228="zákl. přenesená",J228,0)</f>
        <v>0</v>
      </c>
      <c r="BH228" s="212">
        <f>IF(N228="sníž. přenesená",J228,0)</f>
        <v>0</v>
      </c>
      <c r="BI228" s="212">
        <f>IF(N228="nulová",J228,0)</f>
        <v>0</v>
      </c>
      <c r="BJ228" s="15" t="s">
        <v>79</v>
      </c>
      <c r="BK228" s="212">
        <f>ROUND(I228*H228,2)</f>
        <v>0</v>
      </c>
      <c r="BL228" s="15" t="s">
        <v>185</v>
      </c>
      <c r="BM228" s="211" t="s">
        <v>453</v>
      </c>
    </row>
    <row r="229" s="2" customFormat="1">
      <c r="A229" s="36"/>
      <c r="B229" s="37"/>
      <c r="C229" s="38"/>
      <c r="D229" s="213" t="s">
        <v>125</v>
      </c>
      <c r="E229" s="38"/>
      <c r="F229" s="214" t="s">
        <v>454</v>
      </c>
      <c r="G229" s="38"/>
      <c r="H229" s="38"/>
      <c r="I229" s="215"/>
      <c r="J229" s="38"/>
      <c r="K229" s="38"/>
      <c r="L229" s="42"/>
      <c r="M229" s="216"/>
      <c r="N229" s="217"/>
      <c r="O229" s="82"/>
      <c r="P229" s="82"/>
      <c r="Q229" s="82"/>
      <c r="R229" s="82"/>
      <c r="S229" s="82"/>
      <c r="T229" s="83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125</v>
      </c>
      <c r="AU229" s="15" t="s">
        <v>81</v>
      </c>
    </row>
    <row r="230" s="2" customFormat="1" ht="37.8" customHeight="1">
      <c r="A230" s="36"/>
      <c r="B230" s="37"/>
      <c r="C230" s="199" t="s">
        <v>455</v>
      </c>
      <c r="D230" s="199" t="s">
        <v>119</v>
      </c>
      <c r="E230" s="200" t="s">
        <v>456</v>
      </c>
      <c r="F230" s="201" t="s">
        <v>457</v>
      </c>
      <c r="G230" s="202" t="s">
        <v>136</v>
      </c>
      <c r="H230" s="203">
        <v>1</v>
      </c>
      <c r="I230" s="204"/>
      <c r="J230" s="205">
        <f>ROUND(I230*H230,2)</f>
        <v>0</v>
      </c>
      <c r="K230" s="206"/>
      <c r="L230" s="42"/>
      <c r="M230" s="207" t="s">
        <v>19</v>
      </c>
      <c r="N230" s="208" t="s">
        <v>42</v>
      </c>
      <c r="O230" s="82"/>
      <c r="P230" s="209">
        <f>O230*H230</f>
        <v>0</v>
      </c>
      <c r="Q230" s="209">
        <v>0.00031</v>
      </c>
      <c r="R230" s="209">
        <f>Q230*H230</f>
        <v>0.00031</v>
      </c>
      <c r="S230" s="209">
        <v>0</v>
      </c>
      <c r="T230" s="210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1" t="s">
        <v>185</v>
      </c>
      <c r="AT230" s="211" t="s">
        <v>119</v>
      </c>
      <c r="AU230" s="211" t="s">
        <v>81</v>
      </c>
      <c r="AY230" s="15" t="s">
        <v>116</v>
      </c>
      <c r="BE230" s="212">
        <f>IF(N230="základní",J230,0)</f>
        <v>0</v>
      </c>
      <c r="BF230" s="212">
        <f>IF(N230="snížená",J230,0)</f>
        <v>0</v>
      </c>
      <c r="BG230" s="212">
        <f>IF(N230="zákl. přenesená",J230,0)</f>
        <v>0</v>
      </c>
      <c r="BH230" s="212">
        <f>IF(N230="sníž. přenesená",J230,0)</f>
        <v>0</v>
      </c>
      <c r="BI230" s="212">
        <f>IF(N230="nulová",J230,0)</f>
        <v>0</v>
      </c>
      <c r="BJ230" s="15" t="s">
        <v>79</v>
      </c>
      <c r="BK230" s="212">
        <f>ROUND(I230*H230,2)</f>
        <v>0</v>
      </c>
      <c r="BL230" s="15" t="s">
        <v>185</v>
      </c>
      <c r="BM230" s="211" t="s">
        <v>458</v>
      </c>
    </row>
    <row r="231" s="2" customFormat="1">
      <c r="A231" s="36"/>
      <c r="B231" s="37"/>
      <c r="C231" s="38"/>
      <c r="D231" s="213" t="s">
        <v>125</v>
      </c>
      <c r="E231" s="38"/>
      <c r="F231" s="214" t="s">
        <v>459</v>
      </c>
      <c r="G231" s="38"/>
      <c r="H231" s="38"/>
      <c r="I231" s="215"/>
      <c r="J231" s="38"/>
      <c r="K231" s="38"/>
      <c r="L231" s="42"/>
      <c r="M231" s="216"/>
      <c r="N231" s="217"/>
      <c r="O231" s="82"/>
      <c r="P231" s="82"/>
      <c r="Q231" s="82"/>
      <c r="R231" s="82"/>
      <c r="S231" s="82"/>
      <c r="T231" s="83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125</v>
      </c>
      <c r="AU231" s="15" t="s">
        <v>81</v>
      </c>
    </row>
    <row r="232" s="2" customFormat="1" ht="37.8" customHeight="1">
      <c r="A232" s="36"/>
      <c r="B232" s="37"/>
      <c r="C232" s="199" t="s">
        <v>460</v>
      </c>
      <c r="D232" s="199" t="s">
        <v>119</v>
      </c>
      <c r="E232" s="200" t="s">
        <v>461</v>
      </c>
      <c r="F232" s="201" t="s">
        <v>462</v>
      </c>
      <c r="G232" s="202" t="s">
        <v>136</v>
      </c>
      <c r="H232" s="203">
        <v>4</v>
      </c>
      <c r="I232" s="204"/>
      <c r="J232" s="205">
        <f>ROUND(I232*H232,2)</f>
        <v>0</v>
      </c>
      <c r="K232" s="206"/>
      <c r="L232" s="42"/>
      <c r="M232" s="207" t="s">
        <v>19</v>
      </c>
      <c r="N232" s="208" t="s">
        <v>42</v>
      </c>
      <c r="O232" s="82"/>
      <c r="P232" s="209">
        <f>O232*H232</f>
        <v>0</v>
      </c>
      <c r="Q232" s="209">
        <v>0.00044000000000000002</v>
      </c>
      <c r="R232" s="209">
        <f>Q232*H232</f>
        <v>0.0017600000000000001</v>
      </c>
      <c r="S232" s="209">
        <v>0</v>
      </c>
      <c r="T232" s="210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11" t="s">
        <v>185</v>
      </c>
      <c r="AT232" s="211" t="s">
        <v>119</v>
      </c>
      <c r="AU232" s="211" t="s">
        <v>81</v>
      </c>
      <c r="AY232" s="15" t="s">
        <v>116</v>
      </c>
      <c r="BE232" s="212">
        <f>IF(N232="základní",J232,0)</f>
        <v>0</v>
      </c>
      <c r="BF232" s="212">
        <f>IF(N232="snížená",J232,0)</f>
        <v>0</v>
      </c>
      <c r="BG232" s="212">
        <f>IF(N232="zákl. přenesená",J232,0)</f>
        <v>0</v>
      </c>
      <c r="BH232" s="212">
        <f>IF(N232="sníž. přenesená",J232,0)</f>
        <v>0</v>
      </c>
      <c r="BI232" s="212">
        <f>IF(N232="nulová",J232,0)</f>
        <v>0</v>
      </c>
      <c r="BJ232" s="15" t="s">
        <v>79</v>
      </c>
      <c r="BK232" s="212">
        <f>ROUND(I232*H232,2)</f>
        <v>0</v>
      </c>
      <c r="BL232" s="15" t="s">
        <v>185</v>
      </c>
      <c r="BM232" s="211" t="s">
        <v>463</v>
      </c>
    </row>
    <row r="233" s="2" customFormat="1">
      <c r="A233" s="36"/>
      <c r="B233" s="37"/>
      <c r="C233" s="38"/>
      <c r="D233" s="213" t="s">
        <v>125</v>
      </c>
      <c r="E233" s="38"/>
      <c r="F233" s="214" t="s">
        <v>464</v>
      </c>
      <c r="G233" s="38"/>
      <c r="H233" s="38"/>
      <c r="I233" s="215"/>
      <c r="J233" s="38"/>
      <c r="K233" s="38"/>
      <c r="L233" s="42"/>
      <c r="M233" s="216"/>
      <c r="N233" s="217"/>
      <c r="O233" s="82"/>
      <c r="P233" s="82"/>
      <c r="Q233" s="82"/>
      <c r="R233" s="82"/>
      <c r="S233" s="82"/>
      <c r="T233" s="83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5" t="s">
        <v>125</v>
      </c>
      <c r="AU233" s="15" t="s">
        <v>81</v>
      </c>
    </row>
    <row r="234" s="2" customFormat="1" ht="37.8" customHeight="1">
      <c r="A234" s="36"/>
      <c r="B234" s="37"/>
      <c r="C234" s="199" t="s">
        <v>465</v>
      </c>
      <c r="D234" s="199" t="s">
        <v>119</v>
      </c>
      <c r="E234" s="200" t="s">
        <v>466</v>
      </c>
      <c r="F234" s="201" t="s">
        <v>467</v>
      </c>
      <c r="G234" s="202" t="s">
        <v>211</v>
      </c>
      <c r="H234" s="203">
        <v>4</v>
      </c>
      <c r="I234" s="204"/>
      <c r="J234" s="205">
        <f>ROUND(I234*H234,2)</f>
        <v>0</v>
      </c>
      <c r="K234" s="206"/>
      <c r="L234" s="42"/>
      <c r="M234" s="207" t="s">
        <v>19</v>
      </c>
      <c r="N234" s="208" t="s">
        <v>42</v>
      </c>
      <c r="O234" s="82"/>
      <c r="P234" s="209">
        <f>O234*H234</f>
        <v>0</v>
      </c>
      <c r="Q234" s="209">
        <v>0.00097000000000000005</v>
      </c>
      <c r="R234" s="209">
        <f>Q234*H234</f>
        <v>0.0038800000000000002</v>
      </c>
      <c r="S234" s="209">
        <v>0</v>
      </c>
      <c r="T234" s="210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1" t="s">
        <v>185</v>
      </c>
      <c r="AT234" s="211" t="s">
        <v>119</v>
      </c>
      <c r="AU234" s="211" t="s">
        <v>81</v>
      </c>
      <c r="AY234" s="15" t="s">
        <v>116</v>
      </c>
      <c r="BE234" s="212">
        <f>IF(N234="základní",J234,0)</f>
        <v>0</v>
      </c>
      <c r="BF234" s="212">
        <f>IF(N234="snížená",J234,0)</f>
        <v>0</v>
      </c>
      <c r="BG234" s="212">
        <f>IF(N234="zákl. přenesená",J234,0)</f>
        <v>0</v>
      </c>
      <c r="BH234" s="212">
        <f>IF(N234="sníž. přenesená",J234,0)</f>
        <v>0</v>
      </c>
      <c r="BI234" s="212">
        <f>IF(N234="nulová",J234,0)</f>
        <v>0</v>
      </c>
      <c r="BJ234" s="15" t="s">
        <v>79</v>
      </c>
      <c r="BK234" s="212">
        <f>ROUND(I234*H234,2)</f>
        <v>0</v>
      </c>
      <c r="BL234" s="15" t="s">
        <v>185</v>
      </c>
      <c r="BM234" s="211" t="s">
        <v>468</v>
      </c>
    </row>
    <row r="235" s="2" customFormat="1">
      <c r="A235" s="36"/>
      <c r="B235" s="37"/>
      <c r="C235" s="38"/>
      <c r="D235" s="213" t="s">
        <v>125</v>
      </c>
      <c r="E235" s="38"/>
      <c r="F235" s="214" t="s">
        <v>469</v>
      </c>
      <c r="G235" s="38"/>
      <c r="H235" s="38"/>
      <c r="I235" s="215"/>
      <c r="J235" s="38"/>
      <c r="K235" s="38"/>
      <c r="L235" s="42"/>
      <c r="M235" s="216"/>
      <c r="N235" s="217"/>
      <c r="O235" s="82"/>
      <c r="P235" s="82"/>
      <c r="Q235" s="82"/>
      <c r="R235" s="82"/>
      <c r="S235" s="82"/>
      <c r="T235" s="83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125</v>
      </c>
      <c r="AU235" s="15" t="s">
        <v>81</v>
      </c>
    </row>
    <row r="236" s="2" customFormat="1" ht="55.5" customHeight="1">
      <c r="A236" s="36"/>
      <c r="B236" s="37"/>
      <c r="C236" s="199" t="s">
        <v>470</v>
      </c>
      <c r="D236" s="199" t="s">
        <v>119</v>
      </c>
      <c r="E236" s="200" t="s">
        <v>471</v>
      </c>
      <c r="F236" s="201" t="s">
        <v>472</v>
      </c>
      <c r="G236" s="202" t="s">
        <v>239</v>
      </c>
      <c r="H236" s="242"/>
      <c r="I236" s="204"/>
      <c r="J236" s="205">
        <f>ROUND(I236*H236,2)</f>
        <v>0</v>
      </c>
      <c r="K236" s="206"/>
      <c r="L236" s="42"/>
      <c r="M236" s="207" t="s">
        <v>19</v>
      </c>
      <c r="N236" s="208" t="s">
        <v>42</v>
      </c>
      <c r="O236" s="82"/>
      <c r="P236" s="209">
        <f>O236*H236</f>
        <v>0</v>
      </c>
      <c r="Q236" s="209">
        <v>0</v>
      </c>
      <c r="R236" s="209">
        <f>Q236*H236</f>
        <v>0</v>
      </c>
      <c r="S236" s="209">
        <v>0</v>
      </c>
      <c r="T236" s="210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1" t="s">
        <v>185</v>
      </c>
      <c r="AT236" s="211" t="s">
        <v>119</v>
      </c>
      <c r="AU236" s="211" t="s">
        <v>81</v>
      </c>
      <c r="AY236" s="15" t="s">
        <v>116</v>
      </c>
      <c r="BE236" s="212">
        <f>IF(N236="základní",J236,0)</f>
        <v>0</v>
      </c>
      <c r="BF236" s="212">
        <f>IF(N236="snížená",J236,0)</f>
        <v>0</v>
      </c>
      <c r="BG236" s="212">
        <f>IF(N236="zákl. přenesená",J236,0)</f>
        <v>0</v>
      </c>
      <c r="BH236" s="212">
        <f>IF(N236="sníž. přenesená",J236,0)</f>
        <v>0</v>
      </c>
      <c r="BI236" s="212">
        <f>IF(N236="nulová",J236,0)</f>
        <v>0</v>
      </c>
      <c r="BJ236" s="15" t="s">
        <v>79</v>
      </c>
      <c r="BK236" s="212">
        <f>ROUND(I236*H236,2)</f>
        <v>0</v>
      </c>
      <c r="BL236" s="15" t="s">
        <v>185</v>
      </c>
      <c r="BM236" s="211" t="s">
        <v>473</v>
      </c>
    </row>
    <row r="237" s="2" customFormat="1">
      <c r="A237" s="36"/>
      <c r="B237" s="37"/>
      <c r="C237" s="38"/>
      <c r="D237" s="213" t="s">
        <v>125</v>
      </c>
      <c r="E237" s="38"/>
      <c r="F237" s="214" t="s">
        <v>474</v>
      </c>
      <c r="G237" s="38"/>
      <c r="H237" s="38"/>
      <c r="I237" s="215"/>
      <c r="J237" s="38"/>
      <c r="K237" s="38"/>
      <c r="L237" s="42"/>
      <c r="M237" s="216"/>
      <c r="N237" s="217"/>
      <c r="O237" s="82"/>
      <c r="P237" s="82"/>
      <c r="Q237" s="82"/>
      <c r="R237" s="82"/>
      <c r="S237" s="82"/>
      <c r="T237" s="83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125</v>
      </c>
      <c r="AU237" s="15" t="s">
        <v>81</v>
      </c>
    </row>
    <row r="238" s="12" customFormat="1" ht="22.8" customHeight="1">
      <c r="A238" s="12"/>
      <c r="B238" s="183"/>
      <c r="C238" s="184"/>
      <c r="D238" s="185" t="s">
        <v>70</v>
      </c>
      <c r="E238" s="197" t="s">
        <v>475</v>
      </c>
      <c r="F238" s="197" t="s">
        <v>476</v>
      </c>
      <c r="G238" s="184"/>
      <c r="H238" s="184"/>
      <c r="I238" s="187"/>
      <c r="J238" s="198">
        <f>BK238</f>
        <v>0</v>
      </c>
      <c r="K238" s="184"/>
      <c r="L238" s="189"/>
      <c r="M238" s="190"/>
      <c r="N238" s="191"/>
      <c r="O238" s="191"/>
      <c r="P238" s="192">
        <f>SUM(P239:P258)</f>
        <v>0</v>
      </c>
      <c r="Q238" s="191"/>
      <c r="R238" s="192">
        <f>SUM(R239:R258)</f>
        <v>0.15387000000000001</v>
      </c>
      <c r="S238" s="191"/>
      <c r="T238" s="193">
        <f>SUM(T239:T258)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94" t="s">
        <v>81</v>
      </c>
      <c r="AT238" s="195" t="s">
        <v>70</v>
      </c>
      <c r="AU238" s="195" t="s">
        <v>79</v>
      </c>
      <c r="AY238" s="194" t="s">
        <v>116</v>
      </c>
      <c r="BK238" s="196">
        <f>SUM(BK239:BK258)</f>
        <v>0</v>
      </c>
    </row>
    <row r="239" s="2" customFormat="1" ht="21.75" customHeight="1">
      <c r="A239" s="36"/>
      <c r="B239" s="37"/>
      <c r="C239" s="199" t="s">
        <v>477</v>
      </c>
      <c r="D239" s="199" t="s">
        <v>119</v>
      </c>
      <c r="E239" s="200" t="s">
        <v>478</v>
      </c>
      <c r="F239" s="201" t="s">
        <v>479</v>
      </c>
      <c r="G239" s="202" t="s">
        <v>211</v>
      </c>
      <c r="H239" s="203">
        <v>42</v>
      </c>
      <c r="I239" s="204"/>
      <c r="J239" s="205">
        <f>ROUND(I239*H239,2)</f>
        <v>0</v>
      </c>
      <c r="K239" s="206"/>
      <c r="L239" s="42"/>
      <c r="M239" s="207" t="s">
        <v>19</v>
      </c>
      <c r="N239" s="208" t="s">
        <v>42</v>
      </c>
      <c r="O239" s="82"/>
      <c r="P239" s="209">
        <f>O239*H239</f>
        <v>0</v>
      </c>
      <c r="Q239" s="209">
        <v>0.00125</v>
      </c>
      <c r="R239" s="209">
        <f>Q239*H239</f>
        <v>0.052499999999999998</v>
      </c>
      <c r="S239" s="209">
        <v>0</v>
      </c>
      <c r="T239" s="210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1" t="s">
        <v>185</v>
      </c>
      <c r="AT239" s="211" t="s">
        <v>119</v>
      </c>
      <c r="AU239" s="211" t="s">
        <v>81</v>
      </c>
      <c r="AY239" s="15" t="s">
        <v>116</v>
      </c>
      <c r="BE239" s="212">
        <f>IF(N239="základní",J239,0)</f>
        <v>0</v>
      </c>
      <c r="BF239" s="212">
        <f>IF(N239="snížená",J239,0)</f>
        <v>0</v>
      </c>
      <c r="BG239" s="212">
        <f>IF(N239="zákl. přenesená",J239,0)</f>
        <v>0</v>
      </c>
      <c r="BH239" s="212">
        <f>IF(N239="sníž. přenesená",J239,0)</f>
        <v>0</v>
      </c>
      <c r="BI239" s="212">
        <f>IF(N239="nulová",J239,0)</f>
        <v>0</v>
      </c>
      <c r="BJ239" s="15" t="s">
        <v>79</v>
      </c>
      <c r="BK239" s="212">
        <f>ROUND(I239*H239,2)</f>
        <v>0</v>
      </c>
      <c r="BL239" s="15" t="s">
        <v>185</v>
      </c>
      <c r="BM239" s="211" t="s">
        <v>480</v>
      </c>
    </row>
    <row r="240" s="2" customFormat="1">
      <c r="A240" s="36"/>
      <c r="B240" s="37"/>
      <c r="C240" s="38"/>
      <c r="D240" s="213" t="s">
        <v>125</v>
      </c>
      <c r="E240" s="38"/>
      <c r="F240" s="214" t="s">
        <v>481</v>
      </c>
      <c r="G240" s="38"/>
      <c r="H240" s="38"/>
      <c r="I240" s="215"/>
      <c r="J240" s="38"/>
      <c r="K240" s="38"/>
      <c r="L240" s="42"/>
      <c r="M240" s="216"/>
      <c r="N240" s="217"/>
      <c r="O240" s="82"/>
      <c r="P240" s="82"/>
      <c r="Q240" s="82"/>
      <c r="R240" s="82"/>
      <c r="S240" s="82"/>
      <c r="T240" s="83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5" t="s">
        <v>125</v>
      </c>
      <c r="AU240" s="15" t="s">
        <v>81</v>
      </c>
    </row>
    <row r="241" s="2" customFormat="1" ht="24.15" customHeight="1">
      <c r="A241" s="36"/>
      <c r="B241" s="37"/>
      <c r="C241" s="231" t="s">
        <v>482</v>
      </c>
      <c r="D241" s="231" t="s">
        <v>195</v>
      </c>
      <c r="E241" s="232" t="s">
        <v>483</v>
      </c>
      <c r="F241" s="233" t="s">
        <v>484</v>
      </c>
      <c r="G241" s="234" t="s">
        <v>211</v>
      </c>
      <c r="H241" s="235">
        <v>42</v>
      </c>
      <c r="I241" s="236"/>
      <c r="J241" s="237">
        <f>ROUND(I241*H241,2)</f>
        <v>0</v>
      </c>
      <c r="K241" s="238"/>
      <c r="L241" s="239"/>
      <c r="M241" s="240" t="s">
        <v>19</v>
      </c>
      <c r="N241" s="241" t="s">
        <v>42</v>
      </c>
      <c r="O241" s="82"/>
      <c r="P241" s="209">
        <f>O241*H241</f>
        <v>0</v>
      </c>
      <c r="Q241" s="209">
        <v>0.00040000000000000002</v>
      </c>
      <c r="R241" s="209">
        <f>Q241*H241</f>
        <v>0.016800000000000002</v>
      </c>
      <c r="S241" s="209">
        <v>0</v>
      </c>
      <c r="T241" s="210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1" t="s">
        <v>198</v>
      </c>
      <c r="AT241" s="211" t="s">
        <v>195</v>
      </c>
      <c r="AU241" s="211" t="s">
        <v>81</v>
      </c>
      <c r="AY241" s="15" t="s">
        <v>116</v>
      </c>
      <c r="BE241" s="212">
        <f>IF(N241="základní",J241,0)</f>
        <v>0</v>
      </c>
      <c r="BF241" s="212">
        <f>IF(N241="snížená",J241,0)</f>
        <v>0</v>
      </c>
      <c r="BG241" s="212">
        <f>IF(N241="zákl. přenesená",J241,0)</f>
        <v>0</v>
      </c>
      <c r="BH241" s="212">
        <f>IF(N241="sníž. přenesená",J241,0)</f>
        <v>0</v>
      </c>
      <c r="BI241" s="212">
        <f>IF(N241="nulová",J241,0)</f>
        <v>0</v>
      </c>
      <c r="BJ241" s="15" t="s">
        <v>79</v>
      </c>
      <c r="BK241" s="212">
        <f>ROUND(I241*H241,2)</f>
        <v>0</v>
      </c>
      <c r="BL241" s="15" t="s">
        <v>185</v>
      </c>
      <c r="BM241" s="211" t="s">
        <v>485</v>
      </c>
    </row>
    <row r="242" s="13" customFormat="1">
      <c r="A242" s="13"/>
      <c r="B242" s="218"/>
      <c r="C242" s="219"/>
      <c r="D242" s="220" t="s">
        <v>131</v>
      </c>
      <c r="E242" s="219"/>
      <c r="F242" s="222" t="s">
        <v>486</v>
      </c>
      <c r="G242" s="219"/>
      <c r="H242" s="223">
        <v>42</v>
      </c>
      <c r="I242" s="224"/>
      <c r="J242" s="219"/>
      <c r="K242" s="219"/>
      <c r="L242" s="225"/>
      <c r="M242" s="226"/>
      <c r="N242" s="227"/>
      <c r="O242" s="227"/>
      <c r="P242" s="227"/>
      <c r="Q242" s="227"/>
      <c r="R242" s="227"/>
      <c r="S242" s="227"/>
      <c r="T242" s="22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9" t="s">
        <v>131</v>
      </c>
      <c r="AU242" s="229" t="s">
        <v>81</v>
      </c>
      <c r="AV242" s="13" t="s">
        <v>81</v>
      </c>
      <c r="AW242" s="13" t="s">
        <v>4</v>
      </c>
      <c r="AX242" s="13" t="s">
        <v>79</v>
      </c>
      <c r="AY242" s="229" t="s">
        <v>116</v>
      </c>
    </row>
    <row r="243" s="2" customFormat="1" ht="24.15" customHeight="1">
      <c r="A243" s="36"/>
      <c r="B243" s="37"/>
      <c r="C243" s="199" t="s">
        <v>487</v>
      </c>
      <c r="D243" s="199" t="s">
        <v>119</v>
      </c>
      <c r="E243" s="200" t="s">
        <v>488</v>
      </c>
      <c r="F243" s="201" t="s">
        <v>489</v>
      </c>
      <c r="G243" s="202" t="s">
        <v>211</v>
      </c>
      <c r="H243" s="203">
        <v>39</v>
      </c>
      <c r="I243" s="204"/>
      <c r="J243" s="205">
        <f>ROUND(I243*H243,2)</f>
        <v>0</v>
      </c>
      <c r="K243" s="206"/>
      <c r="L243" s="42"/>
      <c r="M243" s="207" t="s">
        <v>19</v>
      </c>
      <c r="N243" s="208" t="s">
        <v>42</v>
      </c>
      <c r="O243" s="82"/>
      <c r="P243" s="209">
        <f>O243*H243</f>
        <v>0</v>
      </c>
      <c r="Q243" s="209">
        <v>0.00020000000000000001</v>
      </c>
      <c r="R243" s="209">
        <f>Q243*H243</f>
        <v>0.0078000000000000005</v>
      </c>
      <c r="S243" s="209">
        <v>0</v>
      </c>
      <c r="T243" s="210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1" t="s">
        <v>185</v>
      </c>
      <c r="AT243" s="211" t="s">
        <v>119</v>
      </c>
      <c r="AU243" s="211" t="s">
        <v>81</v>
      </c>
      <c r="AY243" s="15" t="s">
        <v>116</v>
      </c>
      <c r="BE243" s="212">
        <f>IF(N243="základní",J243,0)</f>
        <v>0</v>
      </c>
      <c r="BF243" s="212">
        <f>IF(N243="snížená",J243,0)</f>
        <v>0</v>
      </c>
      <c r="BG243" s="212">
        <f>IF(N243="zákl. přenesená",J243,0)</f>
        <v>0</v>
      </c>
      <c r="BH243" s="212">
        <f>IF(N243="sníž. přenesená",J243,0)</f>
        <v>0</v>
      </c>
      <c r="BI243" s="212">
        <f>IF(N243="nulová",J243,0)</f>
        <v>0</v>
      </c>
      <c r="BJ243" s="15" t="s">
        <v>79</v>
      </c>
      <c r="BK243" s="212">
        <f>ROUND(I243*H243,2)</f>
        <v>0</v>
      </c>
      <c r="BL243" s="15" t="s">
        <v>185</v>
      </c>
      <c r="BM243" s="211" t="s">
        <v>490</v>
      </c>
    </row>
    <row r="244" s="2" customFormat="1">
      <c r="A244" s="36"/>
      <c r="B244" s="37"/>
      <c r="C244" s="38"/>
      <c r="D244" s="213" t="s">
        <v>125</v>
      </c>
      <c r="E244" s="38"/>
      <c r="F244" s="214" t="s">
        <v>491</v>
      </c>
      <c r="G244" s="38"/>
      <c r="H244" s="38"/>
      <c r="I244" s="215"/>
      <c r="J244" s="38"/>
      <c r="K244" s="38"/>
      <c r="L244" s="42"/>
      <c r="M244" s="216"/>
      <c r="N244" s="217"/>
      <c r="O244" s="82"/>
      <c r="P244" s="82"/>
      <c r="Q244" s="82"/>
      <c r="R244" s="82"/>
      <c r="S244" s="82"/>
      <c r="T244" s="83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125</v>
      </c>
      <c r="AU244" s="15" t="s">
        <v>81</v>
      </c>
    </row>
    <row r="245" s="2" customFormat="1" ht="24.15" customHeight="1">
      <c r="A245" s="36"/>
      <c r="B245" s="37"/>
      <c r="C245" s="199" t="s">
        <v>492</v>
      </c>
      <c r="D245" s="199" t="s">
        <v>119</v>
      </c>
      <c r="E245" s="200" t="s">
        <v>493</v>
      </c>
      <c r="F245" s="201" t="s">
        <v>494</v>
      </c>
      <c r="G245" s="202" t="s">
        <v>211</v>
      </c>
      <c r="H245" s="203">
        <v>21</v>
      </c>
      <c r="I245" s="204"/>
      <c r="J245" s="205">
        <f>ROUND(I245*H245,2)</f>
        <v>0</v>
      </c>
      <c r="K245" s="206"/>
      <c r="L245" s="42"/>
      <c r="M245" s="207" t="s">
        <v>19</v>
      </c>
      <c r="N245" s="208" t="s">
        <v>42</v>
      </c>
      <c r="O245" s="82"/>
      <c r="P245" s="209">
        <f>O245*H245</f>
        <v>0</v>
      </c>
      <c r="Q245" s="209">
        <v>0.00020000000000000001</v>
      </c>
      <c r="R245" s="209">
        <f>Q245*H245</f>
        <v>0.0042000000000000006</v>
      </c>
      <c r="S245" s="209">
        <v>0</v>
      </c>
      <c r="T245" s="21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11" t="s">
        <v>185</v>
      </c>
      <c r="AT245" s="211" t="s">
        <v>119</v>
      </c>
      <c r="AU245" s="211" t="s">
        <v>81</v>
      </c>
      <c r="AY245" s="15" t="s">
        <v>116</v>
      </c>
      <c r="BE245" s="212">
        <f>IF(N245="základní",J245,0)</f>
        <v>0</v>
      </c>
      <c r="BF245" s="212">
        <f>IF(N245="snížená",J245,0)</f>
        <v>0</v>
      </c>
      <c r="BG245" s="212">
        <f>IF(N245="zákl. přenesená",J245,0)</f>
        <v>0</v>
      </c>
      <c r="BH245" s="212">
        <f>IF(N245="sníž. přenesená",J245,0)</f>
        <v>0</v>
      </c>
      <c r="BI245" s="212">
        <f>IF(N245="nulová",J245,0)</f>
        <v>0</v>
      </c>
      <c r="BJ245" s="15" t="s">
        <v>79</v>
      </c>
      <c r="BK245" s="212">
        <f>ROUND(I245*H245,2)</f>
        <v>0</v>
      </c>
      <c r="BL245" s="15" t="s">
        <v>185</v>
      </c>
      <c r="BM245" s="211" t="s">
        <v>495</v>
      </c>
    </row>
    <row r="246" s="2" customFormat="1">
      <c r="A246" s="36"/>
      <c r="B246" s="37"/>
      <c r="C246" s="38"/>
      <c r="D246" s="213" t="s">
        <v>125</v>
      </c>
      <c r="E246" s="38"/>
      <c r="F246" s="214" t="s">
        <v>496</v>
      </c>
      <c r="G246" s="38"/>
      <c r="H246" s="38"/>
      <c r="I246" s="215"/>
      <c r="J246" s="38"/>
      <c r="K246" s="38"/>
      <c r="L246" s="42"/>
      <c r="M246" s="216"/>
      <c r="N246" s="217"/>
      <c r="O246" s="82"/>
      <c r="P246" s="82"/>
      <c r="Q246" s="82"/>
      <c r="R246" s="82"/>
      <c r="S246" s="82"/>
      <c r="T246" s="83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5" t="s">
        <v>125</v>
      </c>
      <c r="AU246" s="15" t="s">
        <v>81</v>
      </c>
    </row>
    <row r="247" s="2" customFormat="1" ht="24.15" customHeight="1">
      <c r="A247" s="36"/>
      <c r="B247" s="37"/>
      <c r="C247" s="199" t="s">
        <v>497</v>
      </c>
      <c r="D247" s="199" t="s">
        <v>119</v>
      </c>
      <c r="E247" s="200" t="s">
        <v>498</v>
      </c>
      <c r="F247" s="201" t="s">
        <v>499</v>
      </c>
      <c r="G247" s="202" t="s">
        <v>211</v>
      </c>
      <c r="H247" s="203">
        <v>39</v>
      </c>
      <c r="I247" s="204"/>
      <c r="J247" s="205">
        <f>ROUND(I247*H247,2)</f>
        <v>0</v>
      </c>
      <c r="K247" s="206"/>
      <c r="L247" s="42"/>
      <c r="M247" s="207" t="s">
        <v>19</v>
      </c>
      <c r="N247" s="208" t="s">
        <v>42</v>
      </c>
      <c r="O247" s="82"/>
      <c r="P247" s="209">
        <f>O247*H247</f>
        <v>0</v>
      </c>
      <c r="Q247" s="209">
        <v>0.00020000000000000001</v>
      </c>
      <c r="R247" s="209">
        <f>Q247*H247</f>
        <v>0.0078000000000000005</v>
      </c>
      <c r="S247" s="209">
        <v>0</v>
      </c>
      <c r="T247" s="210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11" t="s">
        <v>185</v>
      </c>
      <c r="AT247" s="211" t="s">
        <v>119</v>
      </c>
      <c r="AU247" s="211" t="s">
        <v>81</v>
      </c>
      <c r="AY247" s="15" t="s">
        <v>116</v>
      </c>
      <c r="BE247" s="212">
        <f>IF(N247="základní",J247,0)</f>
        <v>0</v>
      </c>
      <c r="BF247" s="212">
        <f>IF(N247="snížená",J247,0)</f>
        <v>0</v>
      </c>
      <c r="BG247" s="212">
        <f>IF(N247="zákl. přenesená",J247,0)</f>
        <v>0</v>
      </c>
      <c r="BH247" s="212">
        <f>IF(N247="sníž. přenesená",J247,0)</f>
        <v>0</v>
      </c>
      <c r="BI247" s="212">
        <f>IF(N247="nulová",J247,0)</f>
        <v>0</v>
      </c>
      <c r="BJ247" s="15" t="s">
        <v>79</v>
      </c>
      <c r="BK247" s="212">
        <f>ROUND(I247*H247,2)</f>
        <v>0</v>
      </c>
      <c r="BL247" s="15" t="s">
        <v>185</v>
      </c>
      <c r="BM247" s="211" t="s">
        <v>500</v>
      </c>
    </row>
    <row r="248" s="2" customFormat="1">
      <c r="A248" s="36"/>
      <c r="B248" s="37"/>
      <c r="C248" s="38"/>
      <c r="D248" s="213" t="s">
        <v>125</v>
      </c>
      <c r="E248" s="38"/>
      <c r="F248" s="214" t="s">
        <v>501</v>
      </c>
      <c r="G248" s="38"/>
      <c r="H248" s="38"/>
      <c r="I248" s="215"/>
      <c r="J248" s="38"/>
      <c r="K248" s="38"/>
      <c r="L248" s="42"/>
      <c r="M248" s="216"/>
      <c r="N248" s="217"/>
      <c r="O248" s="82"/>
      <c r="P248" s="82"/>
      <c r="Q248" s="82"/>
      <c r="R248" s="82"/>
      <c r="S248" s="82"/>
      <c r="T248" s="83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125</v>
      </c>
      <c r="AU248" s="15" t="s">
        <v>81</v>
      </c>
    </row>
    <row r="249" s="2" customFormat="1" ht="16.5" customHeight="1">
      <c r="A249" s="36"/>
      <c r="B249" s="37"/>
      <c r="C249" s="199" t="s">
        <v>502</v>
      </c>
      <c r="D249" s="199" t="s">
        <v>119</v>
      </c>
      <c r="E249" s="200" t="s">
        <v>503</v>
      </c>
      <c r="F249" s="201" t="s">
        <v>504</v>
      </c>
      <c r="G249" s="202" t="s">
        <v>211</v>
      </c>
      <c r="H249" s="203">
        <v>102</v>
      </c>
      <c r="I249" s="204"/>
      <c r="J249" s="205">
        <f>ROUND(I249*H249,2)</f>
        <v>0</v>
      </c>
      <c r="K249" s="206"/>
      <c r="L249" s="42"/>
      <c r="M249" s="207" t="s">
        <v>19</v>
      </c>
      <c r="N249" s="208" t="s">
        <v>42</v>
      </c>
      <c r="O249" s="82"/>
      <c r="P249" s="209">
        <f>O249*H249</f>
        <v>0</v>
      </c>
      <c r="Q249" s="209">
        <v>0</v>
      </c>
      <c r="R249" s="209">
        <f>Q249*H249</f>
        <v>0</v>
      </c>
      <c r="S249" s="209">
        <v>0</v>
      </c>
      <c r="T249" s="21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11" t="s">
        <v>185</v>
      </c>
      <c r="AT249" s="211" t="s">
        <v>119</v>
      </c>
      <c r="AU249" s="211" t="s">
        <v>81</v>
      </c>
      <c r="AY249" s="15" t="s">
        <v>116</v>
      </c>
      <c r="BE249" s="212">
        <f>IF(N249="základní",J249,0)</f>
        <v>0</v>
      </c>
      <c r="BF249" s="212">
        <f>IF(N249="snížená",J249,0)</f>
        <v>0</v>
      </c>
      <c r="BG249" s="212">
        <f>IF(N249="zákl. přenesená",J249,0)</f>
        <v>0</v>
      </c>
      <c r="BH249" s="212">
        <f>IF(N249="sníž. přenesená",J249,0)</f>
        <v>0</v>
      </c>
      <c r="BI249" s="212">
        <f>IF(N249="nulová",J249,0)</f>
        <v>0</v>
      </c>
      <c r="BJ249" s="15" t="s">
        <v>79</v>
      </c>
      <c r="BK249" s="212">
        <f>ROUND(I249*H249,2)</f>
        <v>0</v>
      </c>
      <c r="BL249" s="15" t="s">
        <v>185</v>
      </c>
      <c r="BM249" s="211" t="s">
        <v>505</v>
      </c>
    </row>
    <row r="250" s="2" customFormat="1">
      <c r="A250" s="36"/>
      <c r="B250" s="37"/>
      <c r="C250" s="38"/>
      <c r="D250" s="213" t="s">
        <v>125</v>
      </c>
      <c r="E250" s="38"/>
      <c r="F250" s="214" t="s">
        <v>506</v>
      </c>
      <c r="G250" s="38"/>
      <c r="H250" s="38"/>
      <c r="I250" s="215"/>
      <c r="J250" s="38"/>
      <c r="K250" s="38"/>
      <c r="L250" s="42"/>
      <c r="M250" s="216"/>
      <c r="N250" s="217"/>
      <c r="O250" s="82"/>
      <c r="P250" s="82"/>
      <c r="Q250" s="82"/>
      <c r="R250" s="82"/>
      <c r="S250" s="82"/>
      <c r="T250" s="83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125</v>
      </c>
      <c r="AU250" s="15" t="s">
        <v>81</v>
      </c>
    </row>
    <row r="251" s="2" customFormat="1" ht="37.8" customHeight="1">
      <c r="A251" s="36"/>
      <c r="B251" s="37"/>
      <c r="C251" s="199" t="s">
        <v>507</v>
      </c>
      <c r="D251" s="199" t="s">
        <v>119</v>
      </c>
      <c r="E251" s="200" t="s">
        <v>508</v>
      </c>
      <c r="F251" s="201" t="s">
        <v>509</v>
      </c>
      <c r="G251" s="202" t="s">
        <v>122</v>
      </c>
      <c r="H251" s="203">
        <v>185</v>
      </c>
      <c r="I251" s="204"/>
      <c r="J251" s="205">
        <f>ROUND(I251*H251,2)</f>
        <v>0</v>
      </c>
      <c r="K251" s="206"/>
      <c r="L251" s="42"/>
      <c r="M251" s="207" t="s">
        <v>19</v>
      </c>
      <c r="N251" s="208" t="s">
        <v>42</v>
      </c>
      <c r="O251" s="82"/>
      <c r="P251" s="209">
        <f>O251*H251</f>
        <v>0</v>
      </c>
      <c r="Q251" s="209">
        <v>0</v>
      </c>
      <c r="R251" s="209">
        <f>Q251*H251</f>
        <v>0</v>
      </c>
      <c r="S251" s="209">
        <v>0</v>
      </c>
      <c r="T251" s="21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11" t="s">
        <v>185</v>
      </c>
      <c r="AT251" s="211" t="s">
        <v>119</v>
      </c>
      <c r="AU251" s="211" t="s">
        <v>81</v>
      </c>
      <c r="AY251" s="15" t="s">
        <v>116</v>
      </c>
      <c r="BE251" s="212">
        <f>IF(N251="základní",J251,0)</f>
        <v>0</v>
      </c>
      <c r="BF251" s="212">
        <f>IF(N251="snížená",J251,0)</f>
        <v>0</v>
      </c>
      <c r="BG251" s="212">
        <f>IF(N251="zákl. přenesená",J251,0)</f>
        <v>0</v>
      </c>
      <c r="BH251" s="212">
        <f>IF(N251="sníž. přenesená",J251,0)</f>
        <v>0</v>
      </c>
      <c r="BI251" s="212">
        <f>IF(N251="nulová",J251,0)</f>
        <v>0</v>
      </c>
      <c r="BJ251" s="15" t="s">
        <v>79</v>
      </c>
      <c r="BK251" s="212">
        <f>ROUND(I251*H251,2)</f>
        <v>0</v>
      </c>
      <c r="BL251" s="15" t="s">
        <v>185</v>
      </c>
      <c r="BM251" s="211" t="s">
        <v>510</v>
      </c>
    </row>
    <row r="252" s="2" customFormat="1">
      <c r="A252" s="36"/>
      <c r="B252" s="37"/>
      <c r="C252" s="38"/>
      <c r="D252" s="213" t="s">
        <v>125</v>
      </c>
      <c r="E252" s="38"/>
      <c r="F252" s="214" t="s">
        <v>511</v>
      </c>
      <c r="G252" s="38"/>
      <c r="H252" s="38"/>
      <c r="I252" s="215"/>
      <c r="J252" s="38"/>
      <c r="K252" s="38"/>
      <c r="L252" s="42"/>
      <c r="M252" s="216"/>
      <c r="N252" s="217"/>
      <c r="O252" s="82"/>
      <c r="P252" s="82"/>
      <c r="Q252" s="82"/>
      <c r="R252" s="82"/>
      <c r="S252" s="82"/>
      <c r="T252" s="83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5" t="s">
        <v>125</v>
      </c>
      <c r="AU252" s="15" t="s">
        <v>81</v>
      </c>
    </row>
    <row r="253" s="2" customFormat="1" ht="24.15" customHeight="1">
      <c r="A253" s="36"/>
      <c r="B253" s="37"/>
      <c r="C253" s="231" t="s">
        <v>512</v>
      </c>
      <c r="D253" s="231" t="s">
        <v>195</v>
      </c>
      <c r="E253" s="232" t="s">
        <v>513</v>
      </c>
      <c r="F253" s="233" t="s">
        <v>514</v>
      </c>
      <c r="G253" s="234" t="s">
        <v>122</v>
      </c>
      <c r="H253" s="235">
        <v>232</v>
      </c>
      <c r="I253" s="236"/>
      <c r="J253" s="237">
        <f>ROUND(I253*H253,2)</f>
        <v>0</v>
      </c>
      <c r="K253" s="238"/>
      <c r="L253" s="239"/>
      <c r="M253" s="240" t="s">
        <v>19</v>
      </c>
      <c r="N253" s="241" t="s">
        <v>42</v>
      </c>
      <c r="O253" s="82"/>
      <c r="P253" s="209">
        <f>O253*H253</f>
        <v>0</v>
      </c>
      <c r="Q253" s="209">
        <v>0.00027</v>
      </c>
      <c r="R253" s="209">
        <f>Q253*H253</f>
        <v>0.062640000000000001</v>
      </c>
      <c r="S253" s="209">
        <v>0</v>
      </c>
      <c r="T253" s="210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11" t="s">
        <v>198</v>
      </c>
      <c r="AT253" s="211" t="s">
        <v>195</v>
      </c>
      <c r="AU253" s="211" t="s">
        <v>81</v>
      </c>
      <c r="AY253" s="15" t="s">
        <v>116</v>
      </c>
      <c r="BE253" s="212">
        <f>IF(N253="základní",J253,0)</f>
        <v>0</v>
      </c>
      <c r="BF253" s="212">
        <f>IF(N253="snížená",J253,0)</f>
        <v>0</v>
      </c>
      <c r="BG253" s="212">
        <f>IF(N253="zákl. přenesená",J253,0)</f>
        <v>0</v>
      </c>
      <c r="BH253" s="212">
        <f>IF(N253="sníž. přenesená",J253,0)</f>
        <v>0</v>
      </c>
      <c r="BI253" s="212">
        <f>IF(N253="nulová",J253,0)</f>
        <v>0</v>
      </c>
      <c r="BJ253" s="15" t="s">
        <v>79</v>
      </c>
      <c r="BK253" s="212">
        <f>ROUND(I253*H253,2)</f>
        <v>0</v>
      </c>
      <c r="BL253" s="15" t="s">
        <v>185</v>
      </c>
      <c r="BM253" s="211" t="s">
        <v>515</v>
      </c>
    </row>
    <row r="254" s="2" customFormat="1" ht="24.15" customHeight="1">
      <c r="A254" s="36"/>
      <c r="B254" s="37"/>
      <c r="C254" s="199" t="s">
        <v>516</v>
      </c>
      <c r="D254" s="199" t="s">
        <v>119</v>
      </c>
      <c r="E254" s="200" t="s">
        <v>517</v>
      </c>
      <c r="F254" s="201" t="s">
        <v>518</v>
      </c>
      <c r="G254" s="202" t="s">
        <v>211</v>
      </c>
      <c r="H254" s="203">
        <v>195</v>
      </c>
      <c r="I254" s="204"/>
      <c r="J254" s="205">
        <f>ROUND(I254*H254,2)</f>
        <v>0</v>
      </c>
      <c r="K254" s="206"/>
      <c r="L254" s="42"/>
      <c r="M254" s="207" t="s">
        <v>19</v>
      </c>
      <c r="N254" s="208" t="s">
        <v>42</v>
      </c>
      <c r="O254" s="82"/>
      <c r="P254" s="209">
        <f>O254*H254</f>
        <v>0</v>
      </c>
      <c r="Q254" s="209">
        <v>0</v>
      </c>
      <c r="R254" s="209">
        <f>Q254*H254</f>
        <v>0</v>
      </c>
      <c r="S254" s="209">
        <v>0</v>
      </c>
      <c r="T254" s="21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11" t="s">
        <v>185</v>
      </c>
      <c r="AT254" s="211" t="s">
        <v>119</v>
      </c>
      <c r="AU254" s="211" t="s">
        <v>81</v>
      </c>
      <c r="AY254" s="15" t="s">
        <v>116</v>
      </c>
      <c r="BE254" s="212">
        <f>IF(N254="základní",J254,0)</f>
        <v>0</v>
      </c>
      <c r="BF254" s="212">
        <f>IF(N254="snížená",J254,0)</f>
        <v>0</v>
      </c>
      <c r="BG254" s="212">
        <f>IF(N254="zákl. přenesená",J254,0)</f>
        <v>0</v>
      </c>
      <c r="BH254" s="212">
        <f>IF(N254="sníž. přenesená",J254,0)</f>
        <v>0</v>
      </c>
      <c r="BI254" s="212">
        <f>IF(N254="nulová",J254,0)</f>
        <v>0</v>
      </c>
      <c r="BJ254" s="15" t="s">
        <v>79</v>
      </c>
      <c r="BK254" s="212">
        <f>ROUND(I254*H254,2)</f>
        <v>0</v>
      </c>
      <c r="BL254" s="15" t="s">
        <v>185</v>
      </c>
      <c r="BM254" s="211" t="s">
        <v>519</v>
      </c>
    </row>
    <row r="255" s="2" customFormat="1">
      <c r="A255" s="36"/>
      <c r="B255" s="37"/>
      <c r="C255" s="38"/>
      <c r="D255" s="213" t="s">
        <v>125</v>
      </c>
      <c r="E255" s="38"/>
      <c r="F255" s="214" t="s">
        <v>520</v>
      </c>
      <c r="G255" s="38"/>
      <c r="H255" s="38"/>
      <c r="I255" s="215"/>
      <c r="J255" s="38"/>
      <c r="K255" s="38"/>
      <c r="L255" s="42"/>
      <c r="M255" s="216"/>
      <c r="N255" s="217"/>
      <c r="O255" s="82"/>
      <c r="P255" s="82"/>
      <c r="Q255" s="82"/>
      <c r="R255" s="82"/>
      <c r="S255" s="82"/>
      <c r="T255" s="83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5" t="s">
        <v>125</v>
      </c>
      <c r="AU255" s="15" t="s">
        <v>81</v>
      </c>
    </row>
    <row r="256" s="2" customFormat="1" ht="24.15" customHeight="1">
      <c r="A256" s="36"/>
      <c r="B256" s="37"/>
      <c r="C256" s="231" t="s">
        <v>521</v>
      </c>
      <c r="D256" s="231" t="s">
        <v>195</v>
      </c>
      <c r="E256" s="232" t="s">
        <v>522</v>
      </c>
      <c r="F256" s="233" t="s">
        <v>523</v>
      </c>
      <c r="G256" s="234" t="s">
        <v>211</v>
      </c>
      <c r="H256" s="235">
        <v>213</v>
      </c>
      <c r="I256" s="236"/>
      <c r="J256" s="237">
        <f>ROUND(I256*H256,2)</f>
        <v>0</v>
      </c>
      <c r="K256" s="238"/>
      <c r="L256" s="239"/>
      <c r="M256" s="240" t="s">
        <v>19</v>
      </c>
      <c r="N256" s="241" t="s">
        <v>42</v>
      </c>
      <c r="O256" s="82"/>
      <c r="P256" s="209">
        <f>O256*H256</f>
        <v>0</v>
      </c>
      <c r="Q256" s="209">
        <v>1.0000000000000001E-05</v>
      </c>
      <c r="R256" s="209">
        <f>Q256*H256</f>
        <v>0.0021300000000000004</v>
      </c>
      <c r="S256" s="209">
        <v>0</v>
      </c>
      <c r="T256" s="21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11" t="s">
        <v>198</v>
      </c>
      <c r="AT256" s="211" t="s">
        <v>195</v>
      </c>
      <c r="AU256" s="211" t="s">
        <v>81</v>
      </c>
      <c r="AY256" s="15" t="s">
        <v>116</v>
      </c>
      <c r="BE256" s="212">
        <f>IF(N256="základní",J256,0)</f>
        <v>0</v>
      </c>
      <c r="BF256" s="212">
        <f>IF(N256="snížená",J256,0)</f>
        <v>0</v>
      </c>
      <c r="BG256" s="212">
        <f>IF(N256="zákl. přenesená",J256,0)</f>
        <v>0</v>
      </c>
      <c r="BH256" s="212">
        <f>IF(N256="sníž. přenesená",J256,0)</f>
        <v>0</v>
      </c>
      <c r="BI256" s="212">
        <f>IF(N256="nulová",J256,0)</f>
        <v>0</v>
      </c>
      <c r="BJ256" s="15" t="s">
        <v>79</v>
      </c>
      <c r="BK256" s="212">
        <f>ROUND(I256*H256,2)</f>
        <v>0</v>
      </c>
      <c r="BL256" s="15" t="s">
        <v>185</v>
      </c>
      <c r="BM256" s="211" t="s">
        <v>524</v>
      </c>
    </row>
    <row r="257" s="2" customFormat="1" ht="49.05" customHeight="1">
      <c r="A257" s="36"/>
      <c r="B257" s="37"/>
      <c r="C257" s="199" t="s">
        <v>525</v>
      </c>
      <c r="D257" s="199" t="s">
        <v>119</v>
      </c>
      <c r="E257" s="200" t="s">
        <v>526</v>
      </c>
      <c r="F257" s="201" t="s">
        <v>527</v>
      </c>
      <c r="G257" s="202" t="s">
        <v>239</v>
      </c>
      <c r="H257" s="242"/>
      <c r="I257" s="204"/>
      <c r="J257" s="205">
        <f>ROUND(I257*H257,2)</f>
        <v>0</v>
      </c>
      <c r="K257" s="206"/>
      <c r="L257" s="42"/>
      <c r="M257" s="207" t="s">
        <v>19</v>
      </c>
      <c r="N257" s="208" t="s">
        <v>42</v>
      </c>
      <c r="O257" s="82"/>
      <c r="P257" s="209">
        <f>O257*H257</f>
        <v>0</v>
      </c>
      <c r="Q257" s="209">
        <v>0</v>
      </c>
      <c r="R257" s="209">
        <f>Q257*H257</f>
        <v>0</v>
      </c>
      <c r="S257" s="209">
        <v>0</v>
      </c>
      <c r="T257" s="21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11" t="s">
        <v>185</v>
      </c>
      <c r="AT257" s="211" t="s">
        <v>119</v>
      </c>
      <c r="AU257" s="211" t="s">
        <v>81</v>
      </c>
      <c r="AY257" s="15" t="s">
        <v>116</v>
      </c>
      <c r="BE257" s="212">
        <f>IF(N257="základní",J257,0)</f>
        <v>0</v>
      </c>
      <c r="BF257" s="212">
        <f>IF(N257="snížená",J257,0)</f>
        <v>0</v>
      </c>
      <c r="BG257" s="212">
        <f>IF(N257="zákl. přenesená",J257,0)</f>
        <v>0</v>
      </c>
      <c r="BH257" s="212">
        <f>IF(N257="sníž. přenesená",J257,0)</f>
        <v>0</v>
      </c>
      <c r="BI257" s="212">
        <f>IF(N257="nulová",J257,0)</f>
        <v>0</v>
      </c>
      <c r="BJ257" s="15" t="s">
        <v>79</v>
      </c>
      <c r="BK257" s="212">
        <f>ROUND(I257*H257,2)</f>
        <v>0</v>
      </c>
      <c r="BL257" s="15" t="s">
        <v>185</v>
      </c>
      <c r="BM257" s="211" t="s">
        <v>528</v>
      </c>
    </row>
    <row r="258" s="2" customFormat="1">
      <c r="A258" s="36"/>
      <c r="B258" s="37"/>
      <c r="C258" s="38"/>
      <c r="D258" s="213" t="s">
        <v>125</v>
      </c>
      <c r="E258" s="38"/>
      <c r="F258" s="214" t="s">
        <v>529</v>
      </c>
      <c r="G258" s="38"/>
      <c r="H258" s="38"/>
      <c r="I258" s="215"/>
      <c r="J258" s="38"/>
      <c r="K258" s="38"/>
      <c r="L258" s="42"/>
      <c r="M258" s="216"/>
      <c r="N258" s="217"/>
      <c r="O258" s="82"/>
      <c r="P258" s="82"/>
      <c r="Q258" s="82"/>
      <c r="R258" s="82"/>
      <c r="S258" s="82"/>
      <c r="T258" s="83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5" t="s">
        <v>125</v>
      </c>
      <c r="AU258" s="15" t="s">
        <v>81</v>
      </c>
    </row>
    <row r="259" s="12" customFormat="1" ht="22.8" customHeight="1">
      <c r="A259" s="12"/>
      <c r="B259" s="183"/>
      <c r="C259" s="184"/>
      <c r="D259" s="185" t="s">
        <v>70</v>
      </c>
      <c r="E259" s="197" t="s">
        <v>530</v>
      </c>
      <c r="F259" s="197" t="s">
        <v>531</v>
      </c>
      <c r="G259" s="184"/>
      <c r="H259" s="184"/>
      <c r="I259" s="187"/>
      <c r="J259" s="198">
        <f>BK259</f>
        <v>0</v>
      </c>
      <c r="K259" s="184"/>
      <c r="L259" s="189"/>
      <c r="M259" s="190"/>
      <c r="N259" s="191"/>
      <c r="O259" s="191"/>
      <c r="P259" s="192">
        <f>SUM(P260:P266)</f>
        <v>0</v>
      </c>
      <c r="Q259" s="191"/>
      <c r="R259" s="192">
        <f>SUM(R260:R266)</f>
        <v>0.095699999999999993</v>
      </c>
      <c r="S259" s="191"/>
      <c r="T259" s="193">
        <f>SUM(T260:T266)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94" t="s">
        <v>81</v>
      </c>
      <c r="AT259" s="195" t="s">
        <v>70</v>
      </c>
      <c r="AU259" s="195" t="s">
        <v>79</v>
      </c>
      <c r="AY259" s="194" t="s">
        <v>116</v>
      </c>
      <c r="BK259" s="196">
        <f>SUM(BK260:BK266)</f>
        <v>0</v>
      </c>
    </row>
    <row r="260" s="2" customFormat="1" ht="55.5" customHeight="1">
      <c r="A260" s="36"/>
      <c r="B260" s="37"/>
      <c r="C260" s="199" t="s">
        <v>532</v>
      </c>
      <c r="D260" s="199" t="s">
        <v>119</v>
      </c>
      <c r="E260" s="200" t="s">
        <v>533</v>
      </c>
      <c r="F260" s="201" t="s">
        <v>534</v>
      </c>
      <c r="G260" s="202" t="s">
        <v>136</v>
      </c>
      <c r="H260" s="203">
        <v>2</v>
      </c>
      <c r="I260" s="204"/>
      <c r="J260" s="205">
        <f>ROUND(I260*H260,2)</f>
        <v>0</v>
      </c>
      <c r="K260" s="206"/>
      <c r="L260" s="42"/>
      <c r="M260" s="207" t="s">
        <v>19</v>
      </c>
      <c r="N260" s="208" t="s">
        <v>42</v>
      </c>
      <c r="O260" s="82"/>
      <c r="P260" s="209">
        <f>O260*H260</f>
        <v>0</v>
      </c>
      <c r="Q260" s="209">
        <v>0.00025999999999999998</v>
      </c>
      <c r="R260" s="209">
        <f>Q260*H260</f>
        <v>0.00051999999999999995</v>
      </c>
      <c r="S260" s="209">
        <v>0</v>
      </c>
      <c r="T260" s="210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11" t="s">
        <v>185</v>
      </c>
      <c r="AT260" s="211" t="s">
        <v>119</v>
      </c>
      <c r="AU260" s="211" t="s">
        <v>81</v>
      </c>
      <c r="AY260" s="15" t="s">
        <v>116</v>
      </c>
      <c r="BE260" s="212">
        <f>IF(N260="základní",J260,0)</f>
        <v>0</v>
      </c>
      <c r="BF260" s="212">
        <f>IF(N260="snížená",J260,0)</f>
        <v>0</v>
      </c>
      <c r="BG260" s="212">
        <f>IF(N260="zákl. přenesená",J260,0)</f>
        <v>0</v>
      </c>
      <c r="BH260" s="212">
        <f>IF(N260="sníž. přenesená",J260,0)</f>
        <v>0</v>
      </c>
      <c r="BI260" s="212">
        <f>IF(N260="nulová",J260,0)</f>
        <v>0</v>
      </c>
      <c r="BJ260" s="15" t="s">
        <v>79</v>
      </c>
      <c r="BK260" s="212">
        <f>ROUND(I260*H260,2)</f>
        <v>0</v>
      </c>
      <c r="BL260" s="15" t="s">
        <v>185</v>
      </c>
      <c r="BM260" s="211" t="s">
        <v>535</v>
      </c>
    </row>
    <row r="261" s="2" customFormat="1">
      <c r="A261" s="36"/>
      <c r="B261" s="37"/>
      <c r="C261" s="38"/>
      <c r="D261" s="213" t="s">
        <v>125</v>
      </c>
      <c r="E261" s="38"/>
      <c r="F261" s="214" t="s">
        <v>536</v>
      </c>
      <c r="G261" s="38"/>
      <c r="H261" s="38"/>
      <c r="I261" s="215"/>
      <c r="J261" s="38"/>
      <c r="K261" s="38"/>
      <c r="L261" s="42"/>
      <c r="M261" s="216"/>
      <c r="N261" s="217"/>
      <c r="O261" s="82"/>
      <c r="P261" s="82"/>
      <c r="Q261" s="82"/>
      <c r="R261" s="82"/>
      <c r="S261" s="82"/>
      <c r="T261" s="83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5" t="s">
        <v>125</v>
      </c>
      <c r="AU261" s="15" t="s">
        <v>81</v>
      </c>
    </row>
    <row r="262" s="2" customFormat="1" ht="24.15" customHeight="1">
      <c r="A262" s="36"/>
      <c r="B262" s="37"/>
      <c r="C262" s="231" t="s">
        <v>537</v>
      </c>
      <c r="D262" s="231" t="s">
        <v>195</v>
      </c>
      <c r="E262" s="232" t="s">
        <v>538</v>
      </c>
      <c r="F262" s="233" t="s">
        <v>539</v>
      </c>
      <c r="G262" s="234" t="s">
        <v>136</v>
      </c>
      <c r="H262" s="235">
        <v>2</v>
      </c>
      <c r="I262" s="236"/>
      <c r="J262" s="237">
        <f>ROUND(I262*H262,2)</f>
        <v>0</v>
      </c>
      <c r="K262" s="238"/>
      <c r="L262" s="239"/>
      <c r="M262" s="240" t="s">
        <v>19</v>
      </c>
      <c r="N262" s="241" t="s">
        <v>42</v>
      </c>
      <c r="O262" s="82"/>
      <c r="P262" s="209">
        <f>O262*H262</f>
        <v>0</v>
      </c>
      <c r="Q262" s="209">
        <v>0.035499999999999997</v>
      </c>
      <c r="R262" s="209">
        <f>Q262*H262</f>
        <v>0.070999999999999994</v>
      </c>
      <c r="S262" s="209">
        <v>0</v>
      </c>
      <c r="T262" s="21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11" t="s">
        <v>198</v>
      </c>
      <c r="AT262" s="211" t="s">
        <v>195</v>
      </c>
      <c r="AU262" s="211" t="s">
        <v>81</v>
      </c>
      <c r="AY262" s="15" t="s">
        <v>116</v>
      </c>
      <c r="BE262" s="212">
        <f>IF(N262="základní",J262,0)</f>
        <v>0</v>
      </c>
      <c r="BF262" s="212">
        <f>IF(N262="snížená",J262,0)</f>
        <v>0</v>
      </c>
      <c r="BG262" s="212">
        <f>IF(N262="zákl. přenesená",J262,0)</f>
        <v>0</v>
      </c>
      <c r="BH262" s="212">
        <f>IF(N262="sníž. přenesená",J262,0)</f>
        <v>0</v>
      </c>
      <c r="BI262" s="212">
        <f>IF(N262="nulová",J262,0)</f>
        <v>0</v>
      </c>
      <c r="BJ262" s="15" t="s">
        <v>79</v>
      </c>
      <c r="BK262" s="212">
        <f>ROUND(I262*H262,2)</f>
        <v>0</v>
      </c>
      <c r="BL262" s="15" t="s">
        <v>185</v>
      </c>
      <c r="BM262" s="211" t="s">
        <v>540</v>
      </c>
    </row>
    <row r="263" s="2" customFormat="1" ht="16.5" customHeight="1">
      <c r="A263" s="36"/>
      <c r="B263" s="37"/>
      <c r="C263" s="231" t="s">
        <v>541</v>
      </c>
      <c r="D263" s="231" t="s">
        <v>195</v>
      </c>
      <c r="E263" s="232" t="s">
        <v>542</v>
      </c>
      <c r="F263" s="233" t="s">
        <v>543</v>
      </c>
      <c r="G263" s="234" t="s">
        <v>136</v>
      </c>
      <c r="H263" s="235">
        <v>2</v>
      </c>
      <c r="I263" s="236"/>
      <c r="J263" s="237">
        <f>ROUND(I263*H263,2)</f>
        <v>0</v>
      </c>
      <c r="K263" s="238"/>
      <c r="L263" s="239"/>
      <c r="M263" s="240" t="s">
        <v>19</v>
      </c>
      <c r="N263" s="241" t="s">
        <v>42</v>
      </c>
      <c r="O263" s="82"/>
      <c r="P263" s="209">
        <f>O263*H263</f>
        <v>0</v>
      </c>
      <c r="Q263" s="209">
        <v>0.0038</v>
      </c>
      <c r="R263" s="209">
        <f>Q263*H263</f>
        <v>0.0076</v>
      </c>
      <c r="S263" s="209">
        <v>0</v>
      </c>
      <c r="T263" s="21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11" t="s">
        <v>198</v>
      </c>
      <c r="AT263" s="211" t="s">
        <v>195</v>
      </c>
      <c r="AU263" s="211" t="s">
        <v>81</v>
      </c>
      <c r="AY263" s="15" t="s">
        <v>116</v>
      </c>
      <c r="BE263" s="212">
        <f>IF(N263="základní",J263,0)</f>
        <v>0</v>
      </c>
      <c r="BF263" s="212">
        <f>IF(N263="snížená",J263,0)</f>
        <v>0</v>
      </c>
      <c r="BG263" s="212">
        <f>IF(N263="zákl. přenesená",J263,0)</f>
        <v>0</v>
      </c>
      <c r="BH263" s="212">
        <f>IF(N263="sníž. přenesená",J263,0)</f>
        <v>0</v>
      </c>
      <c r="BI263" s="212">
        <f>IF(N263="nulová",J263,0)</f>
        <v>0</v>
      </c>
      <c r="BJ263" s="15" t="s">
        <v>79</v>
      </c>
      <c r="BK263" s="212">
        <f>ROUND(I263*H263,2)</f>
        <v>0</v>
      </c>
      <c r="BL263" s="15" t="s">
        <v>185</v>
      </c>
      <c r="BM263" s="211" t="s">
        <v>544</v>
      </c>
    </row>
    <row r="264" s="2" customFormat="1" ht="24.15" customHeight="1">
      <c r="A264" s="36"/>
      <c r="B264" s="37"/>
      <c r="C264" s="231" t="s">
        <v>545</v>
      </c>
      <c r="D264" s="231" t="s">
        <v>195</v>
      </c>
      <c r="E264" s="232" t="s">
        <v>546</v>
      </c>
      <c r="F264" s="233" t="s">
        <v>547</v>
      </c>
      <c r="G264" s="234" t="s">
        <v>136</v>
      </c>
      <c r="H264" s="235">
        <v>2</v>
      </c>
      <c r="I264" s="236"/>
      <c r="J264" s="237">
        <f>ROUND(I264*H264,2)</f>
        <v>0</v>
      </c>
      <c r="K264" s="238"/>
      <c r="L264" s="239"/>
      <c r="M264" s="240" t="s">
        <v>19</v>
      </c>
      <c r="N264" s="241" t="s">
        <v>42</v>
      </c>
      <c r="O264" s="82"/>
      <c r="P264" s="209">
        <f>O264*H264</f>
        <v>0</v>
      </c>
      <c r="Q264" s="209">
        <v>0.0082900000000000005</v>
      </c>
      <c r="R264" s="209">
        <f>Q264*H264</f>
        <v>0.016580000000000001</v>
      </c>
      <c r="S264" s="209">
        <v>0</v>
      </c>
      <c r="T264" s="21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11" t="s">
        <v>198</v>
      </c>
      <c r="AT264" s="211" t="s">
        <v>195</v>
      </c>
      <c r="AU264" s="211" t="s">
        <v>81</v>
      </c>
      <c r="AY264" s="15" t="s">
        <v>116</v>
      </c>
      <c r="BE264" s="212">
        <f>IF(N264="základní",J264,0)</f>
        <v>0</v>
      </c>
      <c r="BF264" s="212">
        <f>IF(N264="snížená",J264,0)</f>
        <v>0</v>
      </c>
      <c r="BG264" s="212">
        <f>IF(N264="zákl. přenesená",J264,0)</f>
        <v>0</v>
      </c>
      <c r="BH264" s="212">
        <f>IF(N264="sníž. přenesená",J264,0)</f>
        <v>0</v>
      </c>
      <c r="BI264" s="212">
        <f>IF(N264="nulová",J264,0)</f>
        <v>0</v>
      </c>
      <c r="BJ264" s="15" t="s">
        <v>79</v>
      </c>
      <c r="BK264" s="212">
        <f>ROUND(I264*H264,2)</f>
        <v>0</v>
      </c>
      <c r="BL264" s="15" t="s">
        <v>185</v>
      </c>
      <c r="BM264" s="211" t="s">
        <v>548</v>
      </c>
    </row>
    <row r="265" s="2" customFormat="1" ht="55.5" customHeight="1">
      <c r="A265" s="36"/>
      <c r="B265" s="37"/>
      <c r="C265" s="199" t="s">
        <v>549</v>
      </c>
      <c r="D265" s="199" t="s">
        <v>119</v>
      </c>
      <c r="E265" s="200" t="s">
        <v>550</v>
      </c>
      <c r="F265" s="201" t="s">
        <v>551</v>
      </c>
      <c r="G265" s="202" t="s">
        <v>239</v>
      </c>
      <c r="H265" s="242"/>
      <c r="I265" s="204"/>
      <c r="J265" s="205">
        <f>ROUND(I265*H265,2)</f>
        <v>0</v>
      </c>
      <c r="K265" s="206"/>
      <c r="L265" s="42"/>
      <c r="M265" s="207" t="s">
        <v>19</v>
      </c>
      <c r="N265" s="208" t="s">
        <v>42</v>
      </c>
      <c r="O265" s="82"/>
      <c r="P265" s="209">
        <f>O265*H265</f>
        <v>0</v>
      </c>
      <c r="Q265" s="209">
        <v>0</v>
      </c>
      <c r="R265" s="209">
        <f>Q265*H265</f>
        <v>0</v>
      </c>
      <c r="S265" s="209">
        <v>0</v>
      </c>
      <c r="T265" s="210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11" t="s">
        <v>185</v>
      </c>
      <c r="AT265" s="211" t="s">
        <v>119</v>
      </c>
      <c r="AU265" s="211" t="s">
        <v>81</v>
      </c>
      <c r="AY265" s="15" t="s">
        <v>116</v>
      </c>
      <c r="BE265" s="212">
        <f>IF(N265="základní",J265,0)</f>
        <v>0</v>
      </c>
      <c r="BF265" s="212">
        <f>IF(N265="snížená",J265,0)</f>
        <v>0</v>
      </c>
      <c r="BG265" s="212">
        <f>IF(N265="zákl. přenesená",J265,0)</f>
        <v>0</v>
      </c>
      <c r="BH265" s="212">
        <f>IF(N265="sníž. přenesená",J265,0)</f>
        <v>0</v>
      </c>
      <c r="BI265" s="212">
        <f>IF(N265="nulová",J265,0)</f>
        <v>0</v>
      </c>
      <c r="BJ265" s="15" t="s">
        <v>79</v>
      </c>
      <c r="BK265" s="212">
        <f>ROUND(I265*H265,2)</f>
        <v>0</v>
      </c>
      <c r="BL265" s="15" t="s">
        <v>185</v>
      </c>
      <c r="BM265" s="211" t="s">
        <v>552</v>
      </c>
    </row>
    <row r="266" s="2" customFormat="1">
      <c r="A266" s="36"/>
      <c r="B266" s="37"/>
      <c r="C266" s="38"/>
      <c r="D266" s="213" t="s">
        <v>125</v>
      </c>
      <c r="E266" s="38"/>
      <c r="F266" s="214" t="s">
        <v>553</v>
      </c>
      <c r="G266" s="38"/>
      <c r="H266" s="38"/>
      <c r="I266" s="215"/>
      <c r="J266" s="38"/>
      <c r="K266" s="38"/>
      <c r="L266" s="42"/>
      <c r="M266" s="216"/>
      <c r="N266" s="217"/>
      <c r="O266" s="82"/>
      <c r="P266" s="82"/>
      <c r="Q266" s="82"/>
      <c r="R266" s="82"/>
      <c r="S266" s="82"/>
      <c r="T266" s="83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5" t="s">
        <v>125</v>
      </c>
      <c r="AU266" s="15" t="s">
        <v>81</v>
      </c>
    </row>
    <row r="267" s="12" customFormat="1" ht="25.92" customHeight="1">
      <c r="A267" s="12"/>
      <c r="B267" s="183"/>
      <c r="C267" s="184"/>
      <c r="D267" s="185" t="s">
        <v>70</v>
      </c>
      <c r="E267" s="186" t="s">
        <v>554</v>
      </c>
      <c r="F267" s="186" t="s">
        <v>555</v>
      </c>
      <c r="G267" s="184"/>
      <c r="H267" s="184"/>
      <c r="I267" s="187"/>
      <c r="J267" s="188">
        <f>BK267</f>
        <v>0</v>
      </c>
      <c r="K267" s="184"/>
      <c r="L267" s="189"/>
      <c r="M267" s="190"/>
      <c r="N267" s="191"/>
      <c r="O267" s="191"/>
      <c r="P267" s="192">
        <f>SUM(P268:P283)</f>
        <v>0</v>
      </c>
      <c r="Q267" s="191"/>
      <c r="R267" s="192">
        <f>SUM(R268:R283)</f>
        <v>0</v>
      </c>
      <c r="S267" s="191"/>
      <c r="T267" s="193">
        <f>SUM(T268:T283)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94" t="s">
        <v>143</v>
      </c>
      <c r="AT267" s="195" t="s">
        <v>70</v>
      </c>
      <c r="AU267" s="195" t="s">
        <v>71</v>
      </c>
      <c r="AY267" s="194" t="s">
        <v>116</v>
      </c>
      <c r="BK267" s="196">
        <f>SUM(BK268:BK283)</f>
        <v>0</v>
      </c>
    </row>
    <row r="268" s="2" customFormat="1" ht="16.5" customHeight="1">
      <c r="A268" s="36"/>
      <c r="B268" s="37"/>
      <c r="C268" s="199" t="s">
        <v>556</v>
      </c>
      <c r="D268" s="199" t="s">
        <v>119</v>
      </c>
      <c r="E268" s="200" t="s">
        <v>557</v>
      </c>
      <c r="F268" s="201" t="s">
        <v>558</v>
      </c>
      <c r="G268" s="202" t="s">
        <v>559</v>
      </c>
      <c r="H268" s="203">
        <v>1</v>
      </c>
      <c r="I268" s="204"/>
      <c r="J268" s="205">
        <f>ROUND(I268*H268,2)</f>
        <v>0</v>
      </c>
      <c r="K268" s="206"/>
      <c r="L268" s="42"/>
      <c r="M268" s="207" t="s">
        <v>19</v>
      </c>
      <c r="N268" s="208" t="s">
        <v>42</v>
      </c>
      <c r="O268" s="82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11" t="s">
        <v>560</v>
      </c>
      <c r="AT268" s="211" t="s">
        <v>119</v>
      </c>
      <c r="AU268" s="211" t="s">
        <v>79</v>
      </c>
      <c r="AY268" s="15" t="s">
        <v>116</v>
      </c>
      <c r="BE268" s="212">
        <f>IF(N268="základní",J268,0)</f>
        <v>0</v>
      </c>
      <c r="BF268" s="212">
        <f>IF(N268="snížená",J268,0)</f>
        <v>0</v>
      </c>
      <c r="BG268" s="212">
        <f>IF(N268="zákl. přenesená",J268,0)</f>
        <v>0</v>
      </c>
      <c r="BH268" s="212">
        <f>IF(N268="sníž. přenesená",J268,0)</f>
        <v>0</v>
      </c>
      <c r="BI268" s="212">
        <f>IF(N268="nulová",J268,0)</f>
        <v>0</v>
      </c>
      <c r="BJ268" s="15" t="s">
        <v>79</v>
      </c>
      <c r="BK268" s="212">
        <f>ROUND(I268*H268,2)</f>
        <v>0</v>
      </c>
      <c r="BL268" s="15" t="s">
        <v>560</v>
      </c>
      <c r="BM268" s="211" t="s">
        <v>561</v>
      </c>
    </row>
    <row r="269" s="2" customFormat="1">
      <c r="A269" s="36"/>
      <c r="B269" s="37"/>
      <c r="C269" s="38"/>
      <c r="D269" s="213" t="s">
        <v>125</v>
      </c>
      <c r="E269" s="38"/>
      <c r="F269" s="214" t="s">
        <v>562</v>
      </c>
      <c r="G269" s="38"/>
      <c r="H269" s="38"/>
      <c r="I269" s="215"/>
      <c r="J269" s="38"/>
      <c r="K269" s="38"/>
      <c r="L269" s="42"/>
      <c r="M269" s="216"/>
      <c r="N269" s="217"/>
      <c r="O269" s="82"/>
      <c r="P269" s="82"/>
      <c r="Q269" s="82"/>
      <c r="R269" s="82"/>
      <c r="S269" s="82"/>
      <c r="T269" s="83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5" t="s">
        <v>125</v>
      </c>
      <c r="AU269" s="15" t="s">
        <v>79</v>
      </c>
    </row>
    <row r="270" s="2" customFormat="1">
      <c r="A270" s="36"/>
      <c r="B270" s="37"/>
      <c r="C270" s="38"/>
      <c r="D270" s="220" t="s">
        <v>188</v>
      </c>
      <c r="E270" s="38"/>
      <c r="F270" s="230" t="s">
        <v>563</v>
      </c>
      <c r="G270" s="38"/>
      <c r="H270" s="38"/>
      <c r="I270" s="215"/>
      <c r="J270" s="38"/>
      <c r="K270" s="38"/>
      <c r="L270" s="42"/>
      <c r="M270" s="216"/>
      <c r="N270" s="217"/>
      <c r="O270" s="82"/>
      <c r="P270" s="82"/>
      <c r="Q270" s="82"/>
      <c r="R270" s="82"/>
      <c r="S270" s="82"/>
      <c r="T270" s="83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5" t="s">
        <v>188</v>
      </c>
      <c r="AU270" s="15" t="s">
        <v>79</v>
      </c>
    </row>
    <row r="271" s="2" customFormat="1" ht="16.5" customHeight="1">
      <c r="A271" s="36"/>
      <c r="B271" s="37"/>
      <c r="C271" s="199" t="s">
        <v>564</v>
      </c>
      <c r="D271" s="199" t="s">
        <v>119</v>
      </c>
      <c r="E271" s="200" t="s">
        <v>565</v>
      </c>
      <c r="F271" s="201" t="s">
        <v>566</v>
      </c>
      <c r="G271" s="202" t="s">
        <v>559</v>
      </c>
      <c r="H271" s="203">
        <v>1</v>
      </c>
      <c r="I271" s="204"/>
      <c r="J271" s="205">
        <f>ROUND(I271*H271,2)</f>
        <v>0</v>
      </c>
      <c r="K271" s="206"/>
      <c r="L271" s="42"/>
      <c r="M271" s="207" t="s">
        <v>19</v>
      </c>
      <c r="N271" s="208" t="s">
        <v>42</v>
      </c>
      <c r="O271" s="82"/>
      <c r="P271" s="209">
        <f>O271*H271</f>
        <v>0</v>
      </c>
      <c r="Q271" s="209">
        <v>0</v>
      </c>
      <c r="R271" s="209">
        <f>Q271*H271</f>
        <v>0</v>
      </c>
      <c r="S271" s="209">
        <v>0</v>
      </c>
      <c r="T271" s="210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11" t="s">
        <v>560</v>
      </c>
      <c r="AT271" s="211" t="s">
        <v>119</v>
      </c>
      <c r="AU271" s="211" t="s">
        <v>79</v>
      </c>
      <c r="AY271" s="15" t="s">
        <v>116</v>
      </c>
      <c r="BE271" s="212">
        <f>IF(N271="základní",J271,0)</f>
        <v>0</v>
      </c>
      <c r="BF271" s="212">
        <f>IF(N271="snížená",J271,0)</f>
        <v>0</v>
      </c>
      <c r="BG271" s="212">
        <f>IF(N271="zákl. přenesená",J271,0)</f>
        <v>0</v>
      </c>
      <c r="BH271" s="212">
        <f>IF(N271="sníž. přenesená",J271,0)</f>
        <v>0</v>
      </c>
      <c r="BI271" s="212">
        <f>IF(N271="nulová",J271,0)</f>
        <v>0</v>
      </c>
      <c r="BJ271" s="15" t="s">
        <v>79</v>
      </c>
      <c r="BK271" s="212">
        <f>ROUND(I271*H271,2)</f>
        <v>0</v>
      </c>
      <c r="BL271" s="15" t="s">
        <v>560</v>
      </c>
      <c r="BM271" s="211" t="s">
        <v>567</v>
      </c>
    </row>
    <row r="272" s="2" customFormat="1">
      <c r="A272" s="36"/>
      <c r="B272" s="37"/>
      <c r="C272" s="38"/>
      <c r="D272" s="213" t="s">
        <v>125</v>
      </c>
      <c r="E272" s="38"/>
      <c r="F272" s="214" t="s">
        <v>568</v>
      </c>
      <c r="G272" s="38"/>
      <c r="H272" s="38"/>
      <c r="I272" s="215"/>
      <c r="J272" s="38"/>
      <c r="K272" s="38"/>
      <c r="L272" s="42"/>
      <c r="M272" s="216"/>
      <c r="N272" s="217"/>
      <c r="O272" s="82"/>
      <c r="P272" s="82"/>
      <c r="Q272" s="82"/>
      <c r="R272" s="82"/>
      <c r="S272" s="82"/>
      <c r="T272" s="83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5" t="s">
        <v>125</v>
      </c>
      <c r="AU272" s="15" t="s">
        <v>79</v>
      </c>
    </row>
    <row r="273" s="2" customFormat="1">
      <c r="A273" s="36"/>
      <c r="B273" s="37"/>
      <c r="C273" s="38"/>
      <c r="D273" s="220" t="s">
        <v>188</v>
      </c>
      <c r="E273" s="38"/>
      <c r="F273" s="230" t="s">
        <v>569</v>
      </c>
      <c r="G273" s="38"/>
      <c r="H273" s="38"/>
      <c r="I273" s="215"/>
      <c r="J273" s="38"/>
      <c r="K273" s="38"/>
      <c r="L273" s="42"/>
      <c r="M273" s="216"/>
      <c r="N273" s="217"/>
      <c r="O273" s="82"/>
      <c r="P273" s="82"/>
      <c r="Q273" s="82"/>
      <c r="R273" s="82"/>
      <c r="S273" s="82"/>
      <c r="T273" s="83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5" t="s">
        <v>188</v>
      </c>
      <c r="AU273" s="15" t="s">
        <v>79</v>
      </c>
    </row>
    <row r="274" s="2" customFormat="1" ht="24.15" customHeight="1">
      <c r="A274" s="36"/>
      <c r="B274" s="37"/>
      <c r="C274" s="199" t="s">
        <v>570</v>
      </c>
      <c r="D274" s="199" t="s">
        <v>119</v>
      </c>
      <c r="E274" s="200" t="s">
        <v>571</v>
      </c>
      <c r="F274" s="201" t="s">
        <v>572</v>
      </c>
      <c r="G274" s="202" t="s">
        <v>573</v>
      </c>
      <c r="H274" s="203">
        <v>1</v>
      </c>
      <c r="I274" s="204"/>
      <c r="J274" s="205">
        <f>ROUND(I274*H274,2)</f>
        <v>0</v>
      </c>
      <c r="K274" s="206"/>
      <c r="L274" s="42"/>
      <c r="M274" s="207" t="s">
        <v>19</v>
      </c>
      <c r="N274" s="208" t="s">
        <v>42</v>
      </c>
      <c r="O274" s="82"/>
      <c r="P274" s="209">
        <f>O274*H274</f>
        <v>0</v>
      </c>
      <c r="Q274" s="209">
        <v>0</v>
      </c>
      <c r="R274" s="209">
        <f>Q274*H274</f>
        <v>0</v>
      </c>
      <c r="S274" s="209">
        <v>0</v>
      </c>
      <c r="T274" s="210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11" t="s">
        <v>560</v>
      </c>
      <c r="AT274" s="211" t="s">
        <v>119</v>
      </c>
      <c r="AU274" s="211" t="s">
        <v>79</v>
      </c>
      <c r="AY274" s="15" t="s">
        <v>116</v>
      </c>
      <c r="BE274" s="212">
        <f>IF(N274="základní",J274,0)</f>
        <v>0</v>
      </c>
      <c r="BF274" s="212">
        <f>IF(N274="snížená",J274,0)</f>
        <v>0</v>
      </c>
      <c r="BG274" s="212">
        <f>IF(N274="zákl. přenesená",J274,0)</f>
        <v>0</v>
      </c>
      <c r="BH274" s="212">
        <f>IF(N274="sníž. přenesená",J274,0)</f>
        <v>0</v>
      </c>
      <c r="BI274" s="212">
        <f>IF(N274="nulová",J274,0)</f>
        <v>0</v>
      </c>
      <c r="BJ274" s="15" t="s">
        <v>79</v>
      </c>
      <c r="BK274" s="212">
        <f>ROUND(I274*H274,2)</f>
        <v>0</v>
      </c>
      <c r="BL274" s="15" t="s">
        <v>560</v>
      </c>
      <c r="BM274" s="211" t="s">
        <v>574</v>
      </c>
    </row>
    <row r="275" s="2" customFormat="1">
      <c r="A275" s="36"/>
      <c r="B275" s="37"/>
      <c r="C275" s="38"/>
      <c r="D275" s="213" t="s">
        <v>125</v>
      </c>
      <c r="E275" s="38"/>
      <c r="F275" s="214" t="s">
        <v>575</v>
      </c>
      <c r="G275" s="38"/>
      <c r="H275" s="38"/>
      <c r="I275" s="215"/>
      <c r="J275" s="38"/>
      <c r="K275" s="38"/>
      <c r="L275" s="42"/>
      <c r="M275" s="216"/>
      <c r="N275" s="217"/>
      <c r="O275" s="82"/>
      <c r="P275" s="82"/>
      <c r="Q275" s="82"/>
      <c r="R275" s="82"/>
      <c r="S275" s="82"/>
      <c r="T275" s="83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5" t="s">
        <v>125</v>
      </c>
      <c r="AU275" s="15" t="s">
        <v>79</v>
      </c>
    </row>
    <row r="276" s="2" customFormat="1">
      <c r="A276" s="36"/>
      <c r="B276" s="37"/>
      <c r="C276" s="38"/>
      <c r="D276" s="220" t="s">
        <v>188</v>
      </c>
      <c r="E276" s="38"/>
      <c r="F276" s="230" t="s">
        <v>576</v>
      </c>
      <c r="G276" s="38"/>
      <c r="H276" s="38"/>
      <c r="I276" s="215"/>
      <c r="J276" s="38"/>
      <c r="K276" s="38"/>
      <c r="L276" s="42"/>
      <c r="M276" s="216"/>
      <c r="N276" s="217"/>
      <c r="O276" s="82"/>
      <c r="P276" s="82"/>
      <c r="Q276" s="82"/>
      <c r="R276" s="82"/>
      <c r="S276" s="82"/>
      <c r="T276" s="83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5" t="s">
        <v>188</v>
      </c>
      <c r="AU276" s="15" t="s">
        <v>79</v>
      </c>
    </row>
    <row r="277" s="2" customFormat="1" ht="24.15" customHeight="1">
      <c r="A277" s="36"/>
      <c r="B277" s="37"/>
      <c r="C277" s="199" t="s">
        <v>577</v>
      </c>
      <c r="D277" s="199" t="s">
        <v>119</v>
      </c>
      <c r="E277" s="200" t="s">
        <v>578</v>
      </c>
      <c r="F277" s="201" t="s">
        <v>579</v>
      </c>
      <c r="G277" s="202" t="s">
        <v>580</v>
      </c>
      <c r="H277" s="203">
        <v>1</v>
      </c>
      <c r="I277" s="204"/>
      <c r="J277" s="205">
        <f>ROUND(I277*H277,2)</f>
        <v>0</v>
      </c>
      <c r="K277" s="206"/>
      <c r="L277" s="42"/>
      <c r="M277" s="207" t="s">
        <v>19</v>
      </c>
      <c r="N277" s="208" t="s">
        <v>42</v>
      </c>
      <c r="O277" s="82"/>
      <c r="P277" s="209">
        <f>O277*H277</f>
        <v>0</v>
      </c>
      <c r="Q277" s="209">
        <v>0</v>
      </c>
      <c r="R277" s="209">
        <f>Q277*H277</f>
        <v>0</v>
      </c>
      <c r="S277" s="209">
        <v>0</v>
      </c>
      <c r="T277" s="210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11" t="s">
        <v>560</v>
      </c>
      <c r="AT277" s="211" t="s">
        <v>119</v>
      </c>
      <c r="AU277" s="211" t="s">
        <v>79</v>
      </c>
      <c r="AY277" s="15" t="s">
        <v>116</v>
      </c>
      <c r="BE277" s="212">
        <f>IF(N277="základní",J277,0)</f>
        <v>0</v>
      </c>
      <c r="BF277" s="212">
        <f>IF(N277="snížená",J277,0)</f>
        <v>0</v>
      </c>
      <c r="BG277" s="212">
        <f>IF(N277="zákl. přenesená",J277,0)</f>
        <v>0</v>
      </c>
      <c r="BH277" s="212">
        <f>IF(N277="sníž. přenesená",J277,0)</f>
        <v>0</v>
      </c>
      <c r="BI277" s="212">
        <f>IF(N277="nulová",J277,0)</f>
        <v>0</v>
      </c>
      <c r="BJ277" s="15" t="s">
        <v>79</v>
      </c>
      <c r="BK277" s="212">
        <f>ROUND(I277*H277,2)</f>
        <v>0</v>
      </c>
      <c r="BL277" s="15" t="s">
        <v>560</v>
      </c>
      <c r="BM277" s="211" t="s">
        <v>581</v>
      </c>
    </row>
    <row r="278" s="2" customFormat="1">
      <c r="A278" s="36"/>
      <c r="B278" s="37"/>
      <c r="C278" s="38"/>
      <c r="D278" s="213" t="s">
        <v>125</v>
      </c>
      <c r="E278" s="38"/>
      <c r="F278" s="214" t="s">
        <v>582</v>
      </c>
      <c r="G278" s="38"/>
      <c r="H278" s="38"/>
      <c r="I278" s="215"/>
      <c r="J278" s="38"/>
      <c r="K278" s="38"/>
      <c r="L278" s="42"/>
      <c r="M278" s="216"/>
      <c r="N278" s="217"/>
      <c r="O278" s="82"/>
      <c r="P278" s="82"/>
      <c r="Q278" s="82"/>
      <c r="R278" s="82"/>
      <c r="S278" s="82"/>
      <c r="T278" s="83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5" t="s">
        <v>125</v>
      </c>
      <c r="AU278" s="15" t="s">
        <v>79</v>
      </c>
    </row>
    <row r="279" s="2" customFormat="1" ht="16.5" customHeight="1">
      <c r="A279" s="36"/>
      <c r="B279" s="37"/>
      <c r="C279" s="199" t="s">
        <v>583</v>
      </c>
      <c r="D279" s="199" t="s">
        <v>119</v>
      </c>
      <c r="E279" s="200" t="s">
        <v>584</v>
      </c>
      <c r="F279" s="201" t="s">
        <v>585</v>
      </c>
      <c r="G279" s="202" t="s">
        <v>559</v>
      </c>
      <c r="H279" s="203">
        <v>1</v>
      </c>
      <c r="I279" s="204"/>
      <c r="J279" s="205">
        <f>ROUND(I279*H279,2)</f>
        <v>0</v>
      </c>
      <c r="K279" s="206"/>
      <c r="L279" s="42"/>
      <c r="M279" s="207" t="s">
        <v>19</v>
      </c>
      <c r="N279" s="208" t="s">
        <v>42</v>
      </c>
      <c r="O279" s="82"/>
      <c r="P279" s="209">
        <f>O279*H279</f>
        <v>0</v>
      </c>
      <c r="Q279" s="209">
        <v>0</v>
      </c>
      <c r="R279" s="209">
        <f>Q279*H279</f>
        <v>0</v>
      </c>
      <c r="S279" s="209">
        <v>0</v>
      </c>
      <c r="T279" s="210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11" t="s">
        <v>560</v>
      </c>
      <c r="AT279" s="211" t="s">
        <v>119</v>
      </c>
      <c r="AU279" s="211" t="s">
        <v>79</v>
      </c>
      <c r="AY279" s="15" t="s">
        <v>116</v>
      </c>
      <c r="BE279" s="212">
        <f>IF(N279="základní",J279,0)</f>
        <v>0</v>
      </c>
      <c r="BF279" s="212">
        <f>IF(N279="snížená",J279,0)</f>
        <v>0</v>
      </c>
      <c r="BG279" s="212">
        <f>IF(N279="zákl. přenesená",J279,0)</f>
        <v>0</v>
      </c>
      <c r="BH279" s="212">
        <f>IF(N279="sníž. přenesená",J279,0)</f>
        <v>0</v>
      </c>
      <c r="BI279" s="212">
        <f>IF(N279="nulová",J279,0)</f>
        <v>0</v>
      </c>
      <c r="BJ279" s="15" t="s">
        <v>79</v>
      </c>
      <c r="BK279" s="212">
        <f>ROUND(I279*H279,2)</f>
        <v>0</v>
      </c>
      <c r="BL279" s="15" t="s">
        <v>560</v>
      </c>
      <c r="BM279" s="211" t="s">
        <v>586</v>
      </c>
    </row>
    <row r="280" s="2" customFormat="1">
      <c r="A280" s="36"/>
      <c r="B280" s="37"/>
      <c r="C280" s="38"/>
      <c r="D280" s="213" t="s">
        <v>125</v>
      </c>
      <c r="E280" s="38"/>
      <c r="F280" s="214" t="s">
        <v>587</v>
      </c>
      <c r="G280" s="38"/>
      <c r="H280" s="38"/>
      <c r="I280" s="215"/>
      <c r="J280" s="38"/>
      <c r="K280" s="38"/>
      <c r="L280" s="42"/>
      <c r="M280" s="216"/>
      <c r="N280" s="217"/>
      <c r="O280" s="82"/>
      <c r="P280" s="82"/>
      <c r="Q280" s="82"/>
      <c r="R280" s="82"/>
      <c r="S280" s="82"/>
      <c r="T280" s="83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5" t="s">
        <v>125</v>
      </c>
      <c r="AU280" s="15" t="s">
        <v>79</v>
      </c>
    </row>
    <row r="281" s="2" customFormat="1">
      <c r="A281" s="36"/>
      <c r="B281" s="37"/>
      <c r="C281" s="38"/>
      <c r="D281" s="220" t="s">
        <v>188</v>
      </c>
      <c r="E281" s="38"/>
      <c r="F281" s="230" t="s">
        <v>588</v>
      </c>
      <c r="G281" s="38"/>
      <c r="H281" s="38"/>
      <c r="I281" s="215"/>
      <c r="J281" s="38"/>
      <c r="K281" s="38"/>
      <c r="L281" s="42"/>
      <c r="M281" s="216"/>
      <c r="N281" s="217"/>
      <c r="O281" s="82"/>
      <c r="P281" s="82"/>
      <c r="Q281" s="82"/>
      <c r="R281" s="82"/>
      <c r="S281" s="82"/>
      <c r="T281" s="83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5" t="s">
        <v>188</v>
      </c>
      <c r="AU281" s="15" t="s">
        <v>79</v>
      </c>
    </row>
    <row r="282" s="2" customFormat="1" ht="33" customHeight="1">
      <c r="A282" s="36"/>
      <c r="B282" s="37"/>
      <c r="C282" s="199" t="s">
        <v>589</v>
      </c>
      <c r="D282" s="199" t="s">
        <v>119</v>
      </c>
      <c r="E282" s="200" t="s">
        <v>590</v>
      </c>
      <c r="F282" s="201" t="s">
        <v>591</v>
      </c>
      <c r="G282" s="202" t="s">
        <v>580</v>
      </c>
      <c r="H282" s="203">
        <v>1</v>
      </c>
      <c r="I282" s="204"/>
      <c r="J282" s="205">
        <f>ROUND(I282*H282,2)</f>
        <v>0</v>
      </c>
      <c r="K282" s="206"/>
      <c r="L282" s="42"/>
      <c r="M282" s="207" t="s">
        <v>19</v>
      </c>
      <c r="N282" s="208" t="s">
        <v>42</v>
      </c>
      <c r="O282" s="82"/>
      <c r="P282" s="209">
        <f>O282*H282</f>
        <v>0</v>
      </c>
      <c r="Q282" s="209">
        <v>0</v>
      </c>
      <c r="R282" s="209">
        <f>Q282*H282</f>
        <v>0</v>
      </c>
      <c r="S282" s="209">
        <v>0</v>
      </c>
      <c r="T282" s="210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11" t="s">
        <v>560</v>
      </c>
      <c r="AT282" s="211" t="s">
        <v>119</v>
      </c>
      <c r="AU282" s="211" t="s">
        <v>79</v>
      </c>
      <c r="AY282" s="15" t="s">
        <v>116</v>
      </c>
      <c r="BE282" s="212">
        <f>IF(N282="základní",J282,0)</f>
        <v>0</v>
      </c>
      <c r="BF282" s="212">
        <f>IF(N282="snížená",J282,0)</f>
        <v>0</v>
      </c>
      <c r="BG282" s="212">
        <f>IF(N282="zákl. přenesená",J282,0)</f>
        <v>0</v>
      </c>
      <c r="BH282" s="212">
        <f>IF(N282="sníž. přenesená",J282,0)</f>
        <v>0</v>
      </c>
      <c r="BI282" s="212">
        <f>IF(N282="nulová",J282,0)</f>
        <v>0</v>
      </c>
      <c r="BJ282" s="15" t="s">
        <v>79</v>
      </c>
      <c r="BK282" s="212">
        <f>ROUND(I282*H282,2)</f>
        <v>0</v>
      </c>
      <c r="BL282" s="15" t="s">
        <v>560</v>
      </c>
      <c r="BM282" s="211" t="s">
        <v>592</v>
      </c>
    </row>
    <row r="283" s="2" customFormat="1">
      <c r="A283" s="36"/>
      <c r="B283" s="37"/>
      <c r="C283" s="38"/>
      <c r="D283" s="213" t="s">
        <v>125</v>
      </c>
      <c r="E283" s="38"/>
      <c r="F283" s="214" t="s">
        <v>593</v>
      </c>
      <c r="G283" s="38"/>
      <c r="H283" s="38"/>
      <c r="I283" s="215"/>
      <c r="J283" s="38"/>
      <c r="K283" s="38"/>
      <c r="L283" s="42"/>
      <c r="M283" s="243"/>
      <c r="N283" s="244"/>
      <c r="O283" s="245"/>
      <c r="P283" s="245"/>
      <c r="Q283" s="245"/>
      <c r="R283" s="245"/>
      <c r="S283" s="245"/>
      <c r="T283" s="24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5" t="s">
        <v>125</v>
      </c>
      <c r="AU283" s="15" t="s">
        <v>79</v>
      </c>
    </row>
    <row r="284" s="2" customFormat="1" ht="6.96" customHeight="1">
      <c r="A284" s="36"/>
      <c r="B284" s="57"/>
      <c r="C284" s="58"/>
      <c r="D284" s="58"/>
      <c r="E284" s="58"/>
      <c r="F284" s="58"/>
      <c r="G284" s="58"/>
      <c r="H284" s="58"/>
      <c r="I284" s="58"/>
      <c r="J284" s="58"/>
      <c r="K284" s="58"/>
      <c r="L284" s="42"/>
      <c r="M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</row>
  </sheetData>
  <sheetProtection sheet="1" autoFilter="0" formatColumns="0" formatRows="0" objects="1" scenarios="1" spinCount="100000" saltValue="1aohDx1ohiQSJYQ1vX+9hiIbBC+dN+9MaJ/9AdUp7p1hAuy8WPLUDgUzYerAb4pMY+lGKgwJOrXpxJ7gXNtneQ==" hashValue="U92JU100v8p87XJNLK6Nes7bMBZ48NF3+r+/wxUhpylnUVFzA7IxY4BM5vm/s1cumonHewjS7Sc2YQJ3zd1ocw==" algorithmName="SHA-512" password="C68C"/>
  <autoFilter ref="C90:K283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941111111"/>
    <hyperlink ref="F97" r:id="rId2" display="https://podminky.urs.cz/item/CS_URS_2025_01/941111211"/>
    <hyperlink ref="F100" r:id="rId3" display="https://podminky.urs.cz/item/CS_URS_2025_01/941111311"/>
    <hyperlink ref="F102" r:id="rId4" display="https://podminky.urs.cz/item/CS_URS_2025_01/941111811"/>
    <hyperlink ref="F104" r:id="rId5" display="https://podminky.urs.cz/item/CS_URS_2025_01/993111111"/>
    <hyperlink ref="F107" r:id="rId6" display="https://podminky.urs.cz/item/CS_URS_2025_01/997013153"/>
    <hyperlink ref="F109" r:id="rId7" display="https://podminky.urs.cz/item/CS_URS_2025_01/997013501"/>
    <hyperlink ref="F111" r:id="rId8" display="https://podminky.urs.cz/item/CS_URS_2025_01/997013509"/>
    <hyperlink ref="F114" r:id="rId9" display="https://podminky.urs.cz/item/CS_URS_2025_01/997013811"/>
    <hyperlink ref="F117" r:id="rId10" display="https://podminky.urs.cz/item/CS_URS_2025_01/997013861"/>
    <hyperlink ref="F122" r:id="rId11" display="https://podminky.urs.cz/item/CS_URS_2025_01/712300841"/>
    <hyperlink ref="F125" r:id="rId12" display="https://podminky.urs.cz/item/CS_URS_2025_01/712341715"/>
    <hyperlink ref="F128" r:id="rId13" display="https://podminky.urs.cz/item/CS_URS_2025_01/712361702"/>
    <hyperlink ref="F131" r:id="rId14" display="https://podminky.urs.cz/item/CS_URS_2025_01/712363671"/>
    <hyperlink ref="F138" r:id="rId15" display="https://podminky.urs.cz/item/CS_URS_2025_01/712391171"/>
    <hyperlink ref="F141" r:id="rId16" display="https://podminky.urs.cz/item/CS_URS_2025_01/998712212"/>
    <hyperlink ref="F144" r:id="rId17" display="https://podminky.urs.cz/item/CS_URS_2025_01/713141136"/>
    <hyperlink ref="F151" r:id="rId18" display="https://podminky.urs.cz/item/CS_URS_2025_01/998713212"/>
    <hyperlink ref="F154" r:id="rId19" display="https://podminky.urs.cz/item/CS_URS_2025_01/721279153"/>
    <hyperlink ref="F158" r:id="rId20" display="https://podminky.urs.cz/item/CS_URS_2025_01/998721212"/>
    <hyperlink ref="F161" r:id="rId21" display="https://podminky.urs.cz/item/CS_URS_2025_01/762343953"/>
    <hyperlink ref="F166" r:id="rId22" display="https://podminky.urs.cz/item/CS_URS_2025_01/762341811"/>
    <hyperlink ref="F169" r:id="rId23" display="https://podminky.urs.cz/item/CS_URS_2025_01/762342314"/>
    <hyperlink ref="F173" r:id="rId24" display="https://podminky.urs.cz/item/CS_URS_2025_01/762342511"/>
    <hyperlink ref="F177" r:id="rId25" display="https://podminky.urs.cz/item/CS_URS_2025_01/762361331"/>
    <hyperlink ref="F179" r:id="rId26" display="https://podminky.urs.cz/item/CS_URS_2025_01/762395000"/>
    <hyperlink ref="F182" r:id="rId27" display="https://podminky.urs.cz/item/CS_URS_2025_01/998762212"/>
    <hyperlink ref="F185" r:id="rId28" display="https://podminky.urs.cz/item/CS_URS_2025_01/764001841"/>
    <hyperlink ref="F187" r:id="rId29" display="https://podminky.urs.cz/item/CS_URS_2025_01/764004801"/>
    <hyperlink ref="F189" r:id="rId30" display="https://podminky.urs.cz/item/CS_URS_2025_01/764004841"/>
    <hyperlink ref="F191" r:id="rId31" display="https://podminky.urs.cz/item/CS_URS_2025_01/764011446"/>
    <hyperlink ref="F193" r:id="rId32" display="https://podminky.urs.cz/item/CS_URS_2025_01/764011623"/>
    <hyperlink ref="F195" r:id="rId33" display="https://podminky.urs.cz/item/CS_URS_2025_01/764021406"/>
    <hyperlink ref="F198" r:id="rId34" display="https://podminky.urs.cz/item/CS_URS_2025_01/764101151"/>
    <hyperlink ref="F202" r:id="rId35" display="https://podminky.urs.cz/item/CS_URS_2025_01/764211604"/>
    <hyperlink ref="F204" r:id="rId36" display="https://podminky.urs.cz/item/CS_URS_2025_01/764211656"/>
    <hyperlink ref="F208" r:id="rId37" display="https://podminky.urs.cz/item/CS_URS_2025_01/764212636"/>
    <hyperlink ref="F210" r:id="rId38" display="https://podminky.urs.cz/item/CS_URS_2025_01/764213456"/>
    <hyperlink ref="F212" r:id="rId39" display="https://podminky.urs.cz/item/CS_URS_2025_01/764214606"/>
    <hyperlink ref="F215" r:id="rId40" display="https://podminky.urs.cz/item/CS_URS_2025_01/764306142"/>
    <hyperlink ref="F218" r:id="rId41" display="https://podminky.urs.cz/item/CS_URS_2025_01/764312605"/>
    <hyperlink ref="F220" r:id="rId42" display="https://podminky.urs.cz/item/CS_URS_2025_01/764312607"/>
    <hyperlink ref="F222" r:id="rId43" display="https://podminky.urs.cz/item/CS_URS_2025_01/764314612"/>
    <hyperlink ref="F225" r:id="rId44" display="https://podminky.urs.cz/item/CS_URS_2025_01/764511601"/>
    <hyperlink ref="F227" r:id="rId45" display="https://podminky.urs.cz/item/CS_URS_2025_01/764511602"/>
    <hyperlink ref="F229" r:id="rId46" display="https://podminky.urs.cz/item/CS_URS_2025_01/764511622"/>
    <hyperlink ref="F231" r:id="rId47" display="https://podminky.urs.cz/item/CS_URS_2025_01/764511641"/>
    <hyperlink ref="F233" r:id="rId48" display="https://podminky.urs.cz/item/CS_URS_2025_01/764511642"/>
    <hyperlink ref="F235" r:id="rId49" display="https://podminky.urs.cz/item/CS_URS_2025_01/764518621"/>
    <hyperlink ref="F237" r:id="rId50" display="https://podminky.urs.cz/item/CS_URS_2025_01/998764312"/>
    <hyperlink ref="F240" r:id="rId51" display="https://podminky.urs.cz/item/CS_URS_2025_01/765111221"/>
    <hyperlink ref="F244" r:id="rId52" display="https://podminky.urs.cz/item/CS_URS_2025_01/765113111"/>
    <hyperlink ref="F246" r:id="rId53" display="https://podminky.urs.cz/item/CS_URS_2025_01/765113112"/>
    <hyperlink ref="F248" r:id="rId54" display="https://podminky.urs.cz/item/CS_URS_2025_01/765113121"/>
    <hyperlink ref="F250" r:id="rId55" display="https://podminky.urs.cz/item/CS_URS_2025_01/765131201"/>
    <hyperlink ref="F252" r:id="rId56" display="https://podminky.urs.cz/item/CS_URS_2025_01/765191023"/>
    <hyperlink ref="F255" r:id="rId57" display="https://podminky.urs.cz/item/CS_URS_2025_01/765191031"/>
    <hyperlink ref="F258" r:id="rId58" display="https://podminky.urs.cz/item/CS_URS_2025_01/998765212"/>
    <hyperlink ref="F261" r:id="rId59" display="https://podminky.urs.cz/item/CS_URS_2025_01/766671024"/>
    <hyperlink ref="F266" r:id="rId60" display="https://podminky.urs.cz/item/CS_URS_2025_01/998766212"/>
    <hyperlink ref="F269" r:id="rId61" display="https://podminky.urs.cz/item/CS_URS_2025_01/030001000"/>
    <hyperlink ref="F272" r:id="rId62" display="https://podminky.urs.cz/item/CS_URS_2025_01/034002000"/>
    <hyperlink ref="F275" r:id="rId63" display="https://podminky.urs.cz/item/CS_URS_2025_01/035103001"/>
    <hyperlink ref="F278" r:id="rId64" display="https://podminky.urs.cz/item/CS_URS_2025_01/042503000"/>
    <hyperlink ref="F280" r:id="rId65" display="https://podminky.urs.cz/item/CS_URS_2025_01/043002000"/>
    <hyperlink ref="F283" r:id="rId66" display="https://podminky.urs.cz/item/CS_URS_2025_01/0910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DESKTOP-GN17150\Ivana</dc:creator>
  <cp:lastModifiedBy>DESKTOP-GN17150\Ivana</cp:lastModifiedBy>
  <dcterms:created xsi:type="dcterms:W3CDTF">2025-03-07T12:24:08Z</dcterms:created>
  <dcterms:modified xsi:type="dcterms:W3CDTF">2025-03-07T12:24:13Z</dcterms:modified>
</cp:coreProperties>
</file>