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Komunikace - Rozpočet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 101 Komunikace - Rozpočet'!$C$137:$K$215</definedName>
    <definedName name="_xlnm.Print_Area" localSheetId="1">'SO 101 Komunikace - Rozpočet'!$C$4:$J$76,'SO 101 Komunikace - Rozpočet'!$C$82:$J$119,'SO 101 Komunikace - Rozpočet'!$C$125:$J$215</definedName>
    <definedName name="_xlnm.Print_Titles" localSheetId="1">'SO 101 Komunikace - Rozpočet'!$137:$137</definedName>
  </definedNames>
  <calcPr/>
</workbook>
</file>

<file path=xl/calcChain.xml><?xml version="1.0" encoding="utf-8"?>
<calcChain xmlns="http://schemas.openxmlformats.org/spreadsheetml/2006/main">
  <c i="2" l="1" r="J39"/>
  <c r="J38"/>
  <c i="1" r="AY95"/>
  <c i="2" r="J37"/>
  <c i="1" r="AX95"/>
  <c i="2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F132"/>
  <c r="E130"/>
  <c r="BI117"/>
  <c r="BH117"/>
  <c r="BG117"/>
  <c r="BF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F89"/>
  <c r="E87"/>
  <c r="J24"/>
  <c r="E24"/>
  <c r="J92"/>
  <c r="J23"/>
  <c r="J21"/>
  <c r="E21"/>
  <c r="J134"/>
  <c r="J20"/>
  <c r="J18"/>
  <c r="E18"/>
  <c r="F135"/>
  <c r="J17"/>
  <c r="J15"/>
  <c r="E15"/>
  <c r="F91"/>
  <c r="J14"/>
  <c r="J12"/>
  <c r="J132"/>
  <c r="E7"/>
  <c r="E128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213"/>
  <c r="BK193"/>
  <c r="BK186"/>
  <c r="BK181"/>
  <c r="BK173"/>
  <c r="BK168"/>
  <c r="BK160"/>
  <c r="J149"/>
  <c r="BK147"/>
  <c r="BK215"/>
  <c r="J209"/>
  <c r="J199"/>
  <c r="J189"/>
  <c r="J184"/>
  <c r="J173"/>
  <c r="BK164"/>
  <c r="BK156"/>
  <c r="J215"/>
  <c r="BK197"/>
  <c r="J188"/>
  <c r="J183"/>
  <c r="J171"/>
  <c r="J165"/>
  <c r="J161"/>
  <c r="BK157"/>
  <c r="BK153"/>
  <c r="J150"/>
  <c r="J144"/>
  <c r="J213"/>
  <c r="BK206"/>
  <c r="BK203"/>
  <c r="J197"/>
  <c r="BK192"/>
  <c r="J186"/>
  <c r="BK178"/>
  <c r="BK171"/>
  <c r="BK165"/>
  <c r="BK162"/>
  <c r="J153"/>
  <c r="BK149"/>
  <c r="J142"/>
  <c r="J203"/>
  <c r="BK202"/>
  <c r="J192"/>
  <c r="BK189"/>
  <c r="J182"/>
  <c r="BK180"/>
  <c r="BK172"/>
  <c r="BK166"/>
  <c r="BK151"/>
  <c r="BK148"/>
  <c r="J145"/>
  <c r="BK141"/>
  <c r="J212"/>
  <c r="BK201"/>
  <c r="BK190"/>
  <c r="BK187"/>
  <c r="J178"/>
  <c r="J175"/>
  <c r="BK169"/>
  <c r="J158"/>
  <c r="J143"/>
  <c r="J210"/>
  <c r="J196"/>
  <c r="BK194"/>
  <c r="BK185"/>
  <c r="J181"/>
  <c r="J176"/>
  <c r="BK175"/>
  <c r="BK170"/>
  <c r="J166"/>
  <c r="J162"/>
  <c r="BK158"/>
  <c r="J156"/>
  <c r="J152"/>
  <c r="J148"/>
  <c r="BK145"/>
  <c r="J141"/>
  <c r="BK209"/>
  <c r="J205"/>
  <c r="J201"/>
  <c r="BK196"/>
  <c r="J193"/>
  <c r="J190"/>
  <c r="BK183"/>
  <c r="BK176"/>
  <c r="J168"/>
  <c r="J164"/>
  <c r="BK161"/>
  <c r="J155"/>
  <c r="BK152"/>
  <c r="J147"/>
  <c r="BK143"/>
  <c r="J206"/>
  <c r="J195"/>
  <c r="BK191"/>
  <c r="J185"/>
  <c r="BK177"/>
  <c r="J169"/>
  <c r="J163"/>
  <c r="BK150"/>
  <c r="BK144"/>
  <c r="BK212"/>
  <c r="J202"/>
  <c r="BK198"/>
  <c r="BK188"/>
  <c r="J177"/>
  <c r="J170"/>
  <c r="J167"/>
  <c r="J157"/>
  <c r="BK142"/>
  <c r="BK199"/>
  <c r="BK195"/>
  <c r="J187"/>
  <c r="BK182"/>
  <c r="J180"/>
  <c r="BK155"/>
  <c r="J146"/>
  <c r="BK210"/>
  <c r="BK205"/>
  <c r="J198"/>
  <c r="J194"/>
  <c r="J191"/>
  <c r="BK184"/>
  <c r="J172"/>
  <c r="BK167"/>
  <c r="BK163"/>
  <c r="J160"/>
  <c r="J151"/>
  <c r="BK146"/>
  <c i="1" r="AS94"/>
  <c i="2" l="1" r="P140"/>
  <c r="P154"/>
  <c r="P159"/>
  <c r="BK179"/>
  <c r="J179"/>
  <c r="J102"/>
  <c r="BK140"/>
  <c r="J140"/>
  <c r="J98"/>
  <c r="BK154"/>
  <c r="J154"/>
  <c r="J99"/>
  <c r="T154"/>
  <c r="T159"/>
  <c r="T174"/>
  <c r="T179"/>
  <c r="BK204"/>
  <c r="J204"/>
  <c r="J104"/>
  <c r="T204"/>
  <c r="BK211"/>
  <c r="J211"/>
  <c r="J107"/>
  <c r="R211"/>
  <c r="R140"/>
  <c r="R154"/>
  <c r="R159"/>
  <c r="R174"/>
  <c r="P179"/>
  <c r="BK200"/>
  <c r="J200"/>
  <c r="J103"/>
  <c r="R200"/>
  <c r="R204"/>
  <c r="BK208"/>
  <c r="R208"/>
  <c r="R207"/>
  <c r="P211"/>
  <c r="T140"/>
  <c r="BK159"/>
  <c r="J159"/>
  <c r="J100"/>
  <c r="BK174"/>
  <c r="J174"/>
  <c r="J101"/>
  <c r="P174"/>
  <c r="R179"/>
  <c r="P200"/>
  <c r="T200"/>
  <c r="P204"/>
  <c r="P208"/>
  <c r="P207"/>
  <c r="T208"/>
  <c r="T207"/>
  <c r="T211"/>
  <c r="BK214"/>
  <c r="J214"/>
  <c r="J108"/>
  <c r="J89"/>
  <c r="F92"/>
  <c r="F134"/>
  <c r="J135"/>
  <c r="BE144"/>
  <c r="BE147"/>
  <c r="BE155"/>
  <c r="BE156"/>
  <c r="BE157"/>
  <c r="BE169"/>
  <c r="BE173"/>
  <c r="BE181"/>
  <c r="BE184"/>
  <c r="BE186"/>
  <c r="BE188"/>
  <c r="BE194"/>
  <c r="BE199"/>
  <c r="BE203"/>
  <c r="E85"/>
  <c r="J91"/>
  <c r="BE141"/>
  <c r="BE151"/>
  <c r="BE158"/>
  <c r="BE163"/>
  <c r="BE167"/>
  <c r="BE168"/>
  <c r="BE172"/>
  <c r="BE176"/>
  <c r="BE177"/>
  <c r="BE187"/>
  <c r="BE189"/>
  <c r="BE190"/>
  <c r="BE191"/>
  <c r="BE198"/>
  <c r="BE202"/>
  <c r="BE205"/>
  <c r="BE143"/>
  <c r="BE146"/>
  <c r="BE148"/>
  <c r="BE149"/>
  <c r="BE150"/>
  <c r="BE152"/>
  <c r="BE153"/>
  <c r="BE160"/>
  <c r="BE161"/>
  <c r="BE162"/>
  <c r="BE166"/>
  <c r="BE171"/>
  <c r="BE180"/>
  <c r="BE185"/>
  <c r="BE192"/>
  <c r="BE193"/>
  <c r="BE195"/>
  <c r="BE209"/>
  <c r="BE210"/>
  <c r="BE212"/>
  <c r="BE215"/>
  <c r="BE142"/>
  <c r="BE145"/>
  <c r="BE164"/>
  <c r="BE165"/>
  <c r="BE170"/>
  <c r="BE175"/>
  <c r="BE178"/>
  <c r="BE182"/>
  <c r="BE183"/>
  <c r="BE196"/>
  <c r="BE197"/>
  <c r="BE201"/>
  <c r="BE206"/>
  <c r="BE213"/>
  <c r="F37"/>
  <c i="1" r="BB95"/>
  <c r="BB94"/>
  <c r="W34"/>
  <c i="2" r="F39"/>
  <c i="1" r="BD95"/>
  <c r="BD94"/>
  <c r="W36"/>
  <c i="2" r="J36"/>
  <c i="1" r="AW95"/>
  <c i="2" r="F36"/>
  <c i="1" r="BA95"/>
  <c r="BA94"/>
  <c r="AW94"/>
  <c r="AK33"/>
  <c i="2" r="F38"/>
  <c i="1" r="BC95"/>
  <c r="BC94"/>
  <c r="W35"/>
  <c i="2" l="1" r="BK207"/>
  <c r="J207"/>
  <c r="J105"/>
  <c r="R139"/>
  <c r="R138"/>
  <c r="T139"/>
  <c r="T138"/>
  <c r="P139"/>
  <c r="P138"/>
  <c i="1" r="AU95"/>
  <c i="2" r="BK139"/>
  <c r="J139"/>
  <c r="J97"/>
  <c r="J208"/>
  <c r="J106"/>
  <c i="1" r="AU94"/>
  <c r="W33"/>
  <c r="AX94"/>
  <c r="AY94"/>
  <c i="2" l="1" r="BK138"/>
  <c r="J138"/>
  <c r="J96"/>
  <c r="J30"/>
  <c r="J117"/>
  <c r="J111"/>
  <c r="J119"/>
  <c l="1" r="J31"/>
  <c r="BE117"/>
  <c r="J32"/>
  <c i="1" r="AG95"/>
  <c r="AG94"/>
  <c r="AK26"/>
  <c i="2" r="F35"/>
  <c i="1" r="AZ95"/>
  <c r="AZ94"/>
  <c r="AV94"/>
  <c r="AT94"/>
  <c r="AN94"/>
  <c l="1" r="AG99"/>
  <c r="CD99"/>
  <c r="AG98"/>
  <c r="AV98"/>
  <c r="BY98"/>
  <c r="AG100"/>
  <c r="CD100"/>
  <c r="AG101"/>
  <c r="AV101"/>
  <c r="BY101"/>
  <c i="2" r="J35"/>
  <c i="1" r="AV95"/>
  <c r="AT95"/>
  <c r="AN95"/>
  <c i="2" l="1" r="J41"/>
  <c i="1" r="CD98"/>
  <c r="CD101"/>
  <c r="AN101"/>
  <c r="AN98"/>
  <c r="AV99"/>
  <c r="BY99"/>
  <c r="AV100"/>
  <c r="BY100"/>
  <c r="AG97"/>
  <c r="AK27"/>
  <c r="AK29"/>
  <c l="1" r="AN100"/>
  <c r="AN99"/>
  <c r="W32"/>
  <c r="AG103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<sst xmlns="http://schemas.openxmlformats.org/spreadsheetml/2006/main">
  <si>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</si>
  <si>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</si>
  <si>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</si>
  <si>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</si>
  <si>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{1d5d9665-1e2a-4afc-8a1e-d8d419b4803f}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</si>
  <si>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</si>
  <si>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</si>
  <si>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</si>
  <si>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</si>
  <si>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</si>
  <si>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</si>
  <si>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</si>
  <si>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</si>
  <si>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</si>
  <si>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2020-09-15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</si>
  <si>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</si>
  <si>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</si>
  <si>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Tuchlovice Zemědělská</t>
  </si>
  <si>
    <t>KSO:</t>
  </si>
  <si>
    <t>CC-CZ:</t>
  </si>
  <si>
    <t>Místo:</t>
  </si>
  <si>
    <t xml:space="preserve"> </t>
  </si>
  <si>
    <t>Datum:</t>
  </si>
  <si>
    <t>15. 9. 2020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</si>
  <si>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</si>
  <si>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</si>
  <si>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</si>
  <si>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</si>
  <si>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</si>
  <si>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</si>
  <si>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</si>
  <si>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</si>
  <si>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</si>
  <si>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</si>
  <si>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</si>
  <si>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</si>
  <si>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</si>
  <si>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</si>
  <si>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</si>
  <si>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</si>
  <si>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</si>
  <si>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</si>
  <si>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</si>
  <si>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</si>
  <si>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</si>
  <si>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</si>
  <si>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</si>
  <si>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</si>
  <si>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</si>
  <si>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</si>
  <si>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</si>
  <si>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</si>
  <si>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</si>
  <si>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</si>
  <si>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</si>
  <si>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</si>
  <si>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</si>
  <si>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</si>
  <si>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</si>
  <si>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</si>
  <si>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</si>
  <si>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</si>
  <si>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</si>
  <si>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</si>
  <si>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</si>
  <si>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</si>
  <si>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</si>
  <si>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</si>
  <si>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</si>
  <si>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</si>
  <si>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</si>
  <si>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</si>
  <si>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</si>
  <si>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</si>
  <si>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</si>
  <si>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</si>
  <si>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</si>
  <si>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</si>
  <si>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</si>
  <si>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</si>
  <si>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101 Komunikace</t>
  </si>
  <si>
    <t>Rozpočet</t>
  </si>
  <si>
    <t>STA</t>
  </si>
  <si>
    <t>1</t>
  </si>
  <si>
    <t>{f893374f-fb68-4f69-99fc-964e5e145338}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</si>
  <si>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</si>
  <si>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</si>
  <si>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</si>
  <si>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</si>
  <si>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</si>
  <si>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</si>
  <si>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</si>
  <si>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</si>
  <si>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</si>
  <si>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</si>
  <si>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</si>
  <si>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</si>
  <si>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101 Komunikace - Rozpočet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</si>
  <si>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</si>
  <si>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</si>
  <si>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</si>
  <si>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</si>
  <si>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</si>
  <si>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</si>
  <si>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</si>
  <si>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</si>
  <si>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</si>
  <si>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</si>
  <si>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</si>
  <si>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</si>
  <si>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</si>
  <si>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</si>
  <si>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</si>
  <si>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</si>
  <si>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</si>
  <si>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</si>
  <si>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</si>
  <si>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</si>
  <si>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</si>
  <si>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</si>
  <si>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</si>
  <si>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</si>
  <si>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</si>
  <si>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</si>
  <si>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</si>
  <si>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</si>
  <si>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</si>
  <si>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</si>
  <si>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</si>
  <si>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</si>
  <si>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</si>
  <si>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</si>
  <si>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</si>
  <si>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</si>
  <si>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</si>
  <si>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</si>
  <si>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</si>
  <si>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</si>
  <si>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</si>
  <si>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</si>
  <si>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</si>
  <si>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</si>
  <si>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</si>
  <si>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113107182</t>
  </si>
  <si>
    <t>Odstranění krytu živičného tl 100 mm strojně pl přes 50 do 200 m2</t>
  </si>
  <si>
    <t>m2</t>
  </si>
  <si>
    <t>4</t>
  </si>
  <si>
    <t>1980026047</t>
  </si>
  <si>
    <t>113107246</t>
  </si>
  <si>
    <t>Odstranění podkladu živičného tl 300 mm strojně pl přes 200 m2</t>
  </si>
  <si>
    <t>808648667</t>
  </si>
  <si>
    <t>3</t>
  </si>
  <si>
    <t>113201112</t>
  </si>
  <si>
    <t>Vytrhání obrub silničních ležatých</t>
  </si>
  <si>
    <t>m</t>
  </si>
  <si>
    <t>604668247</t>
  </si>
  <si>
    <t>130001101</t>
  </si>
  <si>
    <t>Příplatek za ztížení vykopávky v blízkosti podzemního vedení</t>
  </si>
  <si>
    <t>m3</t>
  </si>
  <si>
    <t>1784157588</t>
  </si>
  <si>
    <t>5</t>
  </si>
  <si>
    <t>130001102</t>
  </si>
  <si>
    <t>Příplatek za ztížení vykopávky v blízkosti stromů a ochranu kmene</t>
  </si>
  <si>
    <t>-1089907044</t>
  </si>
  <si>
    <t>6</t>
  </si>
  <si>
    <t>132201101</t>
  </si>
  <si>
    <t>Hloubení rýh š do 600 mm v hornině tř. 3 objemu do 100 m3</t>
  </si>
  <si>
    <t>-533175162</t>
  </si>
  <si>
    <t>7</t>
  </si>
  <si>
    <t>175111101</t>
  </si>
  <si>
    <t>Obsypání potrubí ručně sypaninou bez prohození sítem, uloženou do 3 m</t>
  </si>
  <si>
    <t>-1137127721</t>
  </si>
  <si>
    <t>8</t>
  </si>
  <si>
    <t>162601102</t>
  </si>
  <si>
    <t>Vodorovné přemístění do 5000 m výkopku/sypaniny z horniny tř. 1 až 4</t>
  </si>
  <si>
    <t>535200877</t>
  </si>
  <si>
    <t>9</t>
  </si>
  <si>
    <t>171201211</t>
  </si>
  <si>
    <t>Poplatek za uložení stavebního odpadu - zeminy a kameniva na skládce</t>
  </si>
  <si>
    <t>t</t>
  </si>
  <si>
    <t>-1084944971</t>
  </si>
  <si>
    <t>10</t>
  </si>
  <si>
    <t>181301102</t>
  </si>
  <si>
    <t>Rozprostření ornice tl vrstvy do 150 mm pl do 500 m2 v rovině nebo ve svahu do 1:5</t>
  </si>
  <si>
    <t>-1628217908</t>
  </si>
  <si>
    <t>11</t>
  </si>
  <si>
    <t>181411131</t>
  </si>
  <si>
    <t>Založení parkového trávníku výsevem plochy do 1000 m2 v rovině a ve svahu do 1:5</t>
  </si>
  <si>
    <t>-545176778</t>
  </si>
  <si>
    <t>12</t>
  </si>
  <si>
    <t>M</t>
  </si>
  <si>
    <t>00572410</t>
  </si>
  <si>
    <t>osivo směs travní parková</t>
  </si>
  <si>
    <t>kg</t>
  </si>
  <si>
    <t>459066929</t>
  </si>
  <si>
    <t>13</t>
  </si>
  <si>
    <t>181951102</t>
  </si>
  <si>
    <t>Úprava pláně v hornině tř. 1 až 4 se zhutněním</t>
  </si>
  <si>
    <t>51995281</t>
  </si>
  <si>
    <t>Zakládání</t>
  </si>
  <si>
    <t>14</t>
  </si>
  <si>
    <t>212752212</t>
  </si>
  <si>
    <t>Trativod z drenážních trubek plastových flexibilních D do 100 mm včetně lože otevřený výkop</t>
  </si>
  <si>
    <t>2101443590</t>
  </si>
  <si>
    <t>174203301</t>
  </si>
  <si>
    <t>Zásyp rýh pro drény hl do 1,1 m</t>
  </si>
  <si>
    <t>615513608</t>
  </si>
  <si>
    <t>16</t>
  </si>
  <si>
    <t>58333674</t>
  </si>
  <si>
    <t>kamenivo těžené hrubé frakce 16/32</t>
  </si>
  <si>
    <t>-1298318914</t>
  </si>
  <si>
    <t>17</t>
  </si>
  <si>
    <t>919726122</t>
  </si>
  <si>
    <t>Geotextilie pro ochranu, separaci a filtraci netkaná měrná hmotnost do 300 g/m2</t>
  </si>
  <si>
    <t>-699738082</t>
  </si>
  <si>
    <t>Komunikace pozemní</t>
  </si>
  <si>
    <t>18</t>
  </si>
  <si>
    <t>564851111</t>
  </si>
  <si>
    <t>Podklad ze štěrkodrtě ŠD tl 150 mm vel.0/32</t>
  </si>
  <si>
    <t>-1760096333</t>
  </si>
  <si>
    <t>19</t>
  </si>
  <si>
    <t>564861111</t>
  </si>
  <si>
    <t>Podklad ze štěrkodrtě ŠD tl 200 mm vel. 0/63</t>
  </si>
  <si>
    <t>-1903037028</t>
  </si>
  <si>
    <t>20</t>
  </si>
  <si>
    <t>566301111</t>
  </si>
  <si>
    <t>Úprava krytu z kameniva drceného pro nový kryt s doplněním kameniva drceného do 0,06 m3/m2</t>
  </si>
  <si>
    <t>-904912645</t>
  </si>
  <si>
    <t>572370111</t>
  </si>
  <si>
    <t>Vyspravení krytu komunikací po překopech plochy do 15 m2 dlažbou velkou do lože z kameniva</t>
  </si>
  <si>
    <t>-921890165</t>
  </si>
  <si>
    <t>22</t>
  </si>
  <si>
    <t>573111111</t>
  </si>
  <si>
    <t>Postřik živičný infiltrační s posypem z asfaltu množství 0,60 kg/m2</t>
  </si>
  <si>
    <t>2082087646</t>
  </si>
  <si>
    <t>23</t>
  </si>
  <si>
    <t>573211108</t>
  </si>
  <si>
    <t>Postřik živičný spojovací z asfaltu v množství 0,40 kg/m2</t>
  </si>
  <si>
    <t>698432746</t>
  </si>
  <si>
    <t>24</t>
  </si>
  <si>
    <t>576146311</t>
  </si>
  <si>
    <t>Asfaltový koberec otevřený AKO 16 (AKOH) tl 50 mm š do 3 m z nemodifikovaného asfaltu</t>
  </si>
  <si>
    <t>365443133</t>
  </si>
  <si>
    <t>25</t>
  </si>
  <si>
    <t>577144111</t>
  </si>
  <si>
    <t>Asfaltový beton vrstva obrusná ACO 11 (ABS) tř. I tl 50 mm š do 3 m z nemodifikovaného asfaltu</t>
  </si>
  <si>
    <t>365983884</t>
  </si>
  <si>
    <t>26</t>
  </si>
  <si>
    <t>596211110</t>
  </si>
  <si>
    <t>Kladení zámkové dlažby komunikací pro pěší tl 60 mm skupiny A pl do 50 m2</t>
  </si>
  <si>
    <t>-1038881367</t>
  </si>
  <si>
    <t>27</t>
  </si>
  <si>
    <t>59245006</t>
  </si>
  <si>
    <t>dlažba skladebná betonová základní pro nevidomé 20 x 10 x 6 cm barevná</t>
  </si>
  <si>
    <t>-1100202665</t>
  </si>
  <si>
    <t>28</t>
  </si>
  <si>
    <t>596211111</t>
  </si>
  <si>
    <t>Kladení zámkové dlažby komunikací pro pěší tl 60 mm skupiny A pl do 100 m2</t>
  </si>
  <si>
    <t>-1616621868</t>
  </si>
  <si>
    <t>29</t>
  </si>
  <si>
    <t>PFB.2042111</t>
  </si>
  <si>
    <t>Zatravňovací dlažba Krosso</t>
  </si>
  <si>
    <t>-1174183251</t>
  </si>
  <si>
    <t>30</t>
  </si>
  <si>
    <t>596211112</t>
  </si>
  <si>
    <t>Kladení zámkové dlažby komunikací pro pěší tl 60 mm skupiny A pl do 300 m2</t>
  </si>
  <si>
    <t>-1908504943</t>
  </si>
  <si>
    <t>31</t>
  </si>
  <si>
    <t>59245018</t>
  </si>
  <si>
    <t>dlažba skladebná betonová 20x10x6 cm přírodní</t>
  </si>
  <si>
    <t>-1837879108</t>
  </si>
  <si>
    <t>Trubní vedení</t>
  </si>
  <si>
    <t>32</t>
  </si>
  <si>
    <t>871310320</t>
  </si>
  <si>
    <t>Montáž kanalizačního potrubí hladkého plnostěnného SN 12 z polypropylenu DN 110</t>
  </si>
  <si>
    <t>1898583072</t>
  </si>
  <si>
    <t>33</t>
  </si>
  <si>
    <t>28617025</t>
  </si>
  <si>
    <t>trubka kanalizační PP plnostěnná třívrstvá DN 110x1000 mm SN 12</t>
  </si>
  <si>
    <t>-265297955</t>
  </si>
  <si>
    <t>34</t>
  </si>
  <si>
    <t>895941111</t>
  </si>
  <si>
    <t>Zrušeníí vpusti kanalizační uliční z betonových dílců typ UV-50 normální</t>
  </si>
  <si>
    <t>kus</t>
  </si>
  <si>
    <t>1254748736</t>
  </si>
  <si>
    <t>35</t>
  </si>
  <si>
    <t>899331111</t>
  </si>
  <si>
    <t>Výšková úprava uličního vstupu nebo vpusti do 200 mm zvýšením poklopu</t>
  </si>
  <si>
    <t>-1851023066</t>
  </si>
  <si>
    <t>Ostatní konstrukce a práce, bourání</t>
  </si>
  <si>
    <t>36</t>
  </si>
  <si>
    <t>914111111</t>
  </si>
  <si>
    <t>Montáž svislé dopravní značky do velikosti 1 m2 objímkami na sloupek nebo konzolu</t>
  </si>
  <si>
    <t>579394365</t>
  </si>
  <si>
    <t>37</t>
  </si>
  <si>
    <t>40444000</t>
  </si>
  <si>
    <t>značka dopravní svislá výstražná FeZn A1-A30 P1,P4 700mm</t>
  </si>
  <si>
    <t>-767034053</t>
  </si>
  <si>
    <t>38</t>
  </si>
  <si>
    <t>914511111</t>
  </si>
  <si>
    <t>Montáž sloupku dopravních značek délky do 3,5 m s betonovým základem</t>
  </si>
  <si>
    <t>163094771</t>
  </si>
  <si>
    <t>39</t>
  </si>
  <si>
    <t>914.1</t>
  </si>
  <si>
    <t>sloupek dopravní značky dl.300cm</t>
  </si>
  <si>
    <t>-468921819</t>
  </si>
  <si>
    <t>40</t>
  </si>
  <si>
    <t>915211111</t>
  </si>
  <si>
    <t>Vodorovné dopravní značení dělící čáry souvislé š 125 mm bílý plast</t>
  </si>
  <si>
    <t>-1086135825</t>
  </si>
  <si>
    <t>41</t>
  </si>
  <si>
    <t>915231111</t>
  </si>
  <si>
    <t>Vodorovné dopravní značení přechody pro chodce, šipky, symboly bílý plast</t>
  </si>
  <si>
    <t>-1071740457</t>
  </si>
  <si>
    <t>42</t>
  </si>
  <si>
    <t>916131213</t>
  </si>
  <si>
    <t>Osazení silničního obrubníku betonového stojatého s boční opěrou do lože z betonu prostého</t>
  </si>
  <si>
    <t>1770992086</t>
  </si>
  <si>
    <t>43</t>
  </si>
  <si>
    <t>59217031</t>
  </si>
  <si>
    <t>obrubník betonový silniční 100 x 15 x 25 cm</t>
  </si>
  <si>
    <t>-1401062051</t>
  </si>
  <si>
    <t>44</t>
  </si>
  <si>
    <t>59217032</t>
  </si>
  <si>
    <t>obrubník betonový silniční 100x15x15 cm</t>
  </si>
  <si>
    <t>-1181015236</t>
  </si>
  <si>
    <t>45</t>
  </si>
  <si>
    <t>59217016</t>
  </si>
  <si>
    <t>obrubník betonový chodníkový 100x8x25 cm</t>
  </si>
  <si>
    <t>-2019054156</t>
  </si>
  <si>
    <t>46</t>
  </si>
  <si>
    <t>59217017</t>
  </si>
  <si>
    <t>obrubník betonový chodníkový 100x10x25 cm</t>
  </si>
  <si>
    <t>-188543906</t>
  </si>
  <si>
    <t>47</t>
  </si>
  <si>
    <t>59217027</t>
  </si>
  <si>
    <t>obrubník betonový silniční nájezdový 25x15x15 cm</t>
  </si>
  <si>
    <t>-1215678882</t>
  </si>
  <si>
    <t>48</t>
  </si>
  <si>
    <t>916241113</t>
  </si>
  <si>
    <t>Osazení obrubníku kamenného ležatého s boční opěrou do lože z betonu prostého</t>
  </si>
  <si>
    <t>-1889373803</t>
  </si>
  <si>
    <t>49</t>
  </si>
  <si>
    <t>58380006</t>
  </si>
  <si>
    <t>obrubník kamenný přímý, žula, 20x20</t>
  </si>
  <si>
    <t>2028215549</t>
  </si>
  <si>
    <t>50</t>
  </si>
  <si>
    <t>58380418</t>
  </si>
  <si>
    <t>obrubník kamenný obloukový , žula, r=0,5÷1 m 20x20</t>
  </si>
  <si>
    <t>-437420663</t>
  </si>
  <si>
    <t>51</t>
  </si>
  <si>
    <t>919122112</t>
  </si>
  <si>
    <t>Těsnění spár zálivkou za tepla pro komůrky š 10 mm hl 25 mm s těsnicím profilem</t>
  </si>
  <si>
    <t>-959142244</t>
  </si>
  <si>
    <t>52</t>
  </si>
  <si>
    <t>919732211</t>
  </si>
  <si>
    <t>Styčná spára napojení nového živičného povrchu na stávající za tepla š 15 mm hl 25 mm</t>
  </si>
  <si>
    <t>-968451824</t>
  </si>
  <si>
    <t>53</t>
  </si>
  <si>
    <t>919735112</t>
  </si>
  <si>
    <t>Řezání stávajícího živičného krytu hl do 100 mm</t>
  </si>
  <si>
    <t>993097636</t>
  </si>
  <si>
    <t>54</t>
  </si>
  <si>
    <t>935932321</t>
  </si>
  <si>
    <t>Odvodňovací plastový žlab pro zatížení C250 vnitřní š 150 mm s roštem můstkovým z litiny</t>
  </si>
  <si>
    <t>-281230368</t>
  </si>
  <si>
    <t>55</t>
  </si>
  <si>
    <t>966006211</t>
  </si>
  <si>
    <t>Odstranění svislých dopravních značek ze sloupů, sloupků nebo konzol</t>
  </si>
  <si>
    <t>297212518</t>
  </si>
  <si>
    <t>997</t>
  </si>
  <si>
    <t>Přesun sutě</t>
  </si>
  <si>
    <t>56</t>
  </si>
  <si>
    <t>997221571</t>
  </si>
  <si>
    <t>Vodorovná doprava vybouraných hmot do 1 km</t>
  </si>
  <si>
    <t>-932908070</t>
  </si>
  <si>
    <t>57</t>
  </si>
  <si>
    <t>997221579</t>
  </si>
  <si>
    <t>Příplatek ZKD 1 km u vodorovné dopravy vybouraných hmot</t>
  </si>
  <si>
    <t>-584027868</t>
  </si>
  <si>
    <t>58</t>
  </si>
  <si>
    <t>997221855</t>
  </si>
  <si>
    <t>Poplatek za uložení na skládce (skládkovné) zeminy a kameniva kód odpadu 170 504</t>
  </si>
  <si>
    <t>520306316</t>
  </si>
  <si>
    <t>998</t>
  </si>
  <si>
    <t>Přesun hmot</t>
  </si>
  <si>
    <t>59</t>
  </si>
  <si>
    <t>998225111</t>
  </si>
  <si>
    <t>Přesun hmot pro pozemní komunikace s krytem z kamene, monolitickým betonovým nebo živičným</t>
  </si>
  <si>
    <t>1839979178</t>
  </si>
  <si>
    <t>60</t>
  </si>
  <si>
    <t>998225192</t>
  </si>
  <si>
    <t>Příplatek k přesunu hmot pro pozemní komunikace s krytem z kamene, živičným, betonovým do 2000 m</t>
  </si>
  <si>
    <t>-1491699731</t>
  </si>
  <si>
    <t>Vedlejší rozpočtové náklady</t>
  </si>
  <si>
    <t>VRN1</t>
  </si>
  <si>
    <t>Průzkumné, geodetické a projektové práce</t>
  </si>
  <si>
    <t>61</t>
  </si>
  <si>
    <t>012103000</t>
  </si>
  <si>
    <t>Geodetické práce před výstavbou-vytýčení sítí</t>
  </si>
  <si>
    <t>kpl</t>
  </si>
  <si>
    <t>1024</t>
  </si>
  <si>
    <t>1229915823</t>
  </si>
  <si>
    <t>62</t>
  </si>
  <si>
    <t>012303000</t>
  </si>
  <si>
    <t>Geodetické práce po výstavbě-zaměření skutečného provedení</t>
  </si>
  <si>
    <t>-1254171545</t>
  </si>
  <si>
    <t>VRN3</t>
  </si>
  <si>
    <t>63</t>
  </si>
  <si>
    <t>034303000</t>
  </si>
  <si>
    <t>DIO</t>
  </si>
  <si>
    <t>kpl…</t>
  </si>
  <si>
    <t>29889585</t>
  </si>
  <si>
    <t>64</t>
  </si>
  <si>
    <t>039002000</t>
  </si>
  <si>
    <t xml:space="preserve">Zařízení a zrušení  staveniště</t>
  </si>
  <si>
    <t>-1305484195</t>
  </si>
  <si>
    <t>VRN4</t>
  </si>
  <si>
    <t>Inženýrská činnost</t>
  </si>
  <si>
    <t>65</t>
  </si>
  <si>
    <t>043134000</t>
  </si>
  <si>
    <t>Zkoušky zatěžovací</t>
  </si>
  <si>
    <t>ks</t>
  </si>
  <si>
    <t>1885973949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</si>
</sst>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33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34</v>
      </c>
      <c r="AK27" s="35">
        <f>ROUND(AG97,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36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37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38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39</v>
      </c>
      <c r="E32" s="3"/>
      <c r="F32" s="28" t="s">
        <v>40</v>
      </c>
      <c r="G32" s="3"/>
      <c r="H32" s="3"/>
      <c r="I32" s="3"/>
      <c r="J32" s="3"/>
      <c r="K32" s="3"/>
      <c r="L32" s="43">
        <v>0.20999999999999999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ROUND(AZ94 + SUM(CD97:CD101),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f>ROUND(AV94 + SUM(BY97:BY101), 2)</f>
        <v>0</v>
      </c>
      <c r="AL32" s="3"/>
      <c r="AM32" s="3"/>
      <c r="AN32" s="3"/>
      <c r="AO32" s="3"/>
      <c r="AP32" s="3"/>
      <c r="AQ32" s="3"/>
      <c r="AR32" s="42"/>
      <c r="BE32" s="45"/>
    </row>
    <row r="33" s="3" customFormat="1" ht="14.4" customHeight="1">
      <c r="A33" s="3"/>
      <c r="B33" s="42"/>
      <c r="C33" s="3"/>
      <c r="D33" s="3"/>
      <c r="E33" s="3"/>
      <c r="F33" s="28" t="s">
        <v>41</v>
      </c>
      <c r="G33" s="3"/>
      <c r="H33" s="3"/>
      <c r="I33" s="3"/>
      <c r="J33" s="3"/>
      <c r="K33" s="3"/>
      <c r="L33" s="43">
        <v>0.14999999999999999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ROUND(BA94 + SUM(CE97:CE101),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f>ROUND(AW94 + SUM(BZ97:BZ101), 2)</f>
        <v>0</v>
      </c>
      <c r="AL33" s="3"/>
      <c r="AM33" s="3"/>
      <c r="AN33" s="3"/>
      <c r="AO33" s="3"/>
      <c r="AP33" s="3"/>
      <c r="AQ33" s="3"/>
      <c r="AR33" s="42"/>
      <c r="BE33" s="45"/>
    </row>
    <row r="34" hidden="1" s="3" customFormat="1" ht="14.4" customHeight="1">
      <c r="A34" s="3"/>
      <c r="B34" s="42"/>
      <c r="C34" s="3"/>
      <c r="D34" s="3"/>
      <c r="E34" s="3"/>
      <c r="F34" s="28" t="s">
        <v>42</v>
      </c>
      <c r="G34" s="3"/>
      <c r="H34" s="3"/>
      <c r="I34" s="3"/>
      <c r="J34" s="3"/>
      <c r="K34" s="3"/>
      <c r="L34" s="43">
        <v>0.20999999999999999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4">
        <f>ROUND(BB94 + SUM(CF97:CF101),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4">
        <v>0</v>
      </c>
      <c r="AL34" s="3"/>
      <c r="AM34" s="3"/>
      <c r="AN34" s="3"/>
      <c r="AO34" s="3"/>
      <c r="AP34" s="3"/>
      <c r="AQ34" s="3"/>
      <c r="AR34" s="42"/>
      <c r="BE34" s="45"/>
    </row>
    <row r="35" hidden="1" s="3" customFormat="1" ht="14.4" customHeight="1">
      <c r="A35" s="3"/>
      <c r="B35" s="42"/>
      <c r="C35" s="3"/>
      <c r="D35" s="3"/>
      <c r="E35" s="3"/>
      <c r="F35" s="28" t="s">
        <v>43</v>
      </c>
      <c r="G35" s="3"/>
      <c r="H35" s="3"/>
      <c r="I35" s="3"/>
      <c r="J35" s="3"/>
      <c r="K35" s="3"/>
      <c r="L35" s="43">
        <v>0.14999999999999999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4">
        <f>ROUND(BC94 + SUM(CG97:CG101),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4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28" t="s">
        <v>44</v>
      </c>
      <c r="G36" s="3"/>
      <c r="H36" s="3"/>
      <c r="I36" s="3"/>
      <c r="J36" s="3"/>
      <c r="K36" s="3"/>
      <c r="L36" s="4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4">
        <f>ROUND(BD94 + SUM(CH97:CH101),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4">
        <v>0</v>
      </c>
      <c r="AL36" s="3"/>
      <c r="AM36" s="3"/>
      <c r="AN36" s="3"/>
      <c r="AO36" s="3"/>
      <c r="AP36" s="3"/>
      <c r="AQ36" s="3"/>
      <c r="AR36" s="42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46"/>
      <c r="D38" s="47" t="s">
        <v>45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 t="s">
        <v>46</v>
      </c>
      <c r="U38" s="48"/>
      <c r="V38" s="48"/>
      <c r="W38" s="48"/>
      <c r="X38" s="50" t="s">
        <v>47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1">
        <f>SUM(AK29:AK36)</f>
        <v>0</v>
      </c>
      <c r="AL38" s="48"/>
      <c r="AM38" s="48"/>
      <c r="AN38" s="48"/>
      <c r="AO38" s="52"/>
      <c r="AP38" s="46"/>
      <c r="AQ38" s="46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48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49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56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50</v>
      </c>
      <c r="AI60" s="39"/>
      <c r="AJ60" s="39"/>
      <c r="AK60" s="39"/>
      <c r="AL60" s="39"/>
      <c r="AM60" s="56" t="s">
        <v>51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4" t="s">
        <v>52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53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56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50</v>
      </c>
      <c r="AI75" s="39"/>
      <c r="AJ75" s="39"/>
      <c r="AK75" s="39"/>
      <c r="AL75" s="39"/>
      <c r="AM75" s="56" t="s">
        <v>51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19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2020-09-15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Tuchlovice Zemědělská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67" t="str">
        <f>IF(AN8= "","",AN8)</f>
        <v>15. 9. 2020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68" t="str">
        <f>IF(E17="","",E17)</f>
        <v xml:space="preserve"> </v>
      </c>
      <c r="AN89" s="4"/>
      <c r="AO89" s="4"/>
      <c r="AP89" s="4"/>
      <c r="AQ89" s="36"/>
      <c r="AR89" s="37"/>
      <c r="AS89" s="69" t="s">
        <v>55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31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56</v>
      </c>
      <c r="D92" s="78"/>
      <c r="E92" s="78"/>
      <c r="F92" s="78"/>
      <c r="G92" s="78"/>
      <c r="H92" s="79"/>
      <c r="I92" s="80" t="s">
        <v>57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58</v>
      </c>
      <c r="AH92" s="78"/>
      <c r="AI92" s="78"/>
      <c r="AJ92" s="78"/>
      <c r="AK92" s="78"/>
      <c r="AL92" s="78"/>
      <c r="AM92" s="78"/>
      <c r="AN92" s="80" t="s">
        <v>59</v>
      </c>
      <c r="AO92" s="78"/>
      <c r="AP92" s="82"/>
      <c r="AQ92" s="83" t="s">
        <v>60</v>
      </c>
      <c r="AR92" s="37"/>
      <c r="AS92" s="84" t="s">
        <v>61</v>
      </c>
      <c r="AT92" s="85" t="s">
        <v>62</v>
      </c>
      <c r="AU92" s="85" t="s">
        <v>63</v>
      </c>
      <c r="AV92" s="85" t="s">
        <v>64</v>
      </c>
      <c r="AW92" s="85" t="s">
        <v>65</v>
      </c>
      <c r="AX92" s="85" t="s">
        <v>66</v>
      </c>
      <c r="AY92" s="85" t="s">
        <v>67</v>
      </c>
      <c r="AZ92" s="85" t="s">
        <v>68</v>
      </c>
      <c r="BA92" s="85" t="s">
        <v>69</v>
      </c>
      <c r="BB92" s="85" t="s">
        <v>70</v>
      </c>
      <c r="BC92" s="85" t="s">
        <v>71</v>
      </c>
      <c r="BD92" s="86" t="s">
        <v>72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73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ROUND(AZ94*L32,2)</f>
        <v>0</v>
      </c>
      <c r="AW94" s="97">
        <f>ROUND(BA94*L33,2)</f>
        <v>0</v>
      </c>
      <c r="AX94" s="97">
        <f>ROUND(BB94*L32,2)</f>
        <v>0</v>
      </c>
      <c r="AY94" s="97">
        <f>ROUND(BC94*L33,2)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74</v>
      </c>
      <c r="BT94" s="100" t="s">
        <v>75</v>
      </c>
      <c r="BU94" s="101" t="s">
        <v>76</v>
      </c>
      <c r="BV94" s="100" t="s">
        <v>77</v>
      </c>
      <c r="BW94" s="100" t="s">
        <v>4</v>
      </c>
      <c r="BX94" s="100" t="s">
        <v>78</v>
      </c>
      <c r="CL94" s="100" t="s">
        <v>1</v>
      </c>
    </row>
    <row r="95" s="7" customFormat="1" ht="50.25" customHeight="1">
      <c r="A95" s="102" t="s">
        <v>79</v>
      </c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'SO 101 Komunikace - Rozpočet'!J32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82</v>
      </c>
      <c r="AR95" s="103"/>
      <c r="AS95" s="109">
        <v>0</v>
      </c>
      <c r="AT95" s="110">
        <f>ROUND(SUM(AV95:AW95),2)</f>
        <v>0</v>
      </c>
      <c r="AU95" s="111">
        <f>'SO 101 Komunikace - Rozpočet'!P138</f>
        <v>0</v>
      </c>
      <c r="AV95" s="110">
        <f>'SO 101 Komunikace - Rozpočet'!J35</f>
        <v>0</v>
      </c>
      <c r="AW95" s="110">
        <f>'SO 101 Komunikace - Rozpočet'!J36</f>
        <v>0</v>
      </c>
      <c r="AX95" s="110">
        <f>'SO 101 Komunikace - Rozpočet'!J37</f>
        <v>0</v>
      </c>
      <c r="AY95" s="110">
        <f>'SO 101 Komunikace - Rozpočet'!J38</f>
        <v>0</v>
      </c>
      <c r="AZ95" s="110">
        <f>'SO 101 Komunikace - Rozpočet'!F35</f>
        <v>0</v>
      </c>
      <c r="BA95" s="110">
        <f>'SO 101 Komunikace - Rozpočet'!F36</f>
        <v>0</v>
      </c>
      <c r="BB95" s="110">
        <f>'SO 101 Komunikace - Rozpočet'!F37</f>
        <v>0</v>
      </c>
      <c r="BC95" s="110">
        <f>'SO 101 Komunikace - Rozpočet'!F38</f>
        <v>0</v>
      </c>
      <c r="BD95" s="112">
        <f>'SO 101 Komunikace - Rozpočet'!F39</f>
        <v>0</v>
      </c>
      <c r="BE95" s="7"/>
      <c r="BT95" s="113" t="s">
        <v>83</v>
      </c>
      <c r="BV95" s="113" t="s">
        <v>77</v>
      </c>
      <c r="BW95" s="113" t="s">
        <v>84</v>
      </c>
      <c r="BX95" s="113" t="s">
        <v>4</v>
      </c>
      <c r="CL95" s="113" t="s">
        <v>1</v>
      </c>
      <c r="CM95" s="113" t="s">
        <v>85</v>
      </c>
    </row>
    <row r="96">
      <c r="B96" s="18"/>
      <c r="AR96" s="18"/>
    </row>
    <row r="97" s="2" customFormat="1" ht="30" customHeight="1">
      <c r="A97" s="36"/>
      <c r="B97" s="37"/>
      <c r="C97" s="91" t="s">
        <v>86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94">
        <f>ROUND(SUM(AG98:AG101), 2)</f>
        <v>0</v>
      </c>
      <c r="AH97" s="94"/>
      <c r="AI97" s="94"/>
      <c r="AJ97" s="94"/>
      <c r="AK97" s="94"/>
      <c r="AL97" s="94"/>
      <c r="AM97" s="94"/>
      <c r="AN97" s="94">
        <f>ROUND(SUM(AN98:AN101), 2)</f>
        <v>0</v>
      </c>
      <c r="AO97" s="94"/>
      <c r="AP97" s="94"/>
      <c r="AQ97" s="114"/>
      <c r="AR97" s="37"/>
      <c r="AS97" s="84" t="s">
        <v>87</v>
      </c>
      <c r="AT97" s="85" t="s">
        <v>88</v>
      </c>
      <c r="AU97" s="85" t="s">
        <v>39</v>
      </c>
      <c r="AV97" s="86" t="s">
        <v>62</v>
      </c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19.92" customHeight="1">
      <c r="A98" s="36"/>
      <c r="B98" s="37"/>
      <c r="C98" s="36"/>
      <c r="D98" s="115" t="s">
        <v>89</v>
      </c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36"/>
      <c r="AD98" s="36"/>
      <c r="AE98" s="36"/>
      <c r="AF98" s="36"/>
      <c r="AG98" s="116">
        <f>ROUND(AG94 * AS98, 2)</f>
        <v>0</v>
      </c>
      <c r="AH98" s="117"/>
      <c r="AI98" s="117"/>
      <c r="AJ98" s="117"/>
      <c r="AK98" s="117"/>
      <c r="AL98" s="117"/>
      <c r="AM98" s="117"/>
      <c r="AN98" s="117">
        <f>ROUND(AG98 + AV98, 2)</f>
        <v>0</v>
      </c>
      <c r="AO98" s="117"/>
      <c r="AP98" s="117"/>
      <c r="AQ98" s="36"/>
      <c r="AR98" s="37"/>
      <c r="AS98" s="118">
        <v>0</v>
      </c>
      <c r="AT98" s="119" t="s">
        <v>90</v>
      </c>
      <c r="AU98" s="119" t="s">
        <v>40</v>
      </c>
      <c r="AV98" s="120">
        <f>ROUND(IF(AU98="základní",AG98*L32,IF(AU98="snížená",AG98*L33,0)), 2)</f>
        <v>0</v>
      </c>
      <c r="AW98" s="36"/>
      <c r="AX98" s="36"/>
      <c r="AY98" s="36"/>
      <c r="AZ98" s="36"/>
      <c r="BA98" s="36"/>
      <c r="BB98" s="36"/>
      <c r="BC98" s="36"/>
      <c r="BD98" s="36"/>
      <c r="BE98" s="36"/>
      <c r="BV98" s="15" t="s">
        <v>91</v>
      </c>
      <c r="BY98" s="121">
        <f>IF(AU98="základní",AV98,0)</f>
        <v>0</v>
      </c>
      <c r="BZ98" s="121">
        <f>IF(AU98="snížená",AV98,0)</f>
        <v>0</v>
      </c>
      <c r="CA98" s="121">
        <v>0</v>
      </c>
      <c r="CB98" s="121">
        <v>0</v>
      </c>
      <c r="CC98" s="121">
        <v>0</v>
      </c>
      <c r="CD98" s="121">
        <f>IF(AU98="základní",AG98,0)</f>
        <v>0</v>
      </c>
      <c r="CE98" s="121">
        <f>IF(AU98="snížená",AG98,0)</f>
        <v>0</v>
      </c>
      <c r="CF98" s="121">
        <f>IF(AU98="zákl. přenesená",AG98,0)</f>
        <v>0</v>
      </c>
      <c r="CG98" s="121">
        <f>IF(AU98="sníž. přenesená",AG98,0)</f>
        <v>0</v>
      </c>
      <c r="CH98" s="121">
        <f>IF(AU98="nulová",AG98,0)</f>
        <v>0</v>
      </c>
      <c r="CI98" s="15">
        <f>IF(AU98="základní",1,IF(AU98="snížená",2,IF(AU98="zákl. přenesená",4,IF(AU98="sníž. přenesená",5,3))))</f>
        <v>1</v>
      </c>
      <c r="CJ98" s="15">
        <f>IF(AT98="stavební čast",1,IF(AT98="investiční čast",2,3))</f>
        <v>1</v>
      </c>
      <c r="CK98" s="15" t="str">
        <f>IF(D98="Vyplň vlastní","","x")</f>
        <v>x</v>
      </c>
    </row>
    <row r="99" s="2" customFormat="1" ht="19.92" customHeight="1">
      <c r="A99" s="36"/>
      <c r="B99" s="37"/>
      <c r="C99" s="36"/>
      <c r="D99" s="122" t="s">
        <v>92</v>
      </c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36"/>
      <c r="AD99" s="36"/>
      <c r="AE99" s="36"/>
      <c r="AF99" s="36"/>
      <c r="AG99" s="116">
        <f>ROUND(AG94 * AS99, 2)</f>
        <v>0</v>
      </c>
      <c r="AH99" s="117"/>
      <c r="AI99" s="117"/>
      <c r="AJ99" s="117"/>
      <c r="AK99" s="117"/>
      <c r="AL99" s="117"/>
      <c r="AM99" s="117"/>
      <c r="AN99" s="117">
        <f>ROUND(AG99 + AV99, 2)</f>
        <v>0</v>
      </c>
      <c r="AO99" s="117"/>
      <c r="AP99" s="117"/>
      <c r="AQ99" s="36"/>
      <c r="AR99" s="37"/>
      <c r="AS99" s="118">
        <v>0</v>
      </c>
      <c r="AT99" s="119" t="s">
        <v>90</v>
      </c>
      <c r="AU99" s="119" t="s">
        <v>40</v>
      </c>
      <c r="AV99" s="120">
        <f>ROUND(IF(AU99="základní",AG99*L32,IF(AU99="snížená",AG99*L33,0)), 2)</f>
        <v>0</v>
      </c>
      <c r="AW99" s="36"/>
      <c r="AX99" s="36"/>
      <c r="AY99" s="36"/>
      <c r="AZ99" s="36"/>
      <c r="BA99" s="36"/>
      <c r="BB99" s="36"/>
      <c r="BC99" s="36"/>
      <c r="BD99" s="36"/>
      <c r="BE99" s="36"/>
      <c r="BV99" s="15" t="s">
        <v>93</v>
      </c>
      <c r="BY99" s="121">
        <f>IF(AU99="základní",AV99,0)</f>
        <v>0</v>
      </c>
      <c r="BZ99" s="121">
        <f>IF(AU99="snížená",AV99,0)</f>
        <v>0</v>
      </c>
      <c r="CA99" s="121">
        <v>0</v>
      </c>
      <c r="CB99" s="121">
        <v>0</v>
      </c>
      <c r="CC99" s="121">
        <v>0</v>
      </c>
      <c r="CD99" s="121">
        <f>IF(AU99="základní",AG99,0)</f>
        <v>0</v>
      </c>
      <c r="CE99" s="121">
        <f>IF(AU99="snížená",AG99,0)</f>
        <v>0</v>
      </c>
      <c r="CF99" s="121">
        <f>IF(AU99="zákl. přenesená",AG99,0)</f>
        <v>0</v>
      </c>
      <c r="CG99" s="121">
        <f>IF(AU99="sníž. přenesená",AG99,0)</f>
        <v>0</v>
      </c>
      <c r="CH99" s="121">
        <f>IF(AU99="nulová",AG99,0)</f>
        <v>0</v>
      </c>
      <c r="CI99" s="15">
        <f>IF(AU99="základní",1,IF(AU99="snížená",2,IF(AU99="zákl. přenesená",4,IF(AU99="sníž. přenesená",5,3))))</f>
        <v>1</v>
      </c>
      <c r="CJ99" s="15">
        <f>IF(AT99="stavební čast",1,IF(AT99="investiční čast",2,3))</f>
        <v>1</v>
      </c>
      <c r="CK99" s="15" t="str">
        <f>IF(D99="Vyplň vlastní","","x")</f>
        <v/>
      </c>
    </row>
    <row r="100" s="2" customFormat="1" ht="19.92" customHeight="1">
      <c r="A100" s="36"/>
      <c r="B100" s="37"/>
      <c r="C100" s="36"/>
      <c r="D100" s="122" t="s">
        <v>92</v>
      </c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36"/>
      <c r="AD100" s="36"/>
      <c r="AE100" s="36"/>
      <c r="AF100" s="36"/>
      <c r="AG100" s="116">
        <f>ROUND(AG94 * AS100, 2)</f>
        <v>0</v>
      </c>
      <c r="AH100" s="117"/>
      <c r="AI100" s="117"/>
      <c r="AJ100" s="117"/>
      <c r="AK100" s="117"/>
      <c r="AL100" s="117"/>
      <c r="AM100" s="117"/>
      <c r="AN100" s="117">
        <f>ROUND(AG100 + AV100, 2)</f>
        <v>0</v>
      </c>
      <c r="AO100" s="117"/>
      <c r="AP100" s="117"/>
      <c r="AQ100" s="36"/>
      <c r="AR100" s="37"/>
      <c r="AS100" s="118">
        <v>0</v>
      </c>
      <c r="AT100" s="119" t="s">
        <v>90</v>
      </c>
      <c r="AU100" s="119" t="s">
        <v>40</v>
      </c>
      <c r="AV100" s="120">
        <f>ROUND(IF(AU100="základní",AG100*L32,IF(AU100="snížená",AG100*L33,0)), 2)</f>
        <v>0</v>
      </c>
      <c r="AW100" s="36"/>
      <c r="AX100" s="36"/>
      <c r="AY100" s="36"/>
      <c r="AZ100" s="36"/>
      <c r="BA100" s="36"/>
      <c r="BB100" s="36"/>
      <c r="BC100" s="36"/>
      <c r="BD100" s="36"/>
      <c r="BE100" s="36"/>
      <c r="BV100" s="15" t="s">
        <v>93</v>
      </c>
      <c r="BY100" s="121">
        <f>IF(AU100="základní",AV100,0)</f>
        <v>0</v>
      </c>
      <c r="BZ100" s="121">
        <f>IF(AU100="snížená",AV100,0)</f>
        <v>0</v>
      </c>
      <c r="CA100" s="121">
        <v>0</v>
      </c>
      <c r="CB100" s="121">
        <v>0</v>
      </c>
      <c r="CC100" s="121">
        <v>0</v>
      </c>
      <c r="CD100" s="121">
        <f>IF(AU100="základní",AG100,0)</f>
        <v>0</v>
      </c>
      <c r="CE100" s="121">
        <f>IF(AU100="snížená",AG100,0)</f>
        <v>0</v>
      </c>
      <c r="CF100" s="121">
        <f>IF(AU100="zákl. přenesená",AG100,0)</f>
        <v>0</v>
      </c>
      <c r="CG100" s="121">
        <f>IF(AU100="sníž. přenesená",AG100,0)</f>
        <v>0</v>
      </c>
      <c r="CH100" s="121">
        <f>IF(AU100="nulová",AG100,0)</f>
        <v>0</v>
      </c>
      <c r="CI100" s="15">
        <f>IF(AU100="základní",1,IF(AU100="snížená",2,IF(AU100="zákl. přenesená",4,IF(AU100="sníž. přenesená",5,3))))</f>
        <v>1</v>
      </c>
      <c r="CJ100" s="15">
        <f>IF(AT100="stavební čast",1,IF(AT100="investiční čast",2,3))</f>
        <v>1</v>
      </c>
      <c r="CK100" s="15" t="str">
        <f>IF(D100="Vyplň vlastní","","x")</f>
        <v/>
      </c>
    </row>
    <row r="101" s="2" customFormat="1" ht="19.92" customHeight="1">
      <c r="A101" s="36"/>
      <c r="B101" s="37"/>
      <c r="C101" s="36"/>
      <c r="D101" s="122" t="s">
        <v>92</v>
      </c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36"/>
      <c r="AD101" s="36"/>
      <c r="AE101" s="36"/>
      <c r="AF101" s="36"/>
      <c r="AG101" s="116">
        <f>ROUND(AG94 * AS101, 2)</f>
        <v>0</v>
      </c>
      <c r="AH101" s="117"/>
      <c r="AI101" s="117"/>
      <c r="AJ101" s="117"/>
      <c r="AK101" s="117"/>
      <c r="AL101" s="117"/>
      <c r="AM101" s="117"/>
      <c r="AN101" s="117">
        <f>ROUND(AG101 + AV101, 2)</f>
        <v>0</v>
      </c>
      <c r="AO101" s="117"/>
      <c r="AP101" s="117"/>
      <c r="AQ101" s="36"/>
      <c r="AR101" s="37"/>
      <c r="AS101" s="123">
        <v>0</v>
      </c>
      <c r="AT101" s="124" t="s">
        <v>90</v>
      </c>
      <c r="AU101" s="124" t="s">
        <v>40</v>
      </c>
      <c r="AV101" s="125">
        <f>ROUND(IF(AU101="základní",AG101*L32,IF(AU101="snížená",AG101*L33,0)), 2)</f>
        <v>0</v>
      </c>
      <c r="AW101" s="36"/>
      <c r="AX101" s="36"/>
      <c r="AY101" s="36"/>
      <c r="AZ101" s="36"/>
      <c r="BA101" s="36"/>
      <c r="BB101" s="36"/>
      <c r="BC101" s="36"/>
      <c r="BD101" s="36"/>
      <c r="BE101" s="36"/>
      <c r="BV101" s="15" t="s">
        <v>93</v>
      </c>
      <c r="BY101" s="121">
        <f>IF(AU101="základní",AV101,0)</f>
        <v>0</v>
      </c>
      <c r="BZ101" s="121">
        <f>IF(AU101="snížená",AV101,0)</f>
        <v>0</v>
      </c>
      <c r="CA101" s="121">
        <v>0</v>
      </c>
      <c r="CB101" s="121">
        <v>0</v>
      </c>
      <c r="CC101" s="121">
        <v>0</v>
      </c>
      <c r="CD101" s="121">
        <f>IF(AU101="základní",AG101,0)</f>
        <v>0</v>
      </c>
      <c r="CE101" s="121">
        <f>IF(AU101="snížená",AG101,0)</f>
        <v>0</v>
      </c>
      <c r="CF101" s="121">
        <f>IF(AU101="zákl. přenesená",AG101,0)</f>
        <v>0</v>
      </c>
      <c r="CG101" s="121">
        <f>IF(AU101="sníž. přenesená",AG101,0)</f>
        <v>0</v>
      </c>
      <c r="CH101" s="121">
        <f>IF(AU101="nulová",AG101,0)</f>
        <v>0</v>
      </c>
      <c r="CI101" s="15">
        <f>IF(AU101="základní",1,IF(AU101="snížená",2,IF(AU101="zákl. přenesená",4,IF(AU101="sníž. přenesená",5,3))))</f>
        <v>1</v>
      </c>
      <c r="CJ101" s="15">
        <f>IF(AT101="stavební čast",1,IF(AT101="investiční čast",2,3))</f>
        <v>1</v>
      </c>
      <c r="CK101" s="15" t="str">
        <f>IF(D101="Vyplň vlastní","","x")</f>
        <v/>
      </c>
    </row>
    <row r="102" s="2" customFormat="1" ht="10.8" customHeight="1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7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="2" customFormat="1" ht="30" customHeight="1">
      <c r="A103" s="36"/>
      <c r="B103" s="37"/>
      <c r="C103" s="126" t="s">
        <v>94</v>
      </c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8">
        <f>ROUND(AG94 + AG97, 2)</f>
        <v>0</v>
      </c>
      <c r="AH103" s="128"/>
      <c r="AI103" s="128"/>
      <c r="AJ103" s="128"/>
      <c r="AK103" s="128"/>
      <c r="AL103" s="128"/>
      <c r="AM103" s="128"/>
      <c r="AN103" s="128">
        <f>ROUND(AN94 + AN97, 2)</f>
        <v>0</v>
      </c>
      <c r="AO103" s="128"/>
      <c r="AP103" s="128"/>
      <c r="AQ103" s="127"/>
      <c r="AR103" s="37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="2" customFormat="1" ht="6.96" customHeight="1">
      <c r="A104" s="36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37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</sheetData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SO 101 Komunikace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="1" customFormat="1" ht="24.96" customHeight="1">
      <c r="B4" s="18"/>
      <c r="D4" s="19" t="s">
        <v>95</v>
      </c>
      <c r="L4" s="18"/>
      <c r="M4" s="129" t="s">
        <v>10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16</v>
      </c>
      <c r="L6" s="18"/>
    </row>
    <row r="7" s="1" customFormat="1" ht="16.5" customHeight="1">
      <c r="B7" s="18"/>
      <c r="E7" s="130" t="str">
        <f>'Rekapitulace stavby'!K6</f>
        <v>Tuchlovice Zemědělská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96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18</v>
      </c>
      <c r="E11" s="36"/>
      <c r="F11" s="23" t="s">
        <v>1</v>
      </c>
      <c r="G11" s="36"/>
      <c r="H11" s="36"/>
      <c r="I11" s="28" t="s">
        <v>19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20</v>
      </c>
      <c r="E12" s="36"/>
      <c r="F12" s="23" t="s">
        <v>21</v>
      </c>
      <c r="G12" s="36"/>
      <c r="H12" s="36"/>
      <c r="I12" s="28" t="s">
        <v>22</v>
      </c>
      <c r="J12" s="67" t="str">
        <f>'Rekapitulace stavby'!AN8</f>
        <v>15. 9. 2020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24</v>
      </c>
      <c r="E14" s="36"/>
      <c r="F14" s="36"/>
      <c r="G14" s="36"/>
      <c r="H14" s="36"/>
      <c r="I14" s="28" t="s">
        <v>25</v>
      </c>
      <c r="J14" s="23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tr">
        <f>IF('Rekapitulace stavby'!E11="","",'Rekapitulace stavby'!E11)</f>
        <v xml:space="preserve"> </v>
      </c>
      <c r="F15" s="36"/>
      <c r="G15" s="36"/>
      <c r="H15" s="36"/>
      <c r="I15" s="28" t="s">
        <v>26</v>
      </c>
      <c r="J15" s="23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25</v>
      </c>
      <c r="J17" s="29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'Rekapitulace stavby'!E14</f>
        <v>Vyplň údaj</v>
      </c>
      <c r="F18" s="23"/>
      <c r="G18" s="23"/>
      <c r="H18" s="23"/>
      <c r="I18" s="28" t="s">
        <v>26</v>
      </c>
      <c r="J18" s="29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25</v>
      </c>
      <c r="J20" s="23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tr">
        <f>IF('Rekapitulace stavby'!E17="","",'Rekapitulace stavby'!E17)</f>
        <v xml:space="preserve"> </v>
      </c>
      <c r="F21" s="36"/>
      <c r="G21" s="36"/>
      <c r="H21" s="36"/>
      <c r="I21" s="28" t="s">
        <v>26</v>
      </c>
      <c r="J21" s="23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31</v>
      </c>
      <c r="E23" s="36"/>
      <c r="F23" s="36"/>
      <c r="G23" s="36"/>
      <c r="H23" s="36"/>
      <c r="I23" s="28" t="s">
        <v>25</v>
      </c>
      <c r="J23" s="23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tr">
        <f>IF('Rekapitulace stavby'!E20="","",'Rekapitulace stavby'!E20)</f>
        <v xml:space="preserve"> </v>
      </c>
      <c r="F24" s="36"/>
      <c r="G24" s="36"/>
      <c r="H24" s="36"/>
      <c r="I24" s="28" t="s">
        <v>26</v>
      </c>
      <c r="J24" s="23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32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98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89</v>
      </c>
      <c r="E31" s="36"/>
      <c r="F31" s="36"/>
      <c r="G31" s="36"/>
      <c r="H31" s="36"/>
      <c r="I31" s="36"/>
      <c r="J31" s="35">
        <f>J111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4" t="s">
        <v>35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37</v>
      </c>
      <c r="G34" s="36"/>
      <c r="H34" s="36"/>
      <c r="I34" s="41" t="s">
        <v>36</v>
      </c>
      <c r="J34" s="41" t="s">
        <v>38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5" t="s">
        <v>39</v>
      </c>
      <c r="E35" s="28" t="s">
        <v>40</v>
      </c>
      <c r="F35" s="136">
        <f>ROUND((SUM(BE111:BE118) + SUM(BE138:BE215)),  2)</f>
        <v>0</v>
      </c>
      <c r="G35" s="36"/>
      <c r="H35" s="36"/>
      <c r="I35" s="137">
        <v>0.20999999999999999</v>
      </c>
      <c r="J35" s="136">
        <f>ROUND(((SUM(BE111:BE118) + SUM(BE138:BE215))*I35), 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41</v>
      </c>
      <c r="F36" s="136">
        <f>ROUND((SUM(BF111:BF118) + SUM(BF138:BF215)),  2)</f>
        <v>0</v>
      </c>
      <c r="G36" s="36"/>
      <c r="H36" s="36"/>
      <c r="I36" s="137">
        <v>0.14999999999999999</v>
      </c>
      <c r="J36" s="136">
        <f>ROUND(((SUM(BF111:BF118) + SUM(BF138:BF215))*I36), 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42</v>
      </c>
      <c r="F37" s="136">
        <f>ROUND((SUM(BG111:BG118) + SUM(BG138:BG215)),  2)</f>
        <v>0</v>
      </c>
      <c r="G37" s="36"/>
      <c r="H37" s="36"/>
      <c r="I37" s="137">
        <v>0.20999999999999999</v>
      </c>
      <c r="J37" s="136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43</v>
      </c>
      <c r="F38" s="136">
        <f>ROUND((SUM(BH111:BH118) + SUM(BH138:BH215)),  2)</f>
        <v>0</v>
      </c>
      <c r="G38" s="36"/>
      <c r="H38" s="36"/>
      <c r="I38" s="137">
        <v>0.14999999999999999</v>
      </c>
      <c r="J38" s="136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44</v>
      </c>
      <c r="F39" s="136">
        <f>ROUND((SUM(BI111:BI118) + SUM(BI138:BI215)),  2)</f>
        <v>0</v>
      </c>
      <c r="G39" s="36"/>
      <c r="H39" s="36"/>
      <c r="I39" s="137">
        <v>0</v>
      </c>
      <c r="J39" s="136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27"/>
      <c r="D41" s="138" t="s">
        <v>45</v>
      </c>
      <c r="E41" s="79"/>
      <c r="F41" s="79"/>
      <c r="G41" s="139" t="s">
        <v>46</v>
      </c>
      <c r="H41" s="140" t="s">
        <v>47</v>
      </c>
      <c r="I41" s="79"/>
      <c r="J41" s="141">
        <f>SUM(J32:J39)</f>
        <v>0</v>
      </c>
      <c r="K41" s="142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48</v>
      </c>
      <c r="E50" s="55"/>
      <c r="F50" s="55"/>
      <c r="G50" s="54" t="s">
        <v>49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50</v>
      </c>
      <c r="E61" s="39"/>
      <c r="F61" s="143" t="s">
        <v>51</v>
      </c>
      <c r="G61" s="56" t="s">
        <v>50</v>
      </c>
      <c r="H61" s="39"/>
      <c r="I61" s="39"/>
      <c r="J61" s="144" t="s">
        <v>51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52</v>
      </c>
      <c r="E65" s="57"/>
      <c r="F65" s="57"/>
      <c r="G65" s="54" t="s">
        <v>53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50</v>
      </c>
      <c r="E76" s="39"/>
      <c r="F76" s="143" t="s">
        <v>51</v>
      </c>
      <c r="G76" s="56" t="s">
        <v>50</v>
      </c>
      <c r="H76" s="39"/>
      <c r="I76" s="39"/>
      <c r="J76" s="144" t="s">
        <v>51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99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0" t="str">
        <f>E7</f>
        <v>Tuchlovice Zemědělská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96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 101 Komunikace - Rozpočet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67" t="str">
        <f>IF(J12="","",J12)</f>
        <v>15. 9. 2020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5" t="s">
        <v>100</v>
      </c>
      <c r="D94" s="127"/>
      <c r="E94" s="127"/>
      <c r="F94" s="127"/>
      <c r="G94" s="127"/>
      <c r="H94" s="127"/>
      <c r="I94" s="127"/>
      <c r="J94" s="146" t="s">
        <v>101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47" t="s">
        <v>102</v>
      </c>
      <c r="D96" s="36"/>
      <c r="E96" s="36"/>
      <c r="F96" s="36"/>
      <c r="G96" s="36"/>
      <c r="H96" s="36"/>
      <c r="I96" s="36"/>
      <c r="J96" s="94">
        <f>J138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103</v>
      </c>
    </row>
    <row r="97" s="9" customFormat="1" ht="24.96" customHeight="1">
      <c r="A97" s="9"/>
      <c r="B97" s="148"/>
      <c r="C97" s="9"/>
      <c r="D97" s="149" t="s">
        <v>104</v>
      </c>
      <c r="E97" s="150"/>
      <c r="F97" s="150"/>
      <c r="G97" s="150"/>
      <c r="H97" s="150"/>
      <c r="I97" s="150"/>
      <c r="J97" s="151">
        <f>J139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105</v>
      </c>
      <c r="E98" s="154"/>
      <c r="F98" s="154"/>
      <c r="G98" s="154"/>
      <c r="H98" s="154"/>
      <c r="I98" s="154"/>
      <c r="J98" s="155">
        <f>J140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106</v>
      </c>
      <c r="E99" s="154"/>
      <c r="F99" s="154"/>
      <c r="G99" s="154"/>
      <c r="H99" s="154"/>
      <c r="I99" s="154"/>
      <c r="J99" s="155">
        <f>J154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107</v>
      </c>
      <c r="E100" s="154"/>
      <c r="F100" s="154"/>
      <c r="G100" s="154"/>
      <c r="H100" s="154"/>
      <c r="I100" s="154"/>
      <c r="J100" s="155">
        <f>J159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108</v>
      </c>
      <c r="E101" s="154"/>
      <c r="F101" s="154"/>
      <c r="G101" s="154"/>
      <c r="H101" s="154"/>
      <c r="I101" s="154"/>
      <c r="J101" s="155">
        <f>J174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109</v>
      </c>
      <c r="E102" s="154"/>
      <c r="F102" s="154"/>
      <c r="G102" s="154"/>
      <c r="H102" s="154"/>
      <c r="I102" s="154"/>
      <c r="J102" s="155">
        <f>J179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110</v>
      </c>
      <c r="E103" s="154"/>
      <c r="F103" s="154"/>
      <c r="G103" s="154"/>
      <c r="H103" s="154"/>
      <c r="I103" s="154"/>
      <c r="J103" s="155">
        <f>J200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111</v>
      </c>
      <c r="E104" s="154"/>
      <c r="F104" s="154"/>
      <c r="G104" s="154"/>
      <c r="H104" s="154"/>
      <c r="I104" s="154"/>
      <c r="J104" s="155">
        <f>J204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8"/>
      <c r="C105" s="9"/>
      <c r="D105" s="149" t="s">
        <v>112</v>
      </c>
      <c r="E105" s="150"/>
      <c r="F105" s="150"/>
      <c r="G105" s="150"/>
      <c r="H105" s="150"/>
      <c r="I105" s="150"/>
      <c r="J105" s="151">
        <f>J207</f>
        <v>0</v>
      </c>
      <c r="K105" s="9"/>
      <c r="L105" s="14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2"/>
      <c r="C106" s="10"/>
      <c r="D106" s="153" t="s">
        <v>113</v>
      </c>
      <c r="E106" s="154"/>
      <c r="F106" s="154"/>
      <c r="G106" s="154"/>
      <c r="H106" s="154"/>
      <c r="I106" s="154"/>
      <c r="J106" s="155">
        <f>J208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114</v>
      </c>
      <c r="E107" s="154"/>
      <c r="F107" s="154"/>
      <c r="G107" s="154"/>
      <c r="H107" s="154"/>
      <c r="I107" s="154"/>
      <c r="J107" s="155">
        <f>J211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115</v>
      </c>
      <c r="E108" s="154"/>
      <c r="F108" s="154"/>
      <c r="G108" s="154"/>
      <c r="H108" s="154"/>
      <c r="I108" s="154"/>
      <c r="J108" s="155">
        <f>J214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7" t="s">
        <v>116</v>
      </c>
      <c r="D111" s="36"/>
      <c r="E111" s="36"/>
      <c r="F111" s="36"/>
      <c r="G111" s="36"/>
      <c r="H111" s="36"/>
      <c r="I111" s="36"/>
      <c r="J111" s="156">
        <f>ROUND(J112 + J113 + J114 + J115 + J116 + J117,2)</f>
        <v>0</v>
      </c>
      <c r="K111" s="36"/>
      <c r="L111" s="53"/>
      <c r="N111" s="157" t="s">
        <v>39</v>
      </c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8" customHeight="1">
      <c r="A112" s="36"/>
      <c r="B112" s="158"/>
      <c r="C112" s="159"/>
      <c r="D112" s="122" t="s">
        <v>117</v>
      </c>
      <c r="E112" s="160"/>
      <c r="F112" s="160"/>
      <c r="G112" s="159"/>
      <c r="H112" s="159"/>
      <c r="I112" s="159"/>
      <c r="J112" s="116">
        <v>0</v>
      </c>
      <c r="K112" s="159"/>
      <c r="L112" s="161"/>
      <c r="M112" s="162"/>
      <c r="N112" s="163" t="s">
        <v>40</v>
      </c>
      <c r="O112" s="162"/>
      <c r="P112" s="162"/>
      <c r="Q112" s="162"/>
      <c r="R112" s="162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118</v>
      </c>
      <c r="AZ112" s="162"/>
      <c r="BA112" s="162"/>
      <c r="BB112" s="162"/>
      <c r="BC112" s="162"/>
      <c r="BD112" s="162"/>
      <c r="BE112" s="165">
        <f>IF(N112="základní",J112,0)</f>
        <v>0</v>
      </c>
      <c r="BF112" s="165">
        <f>IF(N112="snížená",J112,0)</f>
        <v>0</v>
      </c>
      <c r="BG112" s="165">
        <f>IF(N112="zákl. přenesená",J112,0)</f>
        <v>0</v>
      </c>
      <c r="BH112" s="165">
        <f>IF(N112="sníž. přenesená",J112,0)</f>
        <v>0</v>
      </c>
      <c r="BI112" s="165">
        <f>IF(N112="nulová",J112,0)</f>
        <v>0</v>
      </c>
      <c r="BJ112" s="164" t="s">
        <v>83</v>
      </c>
      <c r="BK112" s="162"/>
      <c r="BL112" s="162"/>
      <c r="BM112" s="162"/>
    </row>
    <row r="113" s="2" customFormat="1" ht="18" customHeight="1">
      <c r="A113" s="36"/>
      <c r="B113" s="158"/>
      <c r="C113" s="159"/>
      <c r="D113" s="122" t="s">
        <v>119</v>
      </c>
      <c r="E113" s="160"/>
      <c r="F113" s="160"/>
      <c r="G113" s="159"/>
      <c r="H113" s="159"/>
      <c r="I113" s="159"/>
      <c r="J113" s="116">
        <v>0</v>
      </c>
      <c r="K113" s="159"/>
      <c r="L113" s="161"/>
      <c r="M113" s="162"/>
      <c r="N113" s="163" t="s">
        <v>40</v>
      </c>
      <c r="O113" s="162"/>
      <c r="P113" s="162"/>
      <c r="Q113" s="162"/>
      <c r="R113" s="162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118</v>
      </c>
      <c r="AZ113" s="162"/>
      <c r="BA113" s="162"/>
      <c r="BB113" s="162"/>
      <c r="BC113" s="162"/>
      <c r="BD113" s="162"/>
      <c r="BE113" s="165">
        <f>IF(N113="základní",J113,0)</f>
        <v>0</v>
      </c>
      <c r="BF113" s="165">
        <f>IF(N113="snížená",J113,0)</f>
        <v>0</v>
      </c>
      <c r="BG113" s="165">
        <f>IF(N113="zákl. přenesená",J113,0)</f>
        <v>0</v>
      </c>
      <c r="BH113" s="165">
        <f>IF(N113="sníž. přenesená",J113,0)</f>
        <v>0</v>
      </c>
      <c r="BI113" s="165">
        <f>IF(N113="nulová",J113,0)</f>
        <v>0</v>
      </c>
      <c r="BJ113" s="164" t="s">
        <v>83</v>
      </c>
      <c r="BK113" s="162"/>
      <c r="BL113" s="162"/>
      <c r="BM113" s="162"/>
    </row>
    <row r="114" s="2" customFormat="1" ht="18" customHeight="1">
      <c r="A114" s="36"/>
      <c r="B114" s="158"/>
      <c r="C114" s="159"/>
      <c r="D114" s="122" t="s">
        <v>120</v>
      </c>
      <c r="E114" s="160"/>
      <c r="F114" s="160"/>
      <c r="G114" s="159"/>
      <c r="H114" s="159"/>
      <c r="I114" s="159"/>
      <c r="J114" s="116">
        <v>0</v>
      </c>
      <c r="K114" s="159"/>
      <c r="L114" s="161"/>
      <c r="M114" s="162"/>
      <c r="N114" s="163" t="s">
        <v>40</v>
      </c>
      <c r="O114" s="162"/>
      <c r="P114" s="162"/>
      <c r="Q114" s="162"/>
      <c r="R114" s="162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118</v>
      </c>
      <c r="AZ114" s="162"/>
      <c r="BA114" s="162"/>
      <c r="BB114" s="162"/>
      <c r="BC114" s="162"/>
      <c r="BD114" s="162"/>
      <c r="BE114" s="165">
        <f>IF(N114="základní",J114,0)</f>
        <v>0</v>
      </c>
      <c r="BF114" s="165">
        <f>IF(N114="snížená",J114,0)</f>
        <v>0</v>
      </c>
      <c r="BG114" s="165">
        <f>IF(N114="zákl. přenesená",J114,0)</f>
        <v>0</v>
      </c>
      <c r="BH114" s="165">
        <f>IF(N114="sníž. přenesená",J114,0)</f>
        <v>0</v>
      </c>
      <c r="BI114" s="165">
        <f>IF(N114="nulová",J114,0)</f>
        <v>0</v>
      </c>
      <c r="BJ114" s="164" t="s">
        <v>83</v>
      </c>
      <c r="BK114" s="162"/>
      <c r="BL114" s="162"/>
      <c r="BM114" s="162"/>
    </row>
    <row r="115" s="2" customFormat="1" ht="18" customHeight="1">
      <c r="A115" s="36"/>
      <c r="B115" s="158"/>
      <c r="C115" s="159"/>
      <c r="D115" s="122" t="s">
        <v>121</v>
      </c>
      <c r="E115" s="160"/>
      <c r="F115" s="160"/>
      <c r="G115" s="159"/>
      <c r="H115" s="159"/>
      <c r="I115" s="159"/>
      <c r="J115" s="116">
        <v>0</v>
      </c>
      <c r="K115" s="159"/>
      <c r="L115" s="161"/>
      <c r="M115" s="162"/>
      <c r="N115" s="163" t="s">
        <v>40</v>
      </c>
      <c r="O115" s="162"/>
      <c r="P115" s="162"/>
      <c r="Q115" s="162"/>
      <c r="R115" s="162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118</v>
      </c>
      <c r="AZ115" s="162"/>
      <c r="BA115" s="162"/>
      <c r="BB115" s="162"/>
      <c r="BC115" s="162"/>
      <c r="BD115" s="162"/>
      <c r="BE115" s="165">
        <f>IF(N115="základní",J115,0)</f>
        <v>0</v>
      </c>
      <c r="BF115" s="165">
        <f>IF(N115="snížená",J115,0)</f>
        <v>0</v>
      </c>
      <c r="BG115" s="165">
        <f>IF(N115="zákl. přenesená",J115,0)</f>
        <v>0</v>
      </c>
      <c r="BH115" s="165">
        <f>IF(N115="sníž. přenesená",J115,0)</f>
        <v>0</v>
      </c>
      <c r="BI115" s="165">
        <f>IF(N115="nulová",J115,0)</f>
        <v>0</v>
      </c>
      <c r="BJ115" s="164" t="s">
        <v>83</v>
      </c>
      <c r="BK115" s="162"/>
      <c r="BL115" s="162"/>
      <c r="BM115" s="162"/>
    </row>
    <row r="116" s="2" customFormat="1" ht="18" customHeight="1">
      <c r="A116" s="36"/>
      <c r="B116" s="158"/>
      <c r="C116" s="159"/>
      <c r="D116" s="122" t="s">
        <v>122</v>
      </c>
      <c r="E116" s="160"/>
      <c r="F116" s="160"/>
      <c r="G116" s="159"/>
      <c r="H116" s="159"/>
      <c r="I116" s="159"/>
      <c r="J116" s="116">
        <v>0</v>
      </c>
      <c r="K116" s="159"/>
      <c r="L116" s="161"/>
      <c r="M116" s="162"/>
      <c r="N116" s="163" t="s">
        <v>40</v>
      </c>
      <c r="O116" s="162"/>
      <c r="P116" s="162"/>
      <c r="Q116" s="162"/>
      <c r="R116" s="162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118</v>
      </c>
      <c r="AZ116" s="162"/>
      <c r="BA116" s="162"/>
      <c r="BB116" s="162"/>
      <c r="BC116" s="162"/>
      <c r="BD116" s="162"/>
      <c r="BE116" s="165">
        <f>IF(N116="základní",J116,0)</f>
        <v>0</v>
      </c>
      <c r="BF116" s="165">
        <f>IF(N116="snížená",J116,0)</f>
        <v>0</v>
      </c>
      <c r="BG116" s="165">
        <f>IF(N116="zákl. přenesená",J116,0)</f>
        <v>0</v>
      </c>
      <c r="BH116" s="165">
        <f>IF(N116="sníž. přenesená",J116,0)</f>
        <v>0</v>
      </c>
      <c r="BI116" s="165">
        <f>IF(N116="nulová",J116,0)</f>
        <v>0</v>
      </c>
      <c r="BJ116" s="164" t="s">
        <v>83</v>
      </c>
      <c r="BK116" s="162"/>
      <c r="BL116" s="162"/>
      <c r="BM116" s="162"/>
    </row>
    <row r="117" s="2" customFormat="1" ht="18" customHeight="1">
      <c r="A117" s="36"/>
      <c r="B117" s="158"/>
      <c r="C117" s="159"/>
      <c r="D117" s="160" t="s">
        <v>123</v>
      </c>
      <c r="E117" s="159"/>
      <c r="F117" s="159"/>
      <c r="G117" s="159"/>
      <c r="H117" s="159"/>
      <c r="I117" s="159"/>
      <c r="J117" s="116">
        <f>ROUND(J30*T117,2)</f>
        <v>0</v>
      </c>
      <c r="K117" s="159"/>
      <c r="L117" s="161"/>
      <c r="M117" s="162"/>
      <c r="N117" s="163" t="s">
        <v>40</v>
      </c>
      <c r="O117" s="162"/>
      <c r="P117" s="162"/>
      <c r="Q117" s="162"/>
      <c r="R117" s="162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124</v>
      </c>
      <c r="AZ117" s="162"/>
      <c r="BA117" s="162"/>
      <c r="BB117" s="162"/>
      <c r="BC117" s="162"/>
      <c r="BD117" s="162"/>
      <c r="BE117" s="165">
        <f>IF(N117="základní",J117,0)</f>
        <v>0</v>
      </c>
      <c r="BF117" s="165">
        <f>IF(N117="snížená",J117,0)</f>
        <v>0</v>
      </c>
      <c r="BG117" s="165">
        <f>IF(N117="zákl. přenesená",J117,0)</f>
        <v>0</v>
      </c>
      <c r="BH117" s="165">
        <f>IF(N117="sníž. přenesená",J117,0)</f>
        <v>0</v>
      </c>
      <c r="BI117" s="165">
        <f>IF(N117="nulová",J117,0)</f>
        <v>0</v>
      </c>
      <c r="BJ117" s="164" t="s">
        <v>83</v>
      </c>
      <c r="BK117" s="162"/>
      <c r="BL117" s="162"/>
      <c r="BM117" s="162"/>
    </row>
    <row r="118" s="2" customForma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9.28" customHeight="1">
      <c r="A119" s="36"/>
      <c r="B119" s="37"/>
      <c r="C119" s="126" t="s">
        <v>94</v>
      </c>
      <c r="D119" s="127"/>
      <c r="E119" s="127"/>
      <c r="F119" s="127"/>
      <c r="G119" s="127"/>
      <c r="H119" s="127"/>
      <c r="I119" s="127"/>
      <c r="J119" s="128">
        <f>ROUND(J96+J111,2)</f>
        <v>0</v>
      </c>
      <c r="K119" s="127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4" s="2" customFormat="1" ht="6.96" customHeight="1">
      <c r="A124" s="36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4.96" customHeight="1">
      <c r="A125" s="36"/>
      <c r="B125" s="37"/>
      <c r="C125" s="19" t="s">
        <v>125</v>
      </c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16</v>
      </c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6.5" customHeight="1">
      <c r="A128" s="36"/>
      <c r="B128" s="37"/>
      <c r="C128" s="36"/>
      <c r="D128" s="36"/>
      <c r="E128" s="130" t="str">
        <f>E7</f>
        <v>Tuchlovice Zemědělská</v>
      </c>
      <c r="F128" s="28"/>
      <c r="G128" s="28"/>
      <c r="H128" s="28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96</v>
      </c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6.5" customHeight="1">
      <c r="A130" s="36"/>
      <c r="B130" s="37"/>
      <c r="C130" s="36"/>
      <c r="D130" s="36"/>
      <c r="E130" s="65" t="str">
        <f>E9</f>
        <v>SO 101 Komunikace - Rozpočet</v>
      </c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2" customHeight="1">
      <c r="A132" s="36"/>
      <c r="B132" s="37"/>
      <c r="C132" s="28" t="s">
        <v>20</v>
      </c>
      <c r="D132" s="36"/>
      <c r="E132" s="36"/>
      <c r="F132" s="23" t="str">
        <f>F12</f>
        <v xml:space="preserve"> </v>
      </c>
      <c r="G132" s="36"/>
      <c r="H132" s="36"/>
      <c r="I132" s="28" t="s">
        <v>22</v>
      </c>
      <c r="J132" s="67" t="str">
        <f>IF(J12="","",J12)</f>
        <v>15. 9. 2020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6.96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5.15" customHeight="1">
      <c r="A134" s="36"/>
      <c r="B134" s="37"/>
      <c r="C134" s="28" t="s">
        <v>24</v>
      </c>
      <c r="D134" s="36"/>
      <c r="E134" s="36"/>
      <c r="F134" s="23" t="str">
        <f>E15</f>
        <v xml:space="preserve"> </v>
      </c>
      <c r="G134" s="36"/>
      <c r="H134" s="36"/>
      <c r="I134" s="28" t="s">
        <v>29</v>
      </c>
      <c r="J134" s="32" t="str">
        <f>E21</f>
        <v xml:space="preserve"> </v>
      </c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5.15" customHeight="1">
      <c r="A135" s="36"/>
      <c r="B135" s="37"/>
      <c r="C135" s="28" t="s">
        <v>27</v>
      </c>
      <c r="D135" s="36"/>
      <c r="E135" s="36"/>
      <c r="F135" s="23" t="str">
        <f>IF(E18="","",E18)</f>
        <v>Vyplň údaj</v>
      </c>
      <c r="G135" s="36"/>
      <c r="H135" s="36"/>
      <c r="I135" s="28" t="s">
        <v>31</v>
      </c>
      <c r="J135" s="32" t="str">
        <f>E24</f>
        <v xml:space="preserve"> </v>
      </c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0.32" customHeight="1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11" customFormat="1" ht="29.28" customHeight="1">
      <c r="A137" s="166"/>
      <c r="B137" s="167"/>
      <c r="C137" s="168" t="s">
        <v>126</v>
      </c>
      <c r="D137" s="169" t="s">
        <v>60</v>
      </c>
      <c r="E137" s="169" t="s">
        <v>56</v>
      </c>
      <c r="F137" s="169" t="s">
        <v>57</v>
      </c>
      <c r="G137" s="169" t="s">
        <v>127</v>
      </c>
      <c r="H137" s="169" t="s">
        <v>128</v>
      </c>
      <c r="I137" s="169" t="s">
        <v>129</v>
      </c>
      <c r="J137" s="170" t="s">
        <v>101</v>
      </c>
      <c r="K137" s="171" t="s">
        <v>130</v>
      </c>
      <c r="L137" s="172"/>
      <c r="M137" s="84" t="s">
        <v>1</v>
      </c>
      <c r="N137" s="85" t="s">
        <v>39</v>
      </c>
      <c r="O137" s="85" t="s">
        <v>131</v>
      </c>
      <c r="P137" s="85" t="s">
        <v>132</v>
      </c>
      <c r="Q137" s="85" t="s">
        <v>133</v>
      </c>
      <c r="R137" s="85" t="s">
        <v>134</v>
      </c>
      <c r="S137" s="85" t="s">
        <v>135</v>
      </c>
      <c r="T137" s="86" t="s">
        <v>136</v>
      </c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</row>
    <row r="138" s="2" customFormat="1" ht="22.8" customHeight="1">
      <c r="A138" s="36"/>
      <c r="B138" s="37"/>
      <c r="C138" s="91" t="s">
        <v>137</v>
      </c>
      <c r="D138" s="36"/>
      <c r="E138" s="36"/>
      <c r="F138" s="36"/>
      <c r="G138" s="36"/>
      <c r="H138" s="36"/>
      <c r="I138" s="36"/>
      <c r="J138" s="173">
        <f>BK138</f>
        <v>0</v>
      </c>
      <c r="K138" s="36"/>
      <c r="L138" s="37"/>
      <c r="M138" s="87"/>
      <c r="N138" s="71"/>
      <c r="O138" s="88"/>
      <c r="P138" s="174">
        <f>P139+P207</f>
        <v>0</v>
      </c>
      <c r="Q138" s="88"/>
      <c r="R138" s="174">
        <f>R139+R207</f>
        <v>200.26531</v>
      </c>
      <c r="S138" s="88"/>
      <c r="T138" s="175">
        <f>T139+T207</f>
        <v>353.46709700000002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74</v>
      </c>
      <c r="AU138" s="15" t="s">
        <v>103</v>
      </c>
      <c r="BK138" s="176">
        <f>BK139+BK207</f>
        <v>0</v>
      </c>
    </row>
    <row r="139" s="12" customFormat="1" ht="25.92" customHeight="1">
      <c r="A139" s="12"/>
      <c r="B139" s="177"/>
      <c r="C139" s="12"/>
      <c r="D139" s="178" t="s">
        <v>74</v>
      </c>
      <c r="E139" s="179" t="s">
        <v>138</v>
      </c>
      <c r="F139" s="179" t="s">
        <v>139</v>
      </c>
      <c r="G139" s="12"/>
      <c r="H139" s="12"/>
      <c r="I139" s="180"/>
      <c r="J139" s="181">
        <f>BK139</f>
        <v>0</v>
      </c>
      <c r="K139" s="12"/>
      <c r="L139" s="177"/>
      <c r="M139" s="182"/>
      <c r="N139" s="183"/>
      <c r="O139" s="183"/>
      <c r="P139" s="184">
        <f>P140+P154+P159+P174+P179+P200+P204</f>
        <v>0</v>
      </c>
      <c r="Q139" s="183"/>
      <c r="R139" s="184">
        <f>R140+R154+R159+R174+R179+R200+R204</f>
        <v>200.26531</v>
      </c>
      <c r="S139" s="183"/>
      <c r="T139" s="185">
        <f>T140+T154+T159+T174+T179+T200+T204</f>
        <v>353.46709700000002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8" t="s">
        <v>83</v>
      </c>
      <c r="AT139" s="186" t="s">
        <v>74</v>
      </c>
      <c r="AU139" s="186" t="s">
        <v>75</v>
      </c>
      <c r="AY139" s="178" t="s">
        <v>140</v>
      </c>
      <c r="BK139" s="187">
        <f>BK140+BK154+BK159+BK174+BK179+BK200+BK204</f>
        <v>0</v>
      </c>
    </row>
    <row r="140" s="12" customFormat="1" ht="22.8" customHeight="1">
      <c r="A140" s="12"/>
      <c r="B140" s="177"/>
      <c r="C140" s="12"/>
      <c r="D140" s="178" t="s">
        <v>74</v>
      </c>
      <c r="E140" s="188" t="s">
        <v>83</v>
      </c>
      <c r="F140" s="188" t="s">
        <v>141</v>
      </c>
      <c r="G140" s="12"/>
      <c r="H140" s="12"/>
      <c r="I140" s="180"/>
      <c r="J140" s="189">
        <f>BK140</f>
        <v>0</v>
      </c>
      <c r="K140" s="12"/>
      <c r="L140" s="177"/>
      <c r="M140" s="182"/>
      <c r="N140" s="183"/>
      <c r="O140" s="183"/>
      <c r="P140" s="184">
        <f>SUM(P141:P153)</f>
        <v>0</v>
      </c>
      <c r="Q140" s="183"/>
      <c r="R140" s="184">
        <f>SUM(R141:R153)</f>
        <v>0.0019499999999999999</v>
      </c>
      <c r="S140" s="183"/>
      <c r="T140" s="185">
        <f>SUM(T141:T153)</f>
        <v>353.463097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8" t="s">
        <v>83</v>
      </c>
      <c r="AT140" s="186" t="s">
        <v>74</v>
      </c>
      <c r="AU140" s="186" t="s">
        <v>83</v>
      </c>
      <c r="AY140" s="178" t="s">
        <v>140</v>
      </c>
      <c r="BK140" s="187">
        <f>SUM(BK141:BK153)</f>
        <v>0</v>
      </c>
    </row>
    <row r="141" s="2" customFormat="1" ht="24.15" customHeight="1">
      <c r="A141" s="36"/>
      <c r="B141" s="158"/>
      <c r="C141" s="190" t="s">
        <v>83</v>
      </c>
      <c r="D141" s="190" t="s">
        <v>142</v>
      </c>
      <c r="E141" s="191" t="s">
        <v>143</v>
      </c>
      <c r="F141" s="192" t="s">
        <v>144</v>
      </c>
      <c r="G141" s="193" t="s">
        <v>145</v>
      </c>
      <c r="H141" s="194">
        <v>170</v>
      </c>
      <c r="I141" s="195"/>
      <c r="J141" s="196">
        <f>ROUND(I141*H141,2)</f>
        <v>0</v>
      </c>
      <c r="K141" s="197"/>
      <c r="L141" s="37"/>
      <c r="M141" s="198" t="s">
        <v>1</v>
      </c>
      <c r="N141" s="199" t="s">
        <v>40</v>
      </c>
      <c r="O141" s="75"/>
      <c r="P141" s="200">
        <f>O141*H141</f>
        <v>0</v>
      </c>
      <c r="Q141" s="200">
        <v>0</v>
      </c>
      <c r="R141" s="200">
        <f>Q141*H141</f>
        <v>0</v>
      </c>
      <c r="S141" s="200">
        <v>0.22</v>
      </c>
      <c r="T141" s="201">
        <f>S141*H141</f>
        <v>37.399999999999999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2" t="s">
        <v>146</v>
      </c>
      <c r="AT141" s="202" t="s">
        <v>142</v>
      </c>
      <c r="AU141" s="202" t="s">
        <v>85</v>
      </c>
      <c r="AY141" s="15" t="s">
        <v>140</v>
      </c>
      <c r="BE141" s="121">
        <f>IF(N141="základní",J141,0)</f>
        <v>0</v>
      </c>
      <c r="BF141" s="121">
        <f>IF(N141="snížená",J141,0)</f>
        <v>0</v>
      </c>
      <c r="BG141" s="121">
        <f>IF(N141="zákl. přenesená",J141,0)</f>
        <v>0</v>
      </c>
      <c r="BH141" s="121">
        <f>IF(N141="sníž. přenesená",J141,0)</f>
        <v>0</v>
      </c>
      <c r="BI141" s="121">
        <f>IF(N141="nulová",J141,0)</f>
        <v>0</v>
      </c>
      <c r="BJ141" s="15" t="s">
        <v>83</v>
      </c>
      <c r="BK141" s="121">
        <f>ROUND(I141*H141,2)</f>
        <v>0</v>
      </c>
      <c r="BL141" s="15" t="s">
        <v>146</v>
      </c>
      <c r="BM141" s="202" t="s">
        <v>147</v>
      </c>
    </row>
    <row r="142" s="2" customFormat="1" ht="24.15" customHeight="1">
      <c r="A142" s="36"/>
      <c r="B142" s="158"/>
      <c r="C142" s="190" t="s">
        <v>85</v>
      </c>
      <c r="D142" s="190" t="s">
        <v>142</v>
      </c>
      <c r="E142" s="191" t="s">
        <v>148</v>
      </c>
      <c r="F142" s="192" t="s">
        <v>149</v>
      </c>
      <c r="G142" s="193" t="s">
        <v>145</v>
      </c>
      <c r="H142" s="194">
        <v>443.33300000000003</v>
      </c>
      <c r="I142" s="195"/>
      <c r="J142" s="196">
        <f>ROUND(I142*H142,2)</f>
        <v>0</v>
      </c>
      <c r="K142" s="197"/>
      <c r="L142" s="37"/>
      <c r="M142" s="198" t="s">
        <v>1</v>
      </c>
      <c r="N142" s="199" t="s">
        <v>40</v>
      </c>
      <c r="O142" s="75"/>
      <c r="P142" s="200">
        <f>O142*H142</f>
        <v>0</v>
      </c>
      <c r="Q142" s="200">
        <v>0</v>
      </c>
      <c r="R142" s="200">
        <f>Q142*H142</f>
        <v>0</v>
      </c>
      <c r="S142" s="200">
        <v>0.70899999999999996</v>
      </c>
      <c r="T142" s="201">
        <f>S142*H142</f>
        <v>314.32309700000002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2" t="s">
        <v>146</v>
      </c>
      <c r="AT142" s="202" t="s">
        <v>142</v>
      </c>
      <c r="AU142" s="202" t="s">
        <v>85</v>
      </c>
      <c r="AY142" s="15" t="s">
        <v>140</v>
      </c>
      <c r="BE142" s="121">
        <f>IF(N142="základní",J142,0)</f>
        <v>0</v>
      </c>
      <c r="BF142" s="121">
        <f>IF(N142="snížená",J142,0)</f>
        <v>0</v>
      </c>
      <c r="BG142" s="121">
        <f>IF(N142="zákl. přenesená",J142,0)</f>
        <v>0</v>
      </c>
      <c r="BH142" s="121">
        <f>IF(N142="sníž. přenesená",J142,0)</f>
        <v>0</v>
      </c>
      <c r="BI142" s="121">
        <f>IF(N142="nulová",J142,0)</f>
        <v>0</v>
      </c>
      <c r="BJ142" s="15" t="s">
        <v>83</v>
      </c>
      <c r="BK142" s="121">
        <f>ROUND(I142*H142,2)</f>
        <v>0</v>
      </c>
      <c r="BL142" s="15" t="s">
        <v>146</v>
      </c>
      <c r="BM142" s="202" t="s">
        <v>150</v>
      </c>
    </row>
    <row r="143" s="2" customFormat="1" ht="16.5" customHeight="1">
      <c r="A143" s="36"/>
      <c r="B143" s="158"/>
      <c r="C143" s="190" t="s">
        <v>151</v>
      </c>
      <c r="D143" s="190" t="s">
        <v>142</v>
      </c>
      <c r="E143" s="191" t="s">
        <v>152</v>
      </c>
      <c r="F143" s="192" t="s">
        <v>153</v>
      </c>
      <c r="G143" s="193" t="s">
        <v>154</v>
      </c>
      <c r="H143" s="194">
        <v>6</v>
      </c>
      <c r="I143" s="195"/>
      <c r="J143" s="196">
        <f>ROUND(I143*H143,2)</f>
        <v>0</v>
      </c>
      <c r="K143" s="197"/>
      <c r="L143" s="37"/>
      <c r="M143" s="198" t="s">
        <v>1</v>
      </c>
      <c r="N143" s="199" t="s">
        <v>40</v>
      </c>
      <c r="O143" s="75"/>
      <c r="P143" s="200">
        <f>O143*H143</f>
        <v>0</v>
      </c>
      <c r="Q143" s="200">
        <v>0</v>
      </c>
      <c r="R143" s="200">
        <f>Q143*H143</f>
        <v>0</v>
      </c>
      <c r="S143" s="200">
        <v>0.28999999999999998</v>
      </c>
      <c r="T143" s="201">
        <f>S143*H143</f>
        <v>1.7399999999999998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2" t="s">
        <v>146</v>
      </c>
      <c r="AT143" s="202" t="s">
        <v>142</v>
      </c>
      <c r="AU143" s="202" t="s">
        <v>85</v>
      </c>
      <c r="AY143" s="15" t="s">
        <v>140</v>
      </c>
      <c r="BE143" s="121">
        <f>IF(N143="základní",J143,0)</f>
        <v>0</v>
      </c>
      <c r="BF143" s="121">
        <f>IF(N143="snížená",J143,0)</f>
        <v>0</v>
      </c>
      <c r="BG143" s="121">
        <f>IF(N143="zákl. přenesená",J143,0)</f>
        <v>0</v>
      </c>
      <c r="BH143" s="121">
        <f>IF(N143="sníž. přenesená",J143,0)</f>
        <v>0</v>
      </c>
      <c r="BI143" s="121">
        <f>IF(N143="nulová",J143,0)</f>
        <v>0</v>
      </c>
      <c r="BJ143" s="15" t="s">
        <v>83</v>
      </c>
      <c r="BK143" s="121">
        <f>ROUND(I143*H143,2)</f>
        <v>0</v>
      </c>
      <c r="BL143" s="15" t="s">
        <v>146</v>
      </c>
      <c r="BM143" s="202" t="s">
        <v>155</v>
      </c>
    </row>
    <row r="144" s="2" customFormat="1" ht="24.15" customHeight="1">
      <c r="A144" s="36"/>
      <c r="B144" s="158"/>
      <c r="C144" s="190" t="s">
        <v>146</v>
      </c>
      <c r="D144" s="190" t="s">
        <v>142</v>
      </c>
      <c r="E144" s="191" t="s">
        <v>156</v>
      </c>
      <c r="F144" s="192" t="s">
        <v>157</v>
      </c>
      <c r="G144" s="193" t="s">
        <v>158</v>
      </c>
      <c r="H144" s="194">
        <v>13.300000000000001</v>
      </c>
      <c r="I144" s="195"/>
      <c r="J144" s="196">
        <f>ROUND(I144*H144,2)</f>
        <v>0</v>
      </c>
      <c r="K144" s="197"/>
      <c r="L144" s="37"/>
      <c r="M144" s="198" t="s">
        <v>1</v>
      </c>
      <c r="N144" s="199" t="s">
        <v>40</v>
      </c>
      <c r="O144" s="75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2" t="s">
        <v>146</v>
      </c>
      <c r="AT144" s="202" t="s">
        <v>142</v>
      </c>
      <c r="AU144" s="202" t="s">
        <v>85</v>
      </c>
      <c r="AY144" s="15" t="s">
        <v>140</v>
      </c>
      <c r="BE144" s="121">
        <f>IF(N144="základní",J144,0)</f>
        <v>0</v>
      </c>
      <c r="BF144" s="121">
        <f>IF(N144="snížená",J144,0)</f>
        <v>0</v>
      </c>
      <c r="BG144" s="121">
        <f>IF(N144="zákl. přenesená",J144,0)</f>
        <v>0</v>
      </c>
      <c r="BH144" s="121">
        <f>IF(N144="sníž. přenesená",J144,0)</f>
        <v>0</v>
      </c>
      <c r="BI144" s="121">
        <f>IF(N144="nulová",J144,0)</f>
        <v>0</v>
      </c>
      <c r="BJ144" s="15" t="s">
        <v>83</v>
      </c>
      <c r="BK144" s="121">
        <f>ROUND(I144*H144,2)</f>
        <v>0</v>
      </c>
      <c r="BL144" s="15" t="s">
        <v>146</v>
      </c>
      <c r="BM144" s="202" t="s">
        <v>159</v>
      </c>
    </row>
    <row r="145" s="2" customFormat="1" ht="24.15" customHeight="1">
      <c r="A145" s="36"/>
      <c r="B145" s="158"/>
      <c r="C145" s="190" t="s">
        <v>160</v>
      </c>
      <c r="D145" s="190" t="s">
        <v>142</v>
      </c>
      <c r="E145" s="191" t="s">
        <v>161</v>
      </c>
      <c r="F145" s="192" t="s">
        <v>162</v>
      </c>
      <c r="G145" s="193" t="s">
        <v>158</v>
      </c>
      <c r="H145" s="194">
        <v>13.300000000000001</v>
      </c>
      <c r="I145" s="195"/>
      <c r="J145" s="196">
        <f>ROUND(I145*H145,2)</f>
        <v>0</v>
      </c>
      <c r="K145" s="197"/>
      <c r="L145" s="37"/>
      <c r="M145" s="198" t="s">
        <v>1</v>
      </c>
      <c r="N145" s="199" t="s">
        <v>40</v>
      </c>
      <c r="O145" s="75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2" t="s">
        <v>146</v>
      </c>
      <c r="AT145" s="202" t="s">
        <v>142</v>
      </c>
      <c r="AU145" s="202" t="s">
        <v>85</v>
      </c>
      <c r="AY145" s="15" t="s">
        <v>140</v>
      </c>
      <c r="BE145" s="121">
        <f>IF(N145="základní",J145,0)</f>
        <v>0</v>
      </c>
      <c r="BF145" s="121">
        <f>IF(N145="snížená",J145,0)</f>
        <v>0</v>
      </c>
      <c r="BG145" s="121">
        <f>IF(N145="zákl. přenesená",J145,0)</f>
        <v>0</v>
      </c>
      <c r="BH145" s="121">
        <f>IF(N145="sníž. přenesená",J145,0)</f>
        <v>0</v>
      </c>
      <c r="BI145" s="121">
        <f>IF(N145="nulová",J145,0)</f>
        <v>0</v>
      </c>
      <c r="BJ145" s="15" t="s">
        <v>83</v>
      </c>
      <c r="BK145" s="121">
        <f>ROUND(I145*H145,2)</f>
        <v>0</v>
      </c>
      <c r="BL145" s="15" t="s">
        <v>146</v>
      </c>
      <c r="BM145" s="202" t="s">
        <v>163</v>
      </c>
    </row>
    <row r="146" s="2" customFormat="1" ht="24.15" customHeight="1">
      <c r="A146" s="36"/>
      <c r="B146" s="158"/>
      <c r="C146" s="190" t="s">
        <v>164</v>
      </c>
      <c r="D146" s="190" t="s">
        <v>142</v>
      </c>
      <c r="E146" s="191" t="s">
        <v>165</v>
      </c>
      <c r="F146" s="192" t="s">
        <v>166</v>
      </c>
      <c r="G146" s="193" t="s">
        <v>158</v>
      </c>
      <c r="H146" s="194">
        <v>16.300000000000001</v>
      </c>
      <c r="I146" s="195"/>
      <c r="J146" s="196">
        <f>ROUND(I146*H146,2)</f>
        <v>0</v>
      </c>
      <c r="K146" s="197"/>
      <c r="L146" s="37"/>
      <c r="M146" s="198" t="s">
        <v>1</v>
      </c>
      <c r="N146" s="199" t="s">
        <v>40</v>
      </c>
      <c r="O146" s="75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2" t="s">
        <v>146</v>
      </c>
      <c r="AT146" s="202" t="s">
        <v>142</v>
      </c>
      <c r="AU146" s="202" t="s">
        <v>85</v>
      </c>
      <c r="AY146" s="15" t="s">
        <v>140</v>
      </c>
      <c r="BE146" s="121">
        <f>IF(N146="základní",J146,0)</f>
        <v>0</v>
      </c>
      <c r="BF146" s="121">
        <f>IF(N146="snížená",J146,0)</f>
        <v>0</v>
      </c>
      <c r="BG146" s="121">
        <f>IF(N146="zákl. přenesená",J146,0)</f>
        <v>0</v>
      </c>
      <c r="BH146" s="121">
        <f>IF(N146="sníž. přenesená",J146,0)</f>
        <v>0</v>
      </c>
      <c r="BI146" s="121">
        <f>IF(N146="nulová",J146,0)</f>
        <v>0</v>
      </c>
      <c r="BJ146" s="15" t="s">
        <v>83</v>
      </c>
      <c r="BK146" s="121">
        <f>ROUND(I146*H146,2)</f>
        <v>0</v>
      </c>
      <c r="BL146" s="15" t="s">
        <v>146</v>
      </c>
      <c r="BM146" s="202" t="s">
        <v>167</v>
      </c>
    </row>
    <row r="147" s="2" customFormat="1" ht="24.15" customHeight="1">
      <c r="A147" s="36"/>
      <c r="B147" s="158"/>
      <c r="C147" s="190" t="s">
        <v>168</v>
      </c>
      <c r="D147" s="190" t="s">
        <v>142</v>
      </c>
      <c r="E147" s="191" t="s">
        <v>169</v>
      </c>
      <c r="F147" s="192" t="s">
        <v>170</v>
      </c>
      <c r="G147" s="193" t="s">
        <v>158</v>
      </c>
      <c r="H147" s="194">
        <v>1.6200000000000001</v>
      </c>
      <c r="I147" s="195"/>
      <c r="J147" s="196">
        <f>ROUND(I147*H147,2)</f>
        <v>0</v>
      </c>
      <c r="K147" s="197"/>
      <c r="L147" s="37"/>
      <c r="M147" s="198" t="s">
        <v>1</v>
      </c>
      <c r="N147" s="199" t="s">
        <v>40</v>
      </c>
      <c r="O147" s="75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146</v>
      </c>
      <c r="AT147" s="202" t="s">
        <v>142</v>
      </c>
      <c r="AU147" s="202" t="s">
        <v>85</v>
      </c>
      <c r="AY147" s="15" t="s">
        <v>140</v>
      </c>
      <c r="BE147" s="121">
        <f>IF(N147="základní",J147,0)</f>
        <v>0</v>
      </c>
      <c r="BF147" s="121">
        <f>IF(N147="snížená",J147,0)</f>
        <v>0</v>
      </c>
      <c r="BG147" s="121">
        <f>IF(N147="zákl. přenesená",J147,0)</f>
        <v>0</v>
      </c>
      <c r="BH147" s="121">
        <f>IF(N147="sníž. přenesená",J147,0)</f>
        <v>0</v>
      </c>
      <c r="BI147" s="121">
        <f>IF(N147="nulová",J147,0)</f>
        <v>0</v>
      </c>
      <c r="BJ147" s="15" t="s">
        <v>83</v>
      </c>
      <c r="BK147" s="121">
        <f>ROUND(I147*H147,2)</f>
        <v>0</v>
      </c>
      <c r="BL147" s="15" t="s">
        <v>146</v>
      </c>
      <c r="BM147" s="202" t="s">
        <v>171</v>
      </c>
    </row>
    <row r="148" s="2" customFormat="1" ht="24.15" customHeight="1">
      <c r="A148" s="36"/>
      <c r="B148" s="158"/>
      <c r="C148" s="190" t="s">
        <v>172</v>
      </c>
      <c r="D148" s="190" t="s">
        <v>142</v>
      </c>
      <c r="E148" s="191" t="s">
        <v>173</v>
      </c>
      <c r="F148" s="192" t="s">
        <v>174</v>
      </c>
      <c r="G148" s="193" t="s">
        <v>158</v>
      </c>
      <c r="H148" s="194">
        <v>133</v>
      </c>
      <c r="I148" s="195"/>
      <c r="J148" s="196">
        <f>ROUND(I148*H148,2)</f>
        <v>0</v>
      </c>
      <c r="K148" s="197"/>
      <c r="L148" s="37"/>
      <c r="M148" s="198" t="s">
        <v>1</v>
      </c>
      <c r="N148" s="199" t="s">
        <v>40</v>
      </c>
      <c r="O148" s="75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2" t="s">
        <v>146</v>
      </c>
      <c r="AT148" s="202" t="s">
        <v>142</v>
      </c>
      <c r="AU148" s="202" t="s">
        <v>85</v>
      </c>
      <c r="AY148" s="15" t="s">
        <v>140</v>
      </c>
      <c r="BE148" s="121">
        <f>IF(N148="základní",J148,0)</f>
        <v>0</v>
      </c>
      <c r="BF148" s="121">
        <f>IF(N148="snížená",J148,0)</f>
        <v>0</v>
      </c>
      <c r="BG148" s="121">
        <f>IF(N148="zákl. přenesená",J148,0)</f>
        <v>0</v>
      </c>
      <c r="BH148" s="121">
        <f>IF(N148="sníž. přenesená",J148,0)</f>
        <v>0</v>
      </c>
      <c r="BI148" s="121">
        <f>IF(N148="nulová",J148,0)</f>
        <v>0</v>
      </c>
      <c r="BJ148" s="15" t="s">
        <v>83</v>
      </c>
      <c r="BK148" s="121">
        <f>ROUND(I148*H148,2)</f>
        <v>0</v>
      </c>
      <c r="BL148" s="15" t="s">
        <v>146</v>
      </c>
      <c r="BM148" s="202" t="s">
        <v>175</v>
      </c>
    </row>
    <row r="149" s="2" customFormat="1" ht="24.15" customHeight="1">
      <c r="A149" s="36"/>
      <c r="B149" s="158"/>
      <c r="C149" s="190" t="s">
        <v>176</v>
      </c>
      <c r="D149" s="190" t="s">
        <v>142</v>
      </c>
      <c r="E149" s="191" t="s">
        <v>177</v>
      </c>
      <c r="F149" s="192" t="s">
        <v>178</v>
      </c>
      <c r="G149" s="193" t="s">
        <v>179</v>
      </c>
      <c r="H149" s="194">
        <v>239.40000000000001</v>
      </c>
      <c r="I149" s="195"/>
      <c r="J149" s="196">
        <f>ROUND(I149*H149,2)</f>
        <v>0</v>
      </c>
      <c r="K149" s="197"/>
      <c r="L149" s="37"/>
      <c r="M149" s="198" t="s">
        <v>1</v>
      </c>
      <c r="N149" s="199" t="s">
        <v>40</v>
      </c>
      <c r="O149" s="75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2" t="s">
        <v>146</v>
      </c>
      <c r="AT149" s="202" t="s">
        <v>142</v>
      </c>
      <c r="AU149" s="202" t="s">
        <v>85</v>
      </c>
      <c r="AY149" s="15" t="s">
        <v>140</v>
      </c>
      <c r="BE149" s="121">
        <f>IF(N149="základní",J149,0)</f>
        <v>0</v>
      </c>
      <c r="BF149" s="121">
        <f>IF(N149="snížená",J149,0)</f>
        <v>0</v>
      </c>
      <c r="BG149" s="121">
        <f>IF(N149="zákl. přenesená",J149,0)</f>
        <v>0</v>
      </c>
      <c r="BH149" s="121">
        <f>IF(N149="sníž. přenesená",J149,0)</f>
        <v>0</v>
      </c>
      <c r="BI149" s="121">
        <f>IF(N149="nulová",J149,0)</f>
        <v>0</v>
      </c>
      <c r="BJ149" s="15" t="s">
        <v>83</v>
      </c>
      <c r="BK149" s="121">
        <f>ROUND(I149*H149,2)</f>
        <v>0</v>
      </c>
      <c r="BL149" s="15" t="s">
        <v>146</v>
      </c>
      <c r="BM149" s="202" t="s">
        <v>180</v>
      </c>
    </row>
    <row r="150" s="2" customFormat="1" ht="24.15" customHeight="1">
      <c r="A150" s="36"/>
      <c r="B150" s="158"/>
      <c r="C150" s="190" t="s">
        <v>181</v>
      </c>
      <c r="D150" s="190" t="s">
        <v>142</v>
      </c>
      <c r="E150" s="191" t="s">
        <v>182</v>
      </c>
      <c r="F150" s="192" t="s">
        <v>183</v>
      </c>
      <c r="G150" s="193" t="s">
        <v>145</v>
      </c>
      <c r="H150" s="194">
        <v>130</v>
      </c>
      <c r="I150" s="195"/>
      <c r="J150" s="196">
        <f>ROUND(I150*H150,2)</f>
        <v>0</v>
      </c>
      <c r="K150" s="197"/>
      <c r="L150" s="37"/>
      <c r="M150" s="198" t="s">
        <v>1</v>
      </c>
      <c r="N150" s="199" t="s">
        <v>40</v>
      </c>
      <c r="O150" s="75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2" t="s">
        <v>146</v>
      </c>
      <c r="AT150" s="202" t="s">
        <v>142</v>
      </c>
      <c r="AU150" s="202" t="s">
        <v>85</v>
      </c>
      <c r="AY150" s="15" t="s">
        <v>140</v>
      </c>
      <c r="BE150" s="121">
        <f>IF(N150="základní",J150,0)</f>
        <v>0</v>
      </c>
      <c r="BF150" s="121">
        <f>IF(N150="snížená",J150,0)</f>
        <v>0</v>
      </c>
      <c r="BG150" s="121">
        <f>IF(N150="zákl. přenesená",J150,0)</f>
        <v>0</v>
      </c>
      <c r="BH150" s="121">
        <f>IF(N150="sníž. přenesená",J150,0)</f>
        <v>0</v>
      </c>
      <c r="BI150" s="121">
        <f>IF(N150="nulová",J150,0)</f>
        <v>0</v>
      </c>
      <c r="BJ150" s="15" t="s">
        <v>83</v>
      </c>
      <c r="BK150" s="121">
        <f>ROUND(I150*H150,2)</f>
        <v>0</v>
      </c>
      <c r="BL150" s="15" t="s">
        <v>146</v>
      </c>
      <c r="BM150" s="202" t="s">
        <v>184</v>
      </c>
    </row>
    <row r="151" s="2" customFormat="1" ht="24.15" customHeight="1">
      <c r="A151" s="36"/>
      <c r="B151" s="158"/>
      <c r="C151" s="190" t="s">
        <v>185</v>
      </c>
      <c r="D151" s="190" t="s">
        <v>142</v>
      </c>
      <c r="E151" s="191" t="s">
        <v>186</v>
      </c>
      <c r="F151" s="192" t="s">
        <v>187</v>
      </c>
      <c r="G151" s="193" t="s">
        <v>145</v>
      </c>
      <c r="H151" s="194">
        <v>130</v>
      </c>
      <c r="I151" s="195"/>
      <c r="J151" s="196">
        <f>ROUND(I151*H151,2)</f>
        <v>0</v>
      </c>
      <c r="K151" s="197"/>
      <c r="L151" s="37"/>
      <c r="M151" s="198" t="s">
        <v>1</v>
      </c>
      <c r="N151" s="199" t="s">
        <v>40</v>
      </c>
      <c r="O151" s="75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2" t="s">
        <v>146</v>
      </c>
      <c r="AT151" s="202" t="s">
        <v>142</v>
      </c>
      <c r="AU151" s="202" t="s">
        <v>85</v>
      </c>
      <c r="AY151" s="15" t="s">
        <v>140</v>
      </c>
      <c r="BE151" s="121">
        <f>IF(N151="základní",J151,0)</f>
        <v>0</v>
      </c>
      <c r="BF151" s="121">
        <f>IF(N151="snížená",J151,0)</f>
        <v>0</v>
      </c>
      <c r="BG151" s="121">
        <f>IF(N151="zákl. přenesená",J151,0)</f>
        <v>0</v>
      </c>
      <c r="BH151" s="121">
        <f>IF(N151="sníž. přenesená",J151,0)</f>
        <v>0</v>
      </c>
      <c r="BI151" s="121">
        <f>IF(N151="nulová",J151,0)</f>
        <v>0</v>
      </c>
      <c r="BJ151" s="15" t="s">
        <v>83</v>
      </c>
      <c r="BK151" s="121">
        <f>ROUND(I151*H151,2)</f>
        <v>0</v>
      </c>
      <c r="BL151" s="15" t="s">
        <v>146</v>
      </c>
      <c r="BM151" s="202" t="s">
        <v>188</v>
      </c>
    </row>
    <row r="152" s="2" customFormat="1" ht="16.5" customHeight="1">
      <c r="A152" s="36"/>
      <c r="B152" s="158"/>
      <c r="C152" s="203" t="s">
        <v>189</v>
      </c>
      <c r="D152" s="203" t="s">
        <v>190</v>
      </c>
      <c r="E152" s="204" t="s">
        <v>191</v>
      </c>
      <c r="F152" s="205" t="s">
        <v>192</v>
      </c>
      <c r="G152" s="206" t="s">
        <v>193</v>
      </c>
      <c r="H152" s="207">
        <v>1.95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40</v>
      </c>
      <c r="O152" s="75"/>
      <c r="P152" s="200">
        <f>O152*H152</f>
        <v>0</v>
      </c>
      <c r="Q152" s="200">
        <v>0.001</v>
      </c>
      <c r="R152" s="200">
        <f>Q152*H152</f>
        <v>0.0019499999999999999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172</v>
      </c>
      <c r="AT152" s="202" t="s">
        <v>190</v>
      </c>
      <c r="AU152" s="202" t="s">
        <v>85</v>
      </c>
      <c r="AY152" s="15" t="s">
        <v>140</v>
      </c>
      <c r="BE152" s="121">
        <f>IF(N152="základní",J152,0)</f>
        <v>0</v>
      </c>
      <c r="BF152" s="121">
        <f>IF(N152="snížená",J152,0)</f>
        <v>0</v>
      </c>
      <c r="BG152" s="121">
        <f>IF(N152="zákl. přenesená",J152,0)</f>
        <v>0</v>
      </c>
      <c r="BH152" s="121">
        <f>IF(N152="sníž. přenesená",J152,0)</f>
        <v>0</v>
      </c>
      <c r="BI152" s="121">
        <f>IF(N152="nulová",J152,0)</f>
        <v>0</v>
      </c>
      <c r="BJ152" s="15" t="s">
        <v>83</v>
      </c>
      <c r="BK152" s="121">
        <f>ROUND(I152*H152,2)</f>
        <v>0</v>
      </c>
      <c r="BL152" s="15" t="s">
        <v>146</v>
      </c>
      <c r="BM152" s="202" t="s">
        <v>194</v>
      </c>
    </row>
    <row r="153" s="2" customFormat="1" ht="21.75" customHeight="1">
      <c r="A153" s="36"/>
      <c r="B153" s="158"/>
      <c r="C153" s="190" t="s">
        <v>195</v>
      </c>
      <c r="D153" s="190" t="s">
        <v>142</v>
      </c>
      <c r="E153" s="191" t="s">
        <v>196</v>
      </c>
      <c r="F153" s="192" t="s">
        <v>197</v>
      </c>
      <c r="G153" s="193" t="s">
        <v>145</v>
      </c>
      <c r="H153" s="194">
        <v>130</v>
      </c>
      <c r="I153" s="195"/>
      <c r="J153" s="196">
        <f>ROUND(I153*H153,2)</f>
        <v>0</v>
      </c>
      <c r="K153" s="197"/>
      <c r="L153" s="37"/>
      <c r="M153" s="198" t="s">
        <v>1</v>
      </c>
      <c r="N153" s="199" t="s">
        <v>40</v>
      </c>
      <c r="O153" s="75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146</v>
      </c>
      <c r="AT153" s="202" t="s">
        <v>142</v>
      </c>
      <c r="AU153" s="202" t="s">
        <v>85</v>
      </c>
      <c r="AY153" s="15" t="s">
        <v>140</v>
      </c>
      <c r="BE153" s="121">
        <f>IF(N153="základní",J153,0)</f>
        <v>0</v>
      </c>
      <c r="BF153" s="121">
        <f>IF(N153="snížená",J153,0)</f>
        <v>0</v>
      </c>
      <c r="BG153" s="121">
        <f>IF(N153="zákl. přenesená",J153,0)</f>
        <v>0</v>
      </c>
      <c r="BH153" s="121">
        <f>IF(N153="sníž. přenesená",J153,0)</f>
        <v>0</v>
      </c>
      <c r="BI153" s="121">
        <f>IF(N153="nulová",J153,0)</f>
        <v>0</v>
      </c>
      <c r="BJ153" s="15" t="s">
        <v>83</v>
      </c>
      <c r="BK153" s="121">
        <f>ROUND(I153*H153,2)</f>
        <v>0</v>
      </c>
      <c r="BL153" s="15" t="s">
        <v>146</v>
      </c>
      <c r="BM153" s="202" t="s">
        <v>198</v>
      </c>
    </row>
    <row r="154" s="12" customFormat="1" ht="22.8" customHeight="1">
      <c r="A154" s="12"/>
      <c r="B154" s="177"/>
      <c r="C154" s="12"/>
      <c r="D154" s="178" t="s">
        <v>74</v>
      </c>
      <c r="E154" s="188" t="s">
        <v>85</v>
      </c>
      <c r="F154" s="188" t="s">
        <v>199</v>
      </c>
      <c r="G154" s="12"/>
      <c r="H154" s="12"/>
      <c r="I154" s="180"/>
      <c r="J154" s="189">
        <f>BK154</f>
        <v>0</v>
      </c>
      <c r="K154" s="12"/>
      <c r="L154" s="177"/>
      <c r="M154" s="182"/>
      <c r="N154" s="183"/>
      <c r="O154" s="183"/>
      <c r="P154" s="184">
        <f>SUM(P155:P158)</f>
        <v>0</v>
      </c>
      <c r="Q154" s="183"/>
      <c r="R154" s="184">
        <f>SUM(R155:R158)</f>
        <v>37.424100000000003</v>
      </c>
      <c r="S154" s="183"/>
      <c r="T154" s="185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8" t="s">
        <v>83</v>
      </c>
      <c r="AT154" s="186" t="s">
        <v>74</v>
      </c>
      <c r="AU154" s="186" t="s">
        <v>83</v>
      </c>
      <c r="AY154" s="178" t="s">
        <v>140</v>
      </c>
      <c r="BK154" s="187">
        <f>SUM(BK155:BK158)</f>
        <v>0</v>
      </c>
    </row>
    <row r="155" s="2" customFormat="1" ht="33" customHeight="1">
      <c r="A155" s="36"/>
      <c r="B155" s="158"/>
      <c r="C155" s="190" t="s">
        <v>200</v>
      </c>
      <c r="D155" s="190" t="s">
        <v>142</v>
      </c>
      <c r="E155" s="191" t="s">
        <v>201</v>
      </c>
      <c r="F155" s="192" t="s">
        <v>202</v>
      </c>
      <c r="G155" s="193" t="s">
        <v>154</v>
      </c>
      <c r="H155" s="194">
        <v>68</v>
      </c>
      <c r="I155" s="195"/>
      <c r="J155" s="196">
        <f>ROUND(I155*H155,2)</f>
        <v>0</v>
      </c>
      <c r="K155" s="197"/>
      <c r="L155" s="37"/>
      <c r="M155" s="198" t="s">
        <v>1</v>
      </c>
      <c r="N155" s="199" t="s">
        <v>40</v>
      </c>
      <c r="O155" s="75"/>
      <c r="P155" s="200">
        <f>O155*H155</f>
        <v>0</v>
      </c>
      <c r="Q155" s="200">
        <v>0.22656999999999999</v>
      </c>
      <c r="R155" s="200">
        <f>Q155*H155</f>
        <v>15.40676</v>
      </c>
      <c r="S155" s="200">
        <v>0</v>
      </c>
      <c r="T155" s="20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2" t="s">
        <v>146</v>
      </c>
      <c r="AT155" s="202" t="s">
        <v>142</v>
      </c>
      <c r="AU155" s="202" t="s">
        <v>85</v>
      </c>
      <c r="AY155" s="15" t="s">
        <v>140</v>
      </c>
      <c r="BE155" s="121">
        <f>IF(N155="základní",J155,0)</f>
        <v>0</v>
      </c>
      <c r="BF155" s="121">
        <f>IF(N155="snížená",J155,0)</f>
        <v>0</v>
      </c>
      <c r="BG155" s="121">
        <f>IF(N155="zákl. přenesená",J155,0)</f>
        <v>0</v>
      </c>
      <c r="BH155" s="121">
        <f>IF(N155="sníž. přenesená",J155,0)</f>
        <v>0</v>
      </c>
      <c r="BI155" s="121">
        <f>IF(N155="nulová",J155,0)</f>
        <v>0</v>
      </c>
      <c r="BJ155" s="15" t="s">
        <v>83</v>
      </c>
      <c r="BK155" s="121">
        <f>ROUND(I155*H155,2)</f>
        <v>0</v>
      </c>
      <c r="BL155" s="15" t="s">
        <v>146</v>
      </c>
      <c r="BM155" s="202" t="s">
        <v>203</v>
      </c>
    </row>
    <row r="156" s="2" customFormat="1" ht="16.5" customHeight="1">
      <c r="A156" s="36"/>
      <c r="B156" s="158"/>
      <c r="C156" s="190" t="s">
        <v>8</v>
      </c>
      <c r="D156" s="190" t="s">
        <v>142</v>
      </c>
      <c r="E156" s="191" t="s">
        <v>204</v>
      </c>
      <c r="F156" s="192" t="s">
        <v>205</v>
      </c>
      <c r="G156" s="193" t="s">
        <v>154</v>
      </c>
      <c r="H156" s="194">
        <v>68</v>
      </c>
      <c r="I156" s="195"/>
      <c r="J156" s="196">
        <f>ROUND(I156*H156,2)</f>
        <v>0</v>
      </c>
      <c r="K156" s="197"/>
      <c r="L156" s="37"/>
      <c r="M156" s="198" t="s">
        <v>1</v>
      </c>
      <c r="N156" s="199" t="s">
        <v>40</v>
      </c>
      <c r="O156" s="75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146</v>
      </c>
      <c r="AT156" s="202" t="s">
        <v>142</v>
      </c>
      <c r="AU156" s="202" t="s">
        <v>85</v>
      </c>
      <c r="AY156" s="15" t="s">
        <v>140</v>
      </c>
      <c r="BE156" s="121">
        <f>IF(N156="základní",J156,0)</f>
        <v>0</v>
      </c>
      <c r="BF156" s="121">
        <f>IF(N156="snížená",J156,0)</f>
        <v>0</v>
      </c>
      <c r="BG156" s="121">
        <f>IF(N156="zákl. přenesená",J156,0)</f>
        <v>0</v>
      </c>
      <c r="BH156" s="121">
        <f>IF(N156="sníž. přenesená",J156,0)</f>
        <v>0</v>
      </c>
      <c r="BI156" s="121">
        <f>IF(N156="nulová",J156,0)</f>
        <v>0</v>
      </c>
      <c r="BJ156" s="15" t="s">
        <v>83</v>
      </c>
      <c r="BK156" s="121">
        <f>ROUND(I156*H156,2)</f>
        <v>0</v>
      </c>
      <c r="BL156" s="15" t="s">
        <v>146</v>
      </c>
      <c r="BM156" s="202" t="s">
        <v>206</v>
      </c>
    </row>
    <row r="157" s="2" customFormat="1" ht="16.5" customHeight="1">
      <c r="A157" s="36"/>
      <c r="B157" s="158"/>
      <c r="C157" s="203" t="s">
        <v>207</v>
      </c>
      <c r="D157" s="203" t="s">
        <v>190</v>
      </c>
      <c r="E157" s="204" t="s">
        <v>208</v>
      </c>
      <c r="F157" s="205" t="s">
        <v>209</v>
      </c>
      <c r="G157" s="206" t="s">
        <v>179</v>
      </c>
      <c r="H157" s="207">
        <v>21.960000000000001</v>
      </c>
      <c r="I157" s="208"/>
      <c r="J157" s="209">
        <f>ROUND(I157*H157,2)</f>
        <v>0</v>
      </c>
      <c r="K157" s="210"/>
      <c r="L157" s="211"/>
      <c r="M157" s="212" t="s">
        <v>1</v>
      </c>
      <c r="N157" s="213" t="s">
        <v>40</v>
      </c>
      <c r="O157" s="75"/>
      <c r="P157" s="200">
        <f>O157*H157</f>
        <v>0</v>
      </c>
      <c r="Q157" s="200">
        <v>1</v>
      </c>
      <c r="R157" s="200">
        <f>Q157*H157</f>
        <v>21.960000000000001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172</v>
      </c>
      <c r="AT157" s="202" t="s">
        <v>190</v>
      </c>
      <c r="AU157" s="202" t="s">
        <v>85</v>
      </c>
      <c r="AY157" s="15" t="s">
        <v>140</v>
      </c>
      <c r="BE157" s="121">
        <f>IF(N157="základní",J157,0)</f>
        <v>0</v>
      </c>
      <c r="BF157" s="121">
        <f>IF(N157="snížená",J157,0)</f>
        <v>0</v>
      </c>
      <c r="BG157" s="121">
        <f>IF(N157="zákl. přenesená",J157,0)</f>
        <v>0</v>
      </c>
      <c r="BH157" s="121">
        <f>IF(N157="sníž. přenesená",J157,0)</f>
        <v>0</v>
      </c>
      <c r="BI157" s="121">
        <f>IF(N157="nulová",J157,0)</f>
        <v>0</v>
      </c>
      <c r="BJ157" s="15" t="s">
        <v>83</v>
      </c>
      <c r="BK157" s="121">
        <f>ROUND(I157*H157,2)</f>
        <v>0</v>
      </c>
      <c r="BL157" s="15" t="s">
        <v>146</v>
      </c>
      <c r="BM157" s="202" t="s">
        <v>210</v>
      </c>
    </row>
    <row r="158" s="2" customFormat="1" ht="24.15" customHeight="1">
      <c r="A158" s="36"/>
      <c r="B158" s="158"/>
      <c r="C158" s="190" t="s">
        <v>211</v>
      </c>
      <c r="D158" s="190" t="s">
        <v>142</v>
      </c>
      <c r="E158" s="191" t="s">
        <v>212</v>
      </c>
      <c r="F158" s="192" t="s">
        <v>213</v>
      </c>
      <c r="G158" s="193" t="s">
        <v>145</v>
      </c>
      <c r="H158" s="194">
        <v>122</v>
      </c>
      <c r="I158" s="195"/>
      <c r="J158" s="196">
        <f>ROUND(I158*H158,2)</f>
        <v>0</v>
      </c>
      <c r="K158" s="197"/>
      <c r="L158" s="37"/>
      <c r="M158" s="198" t="s">
        <v>1</v>
      </c>
      <c r="N158" s="199" t="s">
        <v>40</v>
      </c>
      <c r="O158" s="75"/>
      <c r="P158" s="200">
        <f>O158*H158</f>
        <v>0</v>
      </c>
      <c r="Q158" s="200">
        <v>0.00046999999999999999</v>
      </c>
      <c r="R158" s="200">
        <f>Q158*H158</f>
        <v>0.057339999999999995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146</v>
      </c>
      <c r="AT158" s="202" t="s">
        <v>142</v>
      </c>
      <c r="AU158" s="202" t="s">
        <v>85</v>
      </c>
      <c r="AY158" s="15" t="s">
        <v>140</v>
      </c>
      <c r="BE158" s="121">
        <f>IF(N158="základní",J158,0)</f>
        <v>0</v>
      </c>
      <c r="BF158" s="121">
        <f>IF(N158="snížená",J158,0)</f>
        <v>0</v>
      </c>
      <c r="BG158" s="121">
        <f>IF(N158="zákl. přenesená",J158,0)</f>
        <v>0</v>
      </c>
      <c r="BH158" s="121">
        <f>IF(N158="sníž. přenesená",J158,0)</f>
        <v>0</v>
      </c>
      <c r="BI158" s="121">
        <f>IF(N158="nulová",J158,0)</f>
        <v>0</v>
      </c>
      <c r="BJ158" s="15" t="s">
        <v>83</v>
      </c>
      <c r="BK158" s="121">
        <f>ROUND(I158*H158,2)</f>
        <v>0</v>
      </c>
      <c r="BL158" s="15" t="s">
        <v>146</v>
      </c>
      <c r="BM158" s="202" t="s">
        <v>214</v>
      </c>
    </row>
    <row r="159" s="12" customFormat="1" ht="22.8" customHeight="1">
      <c r="A159" s="12"/>
      <c r="B159" s="177"/>
      <c r="C159" s="12"/>
      <c r="D159" s="178" t="s">
        <v>74</v>
      </c>
      <c r="E159" s="188" t="s">
        <v>160</v>
      </c>
      <c r="F159" s="188" t="s">
        <v>215</v>
      </c>
      <c r="G159" s="12"/>
      <c r="H159" s="12"/>
      <c r="I159" s="180"/>
      <c r="J159" s="189">
        <f>BK159</f>
        <v>0</v>
      </c>
      <c r="K159" s="12"/>
      <c r="L159" s="177"/>
      <c r="M159" s="182"/>
      <c r="N159" s="183"/>
      <c r="O159" s="183"/>
      <c r="P159" s="184">
        <f>SUM(P160:P173)</f>
        <v>0</v>
      </c>
      <c r="Q159" s="183"/>
      <c r="R159" s="184">
        <f>SUM(R160:R173)</f>
        <v>91.15449000000001</v>
      </c>
      <c r="S159" s="183"/>
      <c r="T159" s="185">
        <f>SUM(T160:T173)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8" t="s">
        <v>83</v>
      </c>
      <c r="AT159" s="186" t="s">
        <v>74</v>
      </c>
      <c r="AU159" s="186" t="s">
        <v>83</v>
      </c>
      <c r="AY159" s="178" t="s">
        <v>140</v>
      </c>
      <c r="BK159" s="187">
        <f>SUM(BK160:BK173)</f>
        <v>0</v>
      </c>
    </row>
    <row r="160" s="2" customFormat="1" ht="16.5" customHeight="1">
      <c r="A160" s="36"/>
      <c r="B160" s="158"/>
      <c r="C160" s="190" t="s">
        <v>216</v>
      </c>
      <c r="D160" s="190" t="s">
        <v>142</v>
      </c>
      <c r="E160" s="191" t="s">
        <v>217</v>
      </c>
      <c r="F160" s="192" t="s">
        <v>218</v>
      </c>
      <c r="G160" s="193" t="s">
        <v>145</v>
      </c>
      <c r="H160" s="194">
        <v>443</v>
      </c>
      <c r="I160" s="195"/>
      <c r="J160" s="196">
        <f>ROUND(I160*H160,2)</f>
        <v>0</v>
      </c>
      <c r="K160" s="197"/>
      <c r="L160" s="37"/>
      <c r="M160" s="198" t="s">
        <v>1</v>
      </c>
      <c r="N160" s="199" t="s">
        <v>40</v>
      </c>
      <c r="O160" s="75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146</v>
      </c>
      <c r="AT160" s="202" t="s">
        <v>142</v>
      </c>
      <c r="AU160" s="202" t="s">
        <v>85</v>
      </c>
      <c r="AY160" s="15" t="s">
        <v>140</v>
      </c>
      <c r="BE160" s="121">
        <f>IF(N160="základní",J160,0)</f>
        <v>0</v>
      </c>
      <c r="BF160" s="121">
        <f>IF(N160="snížená",J160,0)</f>
        <v>0</v>
      </c>
      <c r="BG160" s="121">
        <f>IF(N160="zákl. přenesená",J160,0)</f>
        <v>0</v>
      </c>
      <c r="BH160" s="121">
        <f>IF(N160="sníž. přenesená",J160,0)</f>
        <v>0</v>
      </c>
      <c r="BI160" s="121">
        <f>IF(N160="nulová",J160,0)</f>
        <v>0</v>
      </c>
      <c r="BJ160" s="15" t="s">
        <v>83</v>
      </c>
      <c r="BK160" s="121">
        <f>ROUND(I160*H160,2)</f>
        <v>0</v>
      </c>
      <c r="BL160" s="15" t="s">
        <v>146</v>
      </c>
      <c r="BM160" s="202" t="s">
        <v>219</v>
      </c>
    </row>
    <row r="161" s="2" customFormat="1" ht="16.5" customHeight="1">
      <c r="A161" s="36"/>
      <c r="B161" s="158"/>
      <c r="C161" s="190" t="s">
        <v>220</v>
      </c>
      <c r="D161" s="190" t="s">
        <v>142</v>
      </c>
      <c r="E161" s="191" t="s">
        <v>221</v>
      </c>
      <c r="F161" s="192" t="s">
        <v>222</v>
      </c>
      <c r="G161" s="193" t="s">
        <v>145</v>
      </c>
      <c r="H161" s="194">
        <v>333</v>
      </c>
      <c r="I161" s="195"/>
      <c r="J161" s="196">
        <f>ROUND(I161*H161,2)</f>
        <v>0</v>
      </c>
      <c r="K161" s="197"/>
      <c r="L161" s="37"/>
      <c r="M161" s="198" t="s">
        <v>1</v>
      </c>
      <c r="N161" s="199" t="s">
        <v>40</v>
      </c>
      <c r="O161" s="75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146</v>
      </c>
      <c r="AT161" s="202" t="s">
        <v>142</v>
      </c>
      <c r="AU161" s="202" t="s">
        <v>85</v>
      </c>
      <c r="AY161" s="15" t="s">
        <v>140</v>
      </c>
      <c r="BE161" s="121">
        <f>IF(N161="základní",J161,0)</f>
        <v>0</v>
      </c>
      <c r="BF161" s="121">
        <f>IF(N161="snížená",J161,0)</f>
        <v>0</v>
      </c>
      <c r="BG161" s="121">
        <f>IF(N161="zákl. přenesená",J161,0)</f>
        <v>0</v>
      </c>
      <c r="BH161" s="121">
        <f>IF(N161="sníž. přenesená",J161,0)</f>
        <v>0</v>
      </c>
      <c r="BI161" s="121">
        <f>IF(N161="nulová",J161,0)</f>
        <v>0</v>
      </c>
      <c r="BJ161" s="15" t="s">
        <v>83</v>
      </c>
      <c r="BK161" s="121">
        <f>ROUND(I161*H161,2)</f>
        <v>0</v>
      </c>
      <c r="BL161" s="15" t="s">
        <v>146</v>
      </c>
      <c r="BM161" s="202" t="s">
        <v>223</v>
      </c>
    </row>
    <row r="162" s="2" customFormat="1" ht="33" customHeight="1">
      <c r="A162" s="36"/>
      <c r="B162" s="158"/>
      <c r="C162" s="190" t="s">
        <v>224</v>
      </c>
      <c r="D162" s="190" t="s">
        <v>142</v>
      </c>
      <c r="E162" s="191" t="s">
        <v>225</v>
      </c>
      <c r="F162" s="192" t="s">
        <v>226</v>
      </c>
      <c r="G162" s="193" t="s">
        <v>145</v>
      </c>
      <c r="H162" s="194">
        <v>443</v>
      </c>
      <c r="I162" s="195"/>
      <c r="J162" s="196">
        <f>ROUND(I162*H162,2)</f>
        <v>0</v>
      </c>
      <c r="K162" s="197"/>
      <c r="L162" s="37"/>
      <c r="M162" s="198" t="s">
        <v>1</v>
      </c>
      <c r="N162" s="199" t="s">
        <v>40</v>
      </c>
      <c r="O162" s="75"/>
      <c r="P162" s="200">
        <f>O162*H162</f>
        <v>0</v>
      </c>
      <c r="Q162" s="200">
        <v>0.098479999999999998</v>
      </c>
      <c r="R162" s="200">
        <f>Q162*H162</f>
        <v>43.626640000000002</v>
      </c>
      <c r="S162" s="200">
        <v>0</v>
      </c>
      <c r="T162" s="20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2" t="s">
        <v>146</v>
      </c>
      <c r="AT162" s="202" t="s">
        <v>142</v>
      </c>
      <c r="AU162" s="202" t="s">
        <v>85</v>
      </c>
      <c r="AY162" s="15" t="s">
        <v>140</v>
      </c>
      <c r="BE162" s="121">
        <f>IF(N162="základní",J162,0)</f>
        <v>0</v>
      </c>
      <c r="BF162" s="121">
        <f>IF(N162="snížená",J162,0)</f>
        <v>0</v>
      </c>
      <c r="BG162" s="121">
        <f>IF(N162="zákl. přenesená",J162,0)</f>
        <v>0</v>
      </c>
      <c r="BH162" s="121">
        <f>IF(N162="sníž. přenesená",J162,0)</f>
        <v>0</v>
      </c>
      <c r="BI162" s="121">
        <f>IF(N162="nulová",J162,0)</f>
        <v>0</v>
      </c>
      <c r="BJ162" s="15" t="s">
        <v>83</v>
      </c>
      <c r="BK162" s="121">
        <f>ROUND(I162*H162,2)</f>
        <v>0</v>
      </c>
      <c r="BL162" s="15" t="s">
        <v>146</v>
      </c>
      <c r="BM162" s="202" t="s">
        <v>227</v>
      </c>
    </row>
    <row r="163" s="2" customFormat="1" ht="24.15" customHeight="1">
      <c r="A163" s="36"/>
      <c r="B163" s="158"/>
      <c r="C163" s="190" t="s">
        <v>7</v>
      </c>
      <c r="D163" s="190" t="s">
        <v>142</v>
      </c>
      <c r="E163" s="191" t="s">
        <v>228</v>
      </c>
      <c r="F163" s="192" t="s">
        <v>229</v>
      </c>
      <c r="G163" s="193" t="s">
        <v>145</v>
      </c>
      <c r="H163" s="194">
        <v>3</v>
      </c>
      <c r="I163" s="195"/>
      <c r="J163" s="196">
        <f>ROUND(I163*H163,2)</f>
        <v>0</v>
      </c>
      <c r="K163" s="197"/>
      <c r="L163" s="37"/>
      <c r="M163" s="198" t="s">
        <v>1</v>
      </c>
      <c r="N163" s="199" t="s">
        <v>40</v>
      </c>
      <c r="O163" s="75"/>
      <c r="P163" s="200">
        <f>O163*H163</f>
        <v>0</v>
      </c>
      <c r="Q163" s="200">
        <v>0.52370000000000005</v>
      </c>
      <c r="R163" s="200">
        <f>Q163*H163</f>
        <v>1.5711000000000002</v>
      </c>
      <c r="S163" s="200">
        <v>0</v>
      </c>
      <c r="T163" s="20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2" t="s">
        <v>146</v>
      </c>
      <c r="AT163" s="202" t="s">
        <v>142</v>
      </c>
      <c r="AU163" s="202" t="s">
        <v>85</v>
      </c>
      <c r="AY163" s="15" t="s">
        <v>140</v>
      </c>
      <c r="BE163" s="121">
        <f>IF(N163="základní",J163,0)</f>
        <v>0</v>
      </c>
      <c r="BF163" s="121">
        <f>IF(N163="snížená",J163,0)</f>
        <v>0</v>
      </c>
      <c r="BG163" s="121">
        <f>IF(N163="zákl. přenesená",J163,0)</f>
        <v>0</v>
      </c>
      <c r="BH163" s="121">
        <f>IF(N163="sníž. přenesená",J163,0)</f>
        <v>0</v>
      </c>
      <c r="BI163" s="121">
        <f>IF(N163="nulová",J163,0)</f>
        <v>0</v>
      </c>
      <c r="BJ163" s="15" t="s">
        <v>83</v>
      </c>
      <c r="BK163" s="121">
        <f>ROUND(I163*H163,2)</f>
        <v>0</v>
      </c>
      <c r="BL163" s="15" t="s">
        <v>146</v>
      </c>
      <c r="BM163" s="202" t="s">
        <v>230</v>
      </c>
    </row>
    <row r="164" s="2" customFormat="1" ht="24.15" customHeight="1">
      <c r="A164" s="36"/>
      <c r="B164" s="158"/>
      <c r="C164" s="190" t="s">
        <v>231</v>
      </c>
      <c r="D164" s="190" t="s">
        <v>142</v>
      </c>
      <c r="E164" s="191" t="s">
        <v>232</v>
      </c>
      <c r="F164" s="192" t="s">
        <v>233</v>
      </c>
      <c r="G164" s="193" t="s">
        <v>145</v>
      </c>
      <c r="H164" s="194">
        <v>233</v>
      </c>
      <c r="I164" s="195"/>
      <c r="J164" s="196">
        <f>ROUND(I164*H164,2)</f>
        <v>0</v>
      </c>
      <c r="K164" s="197"/>
      <c r="L164" s="37"/>
      <c r="M164" s="198" t="s">
        <v>1</v>
      </c>
      <c r="N164" s="199" t="s">
        <v>40</v>
      </c>
      <c r="O164" s="75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146</v>
      </c>
      <c r="AT164" s="202" t="s">
        <v>142</v>
      </c>
      <c r="AU164" s="202" t="s">
        <v>85</v>
      </c>
      <c r="AY164" s="15" t="s">
        <v>140</v>
      </c>
      <c r="BE164" s="121">
        <f>IF(N164="základní",J164,0)</f>
        <v>0</v>
      </c>
      <c r="BF164" s="121">
        <f>IF(N164="snížená",J164,0)</f>
        <v>0</v>
      </c>
      <c r="BG164" s="121">
        <f>IF(N164="zákl. přenesená",J164,0)</f>
        <v>0</v>
      </c>
      <c r="BH164" s="121">
        <f>IF(N164="sníž. přenesená",J164,0)</f>
        <v>0</v>
      </c>
      <c r="BI164" s="121">
        <f>IF(N164="nulová",J164,0)</f>
        <v>0</v>
      </c>
      <c r="BJ164" s="15" t="s">
        <v>83</v>
      </c>
      <c r="BK164" s="121">
        <f>ROUND(I164*H164,2)</f>
        <v>0</v>
      </c>
      <c r="BL164" s="15" t="s">
        <v>146</v>
      </c>
      <c r="BM164" s="202" t="s">
        <v>234</v>
      </c>
    </row>
    <row r="165" s="2" customFormat="1" ht="21.75" customHeight="1">
      <c r="A165" s="36"/>
      <c r="B165" s="158"/>
      <c r="C165" s="190" t="s">
        <v>235</v>
      </c>
      <c r="D165" s="190" t="s">
        <v>142</v>
      </c>
      <c r="E165" s="191" t="s">
        <v>236</v>
      </c>
      <c r="F165" s="192" t="s">
        <v>237</v>
      </c>
      <c r="G165" s="193" t="s">
        <v>145</v>
      </c>
      <c r="H165" s="194">
        <v>233</v>
      </c>
      <c r="I165" s="195"/>
      <c r="J165" s="196">
        <f>ROUND(I165*H165,2)</f>
        <v>0</v>
      </c>
      <c r="K165" s="197"/>
      <c r="L165" s="37"/>
      <c r="M165" s="198" t="s">
        <v>1</v>
      </c>
      <c r="N165" s="199" t="s">
        <v>40</v>
      </c>
      <c r="O165" s="75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146</v>
      </c>
      <c r="AT165" s="202" t="s">
        <v>142</v>
      </c>
      <c r="AU165" s="202" t="s">
        <v>85</v>
      </c>
      <c r="AY165" s="15" t="s">
        <v>140</v>
      </c>
      <c r="BE165" s="121">
        <f>IF(N165="základní",J165,0)</f>
        <v>0</v>
      </c>
      <c r="BF165" s="121">
        <f>IF(N165="snížená",J165,0)</f>
        <v>0</v>
      </c>
      <c r="BG165" s="121">
        <f>IF(N165="zákl. přenesená",J165,0)</f>
        <v>0</v>
      </c>
      <c r="BH165" s="121">
        <f>IF(N165="sníž. přenesená",J165,0)</f>
        <v>0</v>
      </c>
      <c r="BI165" s="121">
        <f>IF(N165="nulová",J165,0)</f>
        <v>0</v>
      </c>
      <c r="BJ165" s="15" t="s">
        <v>83</v>
      </c>
      <c r="BK165" s="121">
        <f>ROUND(I165*H165,2)</f>
        <v>0</v>
      </c>
      <c r="BL165" s="15" t="s">
        <v>146</v>
      </c>
      <c r="BM165" s="202" t="s">
        <v>238</v>
      </c>
    </row>
    <row r="166" s="2" customFormat="1" ht="24.15" customHeight="1">
      <c r="A166" s="36"/>
      <c r="B166" s="158"/>
      <c r="C166" s="190" t="s">
        <v>239</v>
      </c>
      <c r="D166" s="190" t="s">
        <v>142</v>
      </c>
      <c r="E166" s="191" t="s">
        <v>240</v>
      </c>
      <c r="F166" s="192" t="s">
        <v>241</v>
      </c>
      <c r="G166" s="193" t="s">
        <v>145</v>
      </c>
      <c r="H166" s="194">
        <v>233</v>
      </c>
      <c r="I166" s="195"/>
      <c r="J166" s="196">
        <f>ROUND(I166*H166,2)</f>
        <v>0</v>
      </c>
      <c r="K166" s="197"/>
      <c r="L166" s="37"/>
      <c r="M166" s="198" t="s">
        <v>1</v>
      </c>
      <c r="N166" s="199" t="s">
        <v>40</v>
      </c>
      <c r="O166" s="75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2" t="s">
        <v>146</v>
      </c>
      <c r="AT166" s="202" t="s">
        <v>142</v>
      </c>
      <c r="AU166" s="202" t="s">
        <v>85</v>
      </c>
      <c r="AY166" s="15" t="s">
        <v>140</v>
      </c>
      <c r="BE166" s="121">
        <f>IF(N166="základní",J166,0)</f>
        <v>0</v>
      </c>
      <c r="BF166" s="121">
        <f>IF(N166="snížená",J166,0)</f>
        <v>0</v>
      </c>
      <c r="BG166" s="121">
        <f>IF(N166="zákl. přenesená",J166,0)</f>
        <v>0</v>
      </c>
      <c r="BH166" s="121">
        <f>IF(N166="sníž. přenesená",J166,0)</f>
        <v>0</v>
      </c>
      <c r="BI166" s="121">
        <f>IF(N166="nulová",J166,0)</f>
        <v>0</v>
      </c>
      <c r="BJ166" s="15" t="s">
        <v>83</v>
      </c>
      <c r="BK166" s="121">
        <f>ROUND(I166*H166,2)</f>
        <v>0</v>
      </c>
      <c r="BL166" s="15" t="s">
        <v>146</v>
      </c>
      <c r="BM166" s="202" t="s">
        <v>242</v>
      </c>
    </row>
    <row r="167" s="2" customFormat="1" ht="33" customHeight="1">
      <c r="A167" s="36"/>
      <c r="B167" s="158"/>
      <c r="C167" s="190" t="s">
        <v>243</v>
      </c>
      <c r="D167" s="190" t="s">
        <v>142</v>
      </c>
      <c r="E167" s="191" t="s">
        <v>244</v>
      </c>
      <c r="F167" s="192" t="s">
        <v>245</v>
      </c>
      <c r="G167" s="193" t="s">
        <v>145</v>
      </c>
      <c r="H167" s="194">
        <v>233</v>
      </c>
      <c r="I167" s="195"/>
      <c r="J167" s="196">
        <f>ROUND(I167*H167,2)</f>
        <v>0</v>
      </c>
      <c r="K167" s="197"/>
      <c r="L167" s="37"/>
      <c r="M167" s="198" t="s">
        <v>1</v>
      </c>
      <c r="N167" s="199" t="s">
        <v>40</v>
      </c>
      <c r="O167" s="75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146</v>
      </c>
      <c r="AT167" s="202" t="s">
        <v>142</v>
      </c>
      <c r="AU167" s="202" t="s">
        <v>85</v>
      </c>
      <c r="AY167" s="15" t="s">
        <v>140</v>
      </c>
      <c r="BE167" s="121">
        <f>IF(N167="základní",J167,0)</f>
        <v>0</v>
      </c>
      <c r="BF167" s="121">
        <f>IF(N167="snížená",J167,0)</f>
        <v>0</v>
      </c>
      <c r="BG167" s="121">
        <f>IF(N167="zákl. přenesená",J167,0)</f>
        <v>0</v>
      </c>
      <c r="BH167" s="121">
        <f>IF(N167="sníž. přenesená",J167,0)</f>
        <v>0</v>
      </c>
      <c r="BI167" s="121">
        <f>IF(N167="nulová",J167,0)</f>
        <v>0</v>
      </c>
      <c r="BJ167" s="15" t="s">
        <v>83</v>
      </c>
      <c r="BK167" s="121">
        <f>ROUND(I167*H167,2)</f>
        <v>0</v>
      </c>
      <c r="BL167" s="15" t="s">
        <v>146</v>
      </c>
      <c r="BM167" s="202" t="s">
        <v>246</v>
      </c>
    </row>
    <row r="168" s="2" customFormat="1" ht="24.15" customHeight="1">
      <c r="A168" s="36"/>
      <c r="B168" s="158"/>
      <c r="C168" s="190" t="s">
        <v>247</v>
      </c>
      <c r="D168" s="190" t="s">
        <v>142</v>
      </c>
      <c r="E168" s="191" t="s">
        <v>248</v>
      </c>
      <c r="F168" s="192" t="s">
        <v>249</v>
      </c>
      <c r="G168" s="193" t="s">
        <v>145</v>
      </c>
      <c r="H168" s="194">
        <v>15</v>
      </c>
      <c r="I168" s="195"/>
      <c r="J168" s="196">
        <f>ROUND(I168*H168,2)</f>
        <v>0</v>
      </c>
      <c r="K168" s="197"/>
      <c r="L168" s="37"/>
      <c r="M168" s="198" t="s">
        <v>1</v>
      </c>
      <c r="N168" s="199" t="s">
        <v>40</v>
      </c>
      <c r="O168" s="75"/>
      <c r="P168" s="200">
        <f>O168*H168</f>
        <v>0</v>
      </c>
      <c r="Q168" s="200">
        <v>0.084250000000000005</v>
      </c>
      <c r="R168" s="200">
        <f>Q168*H168</f>
        <v>1.2637500000000002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146</v>
      </c>
      <c r="AT168" s="202" t="s">
        <v>142</v>
      </c>
      <c r="AU168" s="202" t="s">
        <v>85</v>
      </c>
      <c r="AY168" s="15" t="s">
        <v>140</v>
      </c>
      <c r="BE168" s="121">
        <f>IF(N168="základní",J168,0)</f>
        <v>0</v>
      </c>
      <c r="BF168" s="121">
        <f>IF(N168="snížená",J168,0)</f>
        <v>0</v>
      </c>
      <c r="BG168" s="121">
        <f>IF(N168="zákl. přenesená",J168,0)</f>
        <v>0</v>
      </c>
      <c r="BH168" s="121">
        <f>IF(N168="sníž. přenesená",J168,0)</f>
        <v>0</v>
      </c>
      <c r="BI168" s="121">
        <f>IF(N168="nulová",J168,0)</f>
        <v>0</v>
      </c>
      <c r="BJ168" s="15" t="s">
        <v>83</v>
      </c>
      <c r="BK168" s="121">
        <f>ROUND(I168*H168,2)</f>
        <v>0</v>
      </c>
      <c r="BL168" s="15" t="s">
        <v>146</v>
      </c>
      <c r="BM168" s="202" t="s">
        <v>250</v>
      </c>
    </row>
    <row r="169" s="2" customFormat="1" ht="24.15" customHeight="1">
      <c r="A169" s="36"/>
      <c r="B169" s="158"/>
      <c r="C169" s="203" t="s">
        <v>251</v>
      </c>
      <c r="D169" s="203" t="s">
        <v>190</v>
      </c>
      <c r="E169" s="204" t="s">
        <v>252</v>
      </c>
      <c r="F169" s="205" t="s">
        <v>253</v>
      </c>
      <c r="G169" s="206" t="s">
        <v>145</v>
      </c>
      <c r="H169" s="207">
        <v>15</v>
      </c>
      <c r="I169" s="208"/>
      <c r="J169" s="209">
        <f>ROUND(I169*H169,2)</f>
        <v>0</v>
      </c>
      <c r="K169" s="210"/>
      <c r="L169" s="211"/>
      <c r="M169" s="212" t="s">
        <v>1</v>
      </c>
      <c r="N169" s="213" t="s">
        <v>40</v>
      </c>
      <c r="O169" s="75"/>
      <c r="P169" s="200">
        <f>O169*H169</f>
        <v>0</v>
      </c>
      <c r="Q169" s="200">
        <v>0.13100000000000001</v>
      </c>
      <c r="R169" s="200">
        <f>Q169*H169</f>
        <v>1.9650000000000001</v>
      </c>
      <c r="S169" s="200">
        <v>0</v>
      </c>
      <c r="T169" s="20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2" t="s">
        <v>172</v>
      </c>
      <c r="AT169" s="202" t="s">
        <v>190</v>
      </c>
      <c r="AU169" s="202" t="s">
        <v>85</v>
      </c>
      <c r="AY169" s="15" t="s">
        <v>140</v>
      </c>
      <c r="BE169" s="121">
        <f>IF(N169="základní",J169,0)</f>
        <v>0</v>
      </c>
      <c r="BF169" s="121">
        <f>IF(N169="snížená",J169,0)</f>
        <v>0</v>
      </c>
      <c r="BG169" s="121">
        <f>IF(N169="zákl. přenesená",J169,0)</f>
        <v>0</v>
      </c>
      <c r="BH169" s="121">
        <f>IF(N169="sníž. přenesená",J169,0)</f>
        <v>0</v>
      </c>
      <c r="BI169" s="121">
        <f>IF(N169="nulová",J169,0)</f>
        <v>0</v>
      </c>
      <c r="BJ169" s="15" t="s">
        <v>83</v>
      </c>
      <c r="BK169" s="121">
        <f>ROUND(I169*H169,2)</f>
        <v>0</v>
      </c>
      <c r="BL169" s="15" t="s">
        <v>146</v>
      </c>
      <c r="BM169" s="202" t="s">
        <v>254</v>
      </c>
    </row>
    <row r="170" s="2" customFormat="1" ht="24.15" customHeight="1">
      <c r="A170" s="36"/>
      <c r="B170" s="158"/>
      <c r="C170" s="190" t="s">
        <v>255</v>
      </c>
      <c r="D170" s="190" t="s">
        <v>142</v>
      </c>
      <c r="E170" s="191" t="s">
        <v>256</v>
      </c>
      <c r="F170" s="192" t="s">
        <v>257</v>
      </c>
      <c r="G170" s="193" t="s">
        <v>145</v>
      </c>
      <c r="H170" s="194">
        <v>70</v>
      </c>
      <c r="I170" s="195"/>
      <c r="J170" s="196">
        <f>ROUND(I170*H170,2)</f>
        <v>0</v>
      </c>
      <c r="K170" s="197"/>
      <c r="L170" s="37"/>
      <c r="M170" s="198" t="s">
        <v>1</v>
      </c>
      <c r="N170" s="199" t="s">
        <v>40</v>
      </c>
      <c r="O170" s="75"/>
      <c r="P170" s="200">
        <f>O170*H170</f>
        <v>0</v>
      </c>
      <c r="Q170" s="200">
        <v>0.084250000000000005</v>
      </c>
      <c r="R170" s="200">
        <f>Q170*H170</f>
        <v>5.8975</v>
      </c>
      <c r="S170" s="200">
        <v>0</v>
      </c>
      <c r="T170" s="20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2" t="s">
        <v>146</v>
      </c>
      <c r="AT170" s="202" t="s">
        <v>142</v>
      </c>
      <c r="AU170" s="202" t="s">
        <v>85</v>
      </c>
      <c r="AY170" s="15" t="s">
        <v>140</v>
      </c>
      <c r="BE170" s="121">
        <f>IF(N170="základní",J170,0)</f>
        <v>0</v>
      </c>
      <c r="BF170" s="121">
        <f>IF(N170="snížená",J170,0)</f>
        <v>0</v>
      </c>
      <c r="BG170" s="121">
        <f>IF(N170="zákl. přenesená",J170,0)</f>
        <v>0</v>
      </c>
      <c r="BH170" s="121">
        <f>IF(N170="sníž. přenesená",J170,0)</f>
        <v>0</v>
      </c>
      <c r="BI170" s="121">
        <f>IF(N170="nulová",J170,0)</f>
        <v>0</v>
      </c>
      <c r="BJ170" s="15" t="s">
        <v>83</v>
      </c>
      <c r="BK170" s="121">
        <f>ROUND(I170*H170,2)</f>
        <v>0</v>
      </c>
      <c r="BL170" s="15" t="s">
        <v>146</v>
      </c>
      <c r="BM170" s="202" t="s">
        <v>258</v>
      </c>
    </row>
    <row r="171" s="2" customFormat="1" ht="16.5" customHeight="1">
      <c r="A171" s="36"/>
      <c r="B171" s="158"/>
      <c r="C171" s="203" t="s">
        <v>259</v>
      </c>
      <c r="D171" s="203" t="s">
        <v>190</v>
      </c>
      <c r="E171" s="204" t="s">
        <v>260</v>
      </c>
      <c r="F171" s="205" t="s">
        <v>261</v>
      </c>
      <c r="G171" s="206" t="s">
        <v>145</v>
      </c>
      <c r="H171" s="207">
        <v>70</v>
      </c>
      <c r="I171" s="208"/>
      <c r="J171" s="209">
        <f>ROUND(I171*H171,2)</f>
        <v>0</v>
      </c>
      <c r="K171" s="210"/>
      <c r="L171" s="211"/>
      <c r="M171" s="212" t="s">
        <v>1</v>
      </c>
      <c r="N171" s="213" t="s">
        <v>40</v>
      </c>
      <c r="O171" s="75"/>
      <c r="P171" s="200">
        <f>O171*H171</f>
        <v>0</v>
      </c>
      <c r="Q171" s="200">
        <v>0.151</v>
      </c>
      <c r="R171" s="200">
        <f>Q171*H171</f>
        <v>10.57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172</v>
      </c>
      <c r="AT171" s="202" t="s">
        <v>190</v>
      </c>
      <c r="AU171" s="202" t="s">
        <v>85</v>
      </c>
      <c r="AY171" s="15" t="s">
        <v>140</v>
      </c>
      <c r="BE171" s="121">
        <f>IF(N171="základní",J171,0)</f>
        <v>0</v>
      </c>
      <c r="BF171" s="121">
        <f>IF(N171="snížená",J171,0)</f>
        <v>0</v>
      </c>
      <c r="BG171" s="121">
        <f>IF(N171="zákl. přenesená",J171,0)</f>
        <v>0</v>
      </c>
      <c r="BH171" s="121">
        <f>IF(N171="sníž. přenesená",J171,0)</f>
        <v>0</v>
      </c>
      <c r="BI171" s="121">
        <f>IF(N171="nulová",J171,0)</f>
        <v>0</v>
      </c>
      <c r="BJ171" s="15" t="s">
        <v>83</v>
      </c>
      <c r="BK171" s="121">
        <f>ROUND(I171*H171,2)</f>
        <v>0</v>
      </c>
      <c r="BL171" s="15" t="s">
        <v>146</v>
      </c>
      <c r="BM171" s="202" t="s">
        <v>262</v>
      </c>
    </row>
    <row r="172" s="2" customFormat="1" ht="24.15" customHeight="1">
      <c r="A172" s="36"/>
      <c r="B172" s="158"/>
      <c r="C172" s="190" t="s">
        <v>263</v>
      </c>
      <c r="D172" s="190" t="s">
        <v>142</v>
      </c>
      <c r="E172" s="191" t="s">
        <v>264</v>
      </c>
      <c r="F172" s="192" t="s">
        <v>265</v>
      </c>
      <c r="G172" s="193" t="s">
        <v>145</v>
      </c>
      <c r="H172" s="194">
        <v>122</v>
      </c>
      <c r="I172" s="195"/>
      <c r="J172" s="196">
        <f>ROUND(I172*H172,2)</f>
        <v>0</v>
      </c>
      <c r="K172" s="197"/>
      <c r="L172" s="37"/>
      <c r="M172" s="198" t="s">
        <v>1</v>
      </c>
      <c r="N172" s="199" t="s">
        <v>40</v>
      </c>
      <c r="O172" s="75"/>
      <c r="P172" s="200">
        <f>O172*H172</f>
        <v>0</v>
      </c>
      <c r="Q172" s="200">
        <v>0.084250000000000005</v>
      </c>
      <c r="R172" s="200">
        <f>Q172*H172</f>
        <v>10.278500000000001</v>
      </c>
      <c r="S172" s="200">
        <v>0</v>
      </c>
      <c r="T172" s="20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2" t="s">
        <v>146</v>
      </c>
      <c r="AT172" s="202" t="s">
        <v>142</v>
      </c>
      <c r="AU172" s="202" t="s">
        <v>85</v>
      </c>
      <c r="AY172" s="15" t="s">
        <v>140</v>
      </c>
      <c r="BE172" s="121">
        <f>IF(N172="základní",J172,0)</f>
        <v>0</v>
      </c>
      <c r="BF172" s="121">
        <f>IF(N172="snížená",J172,0)</f>
        <v>0</v>
      </c>
      <c r="BG172" s="121">
        <f>IF(N172="zákl. přenesená",J172,0)</f>
        <v>0</v>
      </c>
      <c r="BH172" s="121">
        <f>IF(N172="sníž. přenesená",J172,0)</f>
        <v>0</v>
      </c>
      <c r="BI172" s="121">
        <f>IF(N172="nulová",J172,0)</f>
        <v>0</v>
      </c>
      <c r="BJ172" s="15" t="s">
        <v>83</v>
      </c>
      <c r="BK172" s="121">
        <f>ROUND(I172*H172,2)</f>
        <v>0</v>
      </c>
      <c r="BL172" s="15" t="s">
        <v>146</v>
      </c>
      <c r="BM172" s="202" t="s">
        <v>266</v>
      </c>
    </row>
    <row r="173" s="2" customFormat="1" ht="16.5" customHeight="1">
      <c r="A173" s="36"/>
      <c r="B173" s="158"/>
      <c r="C173" s="203" t="s">
        <v>267</v>
      </c>
      <c r="D173" s="203" t="s">
        <v>190</v>
      </c>
      <c r="E173" s="204" t="s">
        <v>268</v>
      </c>
      <c r="F173" s="205" t="s">
        <v>269</v>
      </c>
      <c r="G173" s="206" t="s">
        <v>145</v>
      </c>
      <c r="H173" s="207">
        <v>122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40</v>
      </c>
      <c r="O173" s="75"/>
      <c r="P173" s="200">
        <f>O173*H173</f>
        <v>0</v>
      </c>
      <c r="Q173" s="200">
        <v>0.13100000000000001</v>
      </c>
      <c r="R173" s="200">
        <f>Q173*H173</f>
        <v>15.982000000000001</v>
      </c>
      <c r="S173" s="200">
        <v>0</v>
      </c>
      <c r="T173" s="20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2" t="s">
        <v>172</v>
      </c>
      <c r="AT173" s="202" t="s">
        <v>190</v>
      </c>
      <c r="AU173" s="202" t="s">
        <v>85</v>
      </c>
      <c r="AY173" s="15" t="s">
        <v>140</v>
      </c>
      <c r="BE173" s="121">
        <f>IF(N173="základní",J173,0)</f>
        <v>0</v>
      </c>
      <c r="BF173" s="121">
        <f>IF(N173="snížená",J173,0)</f>
        <v>0</v>
      </c>
      <c r="BG173" s="121">
        <f>IF(N173="zákl. přenesená",J173,0)</f>
        <v>0</v>
      </c>
      <c r="BH173" s="121">
        <f>IF(N173="sníž. přenesená",J173,0)</f>
        <v>0</v>
      </c>
      <c r="BI173" s="121">
        <f>IF(N173="nulová",J173,0)</f>
        <v>0</v>
      </c>
      <c r="BJ173" s="15" t="s">
        <v>83</v>
      </c>
      <c r="BK173" s="121">
        <f>ROUND(I173*H173,2)</f>
        <v>0</v>
      </c>
      <c r="BL173" s="15" t="s">
        <v>146</v>
      </c>
      <c r="BM173" s="202" t="s">
        <v>270</v>
      </c>
    </row>
    <row r="174" s="12" customFormat="1" ht="22.8" customHeight="1">
      <c r="A174" s="12"/>
      <c r="B174" s="177"/>
      <c r="C174" s="12"/>
      <c r="D174" s="178" t="s">
        <v>74</v>
      </c>
      <c r="E174" s="188" t="s">
        <v>172</v>
      </c>
      <c r="F174" s="188" t="s">
        <v>271</v>
      </c>
      <c r="G174" s="12"/>
      <c r="H174" s="12"/>
      <c r="I174" s="180"/>
      <c r="J174" s="189">
        <f>BK174</f>
        <v>0</v>
      </c>
      <c r="K174" s="12"/>
      <c r="L174" s="177"/>
      <c r="M174" s="182"/>
      <c r="N174" s="183"/>
      <c r="O174" s="183"/>
      <c r="P174" s="184">
        <f>SUM(P175:P178)</f>
        <v>0</v>
      </c>
      <c r="Q174" s="183"/>
      <c r="R174" s="184">
        <f>SUM(R175:R178)</f>
        <v>0.79418999999999995</v>
      </c>
      <c r="S174" s="183"/>
      <c r="T174" s="185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8" t="s">
        <v>83</v>
      </c>
      <c r="AT174" s="186" t="s">
        <v>74</v>
      </c>
      <c r="AU174" s="186" t="s">
        <v>83</v>
      </c>
      <c r="AY174" s="178" t="s">
        <v>140</v>
      </c>
      <c r="BK174" s="187">
        <f>SUM(BK175:BK178)</f>
        <v>0</v>
      </c>
    </row>
    <row r="175" s="2" customFormat="1" ht="24.15" customHeight="1">
      <c r="A175" s="36"/>
      <c r="B175" s="158"/>
      <c r="C175" s="190" t="s">
        <v>272</v>
      </c>
      <c r="D175" s="190" t="s">
        <v>142</v>
      </c>
      <c r="E175" s="191" t="s">
        <v>273</v>
      </c>
      <c r="F175" s="192" t="s">
        <v>274</v>
      </c>
      <c r="G175" s="193" t="s">
        <v>154</v>
      </c>
      <c r="H175" s="194">
        <v>9</v>
      </c>
      <c r="I175" s="195"/>
      <c r="J175" s="196">
        <f>ROUND(I175*H175,2)</f>
        <v>0</v>
      </c>
      <c r="K175" s="197"/>
      <c r="L175" s="37"/>
      <c r="M175" s="198" t="s">
        <v>1</v>
      </c>
      <c r="N175" s="199" t="s">
        <v>40</v>
      </c>
      <c r="O175" s="75"/>
      <c r="P175" s="200">
        <f>O175*H175</f>
        <v>0</v>
      </c>
      <c r="Q175" s="200">
        <v>1.0000000000000001E-05</v>
      </c>
      <c r="R175" s="200">
        <f>Q175*H175</f>
        <v>9.0000000000000006E-05</v>
      </c>
      <c r="S175" s="200">
        <v>0</v>
      </c>
      <c r="T175" s="20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2" t="s">
        <v>146</v>
      </c>
      <c r="AT175" s="202" t="s">
        <v>142</v>
      </c>
      <c r="AU175" s="202" t="s">
        <v>85</v>
      </c>
      <c r="AY175" s="15" t="s">
        <v>140</v>
      </c>
      <c r="BE175" s="121">
        <f>IF(N175="základní",J175,0)</f>
        <v>0</v>
      </c>
      <c r="BF175" s="121">
        <f>IF(N175="snížená",J175,0)</f>
        <v>0</v>
      </c>
      <c r="BG175" s="121">
        <f>IF(N175="zákl. přenesená",J175,0)</f>
        <v>0</v>
      </c>
      <c r="BH175" s="121">
        <f>IF(N175="sníž. přenesená",J175,0)</f>
        <v>0</v>
      </c>
      <c r="BI175" s="121">
        <f>IF(N175="nulová",J175,0)</f>
        <v>0</v>
      </c>
      <c r="BJ175" s="15" t="s">
        <v>83</v>
      </c>
      <c r="BK175" s="121">
        <f>ROUND(I175*H175,2)</f>
        <v>0</v>
      </c>
      <c r="BL175" s="15" t="s">
        <v>146</v>
      </c>
      <c r="BM175" s="202" t="s">
        <v>275</v>
      </c>
    </row>
    <row r="176" s="2" customFormat="1" ht="24.15" customHeight="1">
      <c r="A176" s="36"/>
      <c r="B176" s="158"/>
      <c r="C176" s="203" t="s">
        <v>276</v>
      </c>
      <c r="D176" s="203" t="s">
        <v>190</v>
      </c>
      <c r="E176" s="204" t="s">
        <v>277</v>
      </c>
      <c r="F176" s="205" t="s">
        <v>278</v>
      </c>
      <c r="G176" s="206" t="s">
        <v>154</v>
      </c>
      <c r="H176" s="207">
        <v>9</v>
      </c>
      <c r="I176" s="208"/>
      <c r="J176" s="209">
        <f>ROUND(I176*H176,2)</f>
        <v>0</v>
      </c>
      <c r="K176" s="210"/>
      <c r="L176" s="211"/>
      <c r="M176" s="212" t="s">
        <v>1</v>
      </c>
      <c r="N176" s="213" t="s">
        <v>40</v>
      </c>
      <c r="O176" s="75"/>
      <c r="P176" s="200">
        <f>O176*H176</f>
        <v>0</v>
      </c>
      <c r="Q176" s="200">
        <v>0.0035999999999999999</v>
      </c>
      <c r="R176" s="200">
        <f>Q176*H176</f>
        <v>0.032399999999999998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172</v>
      </c>
      <c r="AT176" s="202" t="s">
        <v>190</v>
      </c>
      <c r="AU176" s="202" t="s">
        <v>85</v>
      </c>
      <c r="AY176" s="15" t="s">
        <v>140</v>
      </c>
      <c r="BE176" s="121">
        <f>IF(N176="základní",J176,0)</f>
        <v>0</v>
      </c>
      <c r="BF176" s="121">
        <f>IF(N176="snížená",J176,0)</f>
        <v>0</v>
      </c>
      <c r="BG176" s="121">
        <f>IF(N176="zákl. přenesená",J176,0)</f>
        <v>0</v>
      </c>
      <c r="BH176" s="121">
        <f>IF(N176="sníž. přenesená",J176,0)</f>
        <v>0</v>
      </c>
      <c r="BI176" s="121">
        <f>IF(N176="nulová",J176,0)</f>
        <v>0</v>
      </c>
      <c r="BJ176" s="15" t="s">
        <v>83</v>
      </c>
      <c r="BK176" s="121">
        <f>ROUND(I176*H176,2)</f>
        <v>0</v>
      </c>
      <c r="BL176" s="15" t="s">
        <v>146</v>
      </c>
      <c r="BM176" s="202" t="s">
        <v>279</v>
      </c>
    </row>
    <row r="177" s="2" customFormat="1" ht="24.15" customHeight="1">
      <c r="A177" s="36"/>
      <c r="B177" s="158"/>
      <c r="C177" s="190" t="s">
        <v>280</v>
      </c>
      <c r="D177" s="190" t="s">
        <v>142</v>
      </c>
      <c r="E177" s="191" t="s">
        <v>281</v>
      </c>
      <c r="F177" s="192" t="s">
        <v>282</v>
      </c>
      <c r="G177" s="193" t="s">
        <v>283</v>
      </c>
      <c r="H177" s="194">
        <v>1</v>
      </c>
      <c r="I177" s="195"/>
      <c r="J177" s="196">
        <f>ROUND(I177*H177,2)</f>
        <v>0</v>
      </c>
      <c r="K177" s="197"/>
      <c r="L177" s="37"/>
      <c r="M177" s="198" t="s">
        <v>1</v>
      </c>
      <c r="N177" s="199" t="s">
        <v>40</v>
      </c>
      <c r="O177" s="75"/>
      <c r="P177" s="200">
        <f>O177*H177</f>
        <v>0</v>
      </c>
      <c r="Q177" s="200">
        <v>0.34089999999999998</v>
      </c>
      <c r="R177" s="200">
        <f>Q177*H177</f>
        <v>0.34089999999999998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146</v>
      </c>
      <c r="AT177" s="202" t="s">
        <v>142</v>
      </c>
      <c r="AU177" s="202" t="s">
        <v>85</v>
      </c>
      <c r="AY177" s="15" t="s">
        <v>140</v>
      </c>
      <c r="BE177" s="121">
        <f>IF(N177="základní",J177,0)</f>
        <v>0</v>
      </c>
      <c r="BF177" s="121">
        <f>IF(N177="snížená",J177,0)</f>
        <v>0</v>
      </c>
      <c r="BG177" s="121">
        <f>IF(N177="zákl. přenesená",J177,0)</f>
        <v>0</v>
      </c>
      <c r="BH177" s="121">
        <f>IF(N177="sníž. přenesená",J177,0)</f>
        <v>0</v>
      </c>
      <c r="BI177" s="121">
        <f>IF(N177="nulová",J177,0)</f>
        <v>0</v>
      </c>
      <c r="BJ177" s="15" t="s">
        <v>83</v>
      </c>
      <c r="BK177" s="121">
        <f>ROUND(I177*H177,2)</f>
        <v>0</v>
      </c>
      <c r="BL177" s="15" t="s">
        <v>146</v>
      </c>
      <c r="BM177" s="202" t="s">
        <v>284</v>
      </c>
    </row>
    <row r="178" s="2" customFormat="1" ht="24.15" customHeight="1">
      <c r="A178" s="36"/>
      <c r="B178" s="158"/>
      <c r="C178" s="190" t="s">
        <v>285</v>
      </c>
      <c r="D178" s="190" t="s">
        <v>142</v>
      </c>
      <c r="E178" s="191" t="s">
        <v>286</v>
      </c>
      <c r="F178" s="192" t="s">
        <v>287</v>
      </c>
      <c r="G178" s="193" t="s">
        <v>283</v>
      </c>
      <c r="H178" s="194">
        <v>1</v>
      </c>
      <c r="I178" s="195"/>
      <c r="J178" s="196">
        <f>ROUND(I178*H178,2)</f>
        <v>0</v>
      </c>
      <c r="K178" s="197"/>
      <c r="L178" s="37"/>
      <c r="M178" s="198" t="s">
        <v>1</v>
      </c>
      <c r="N178" s="199" t="s">
        <v>40</v>
      </c>
      <c r="O178" s="75"/>
      <c r="P178" s="200">
        <f>O178*H178</f>
        <v>0</v>
      </c>
      <c r="Q178" s="200">
        <v>0.42080000000000001</v>
      </c>
      <c r="R178" s="200">
        <f>Q178*H178</f>
        <v>0.42080000000000001</v>
      </c>
      <c r="S178" s="200">
        <v>0</v>
      </c>
      <c r="T178" s="20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2" t="s">
        <v>146</v>
      </c>
      <c r="AT178" s="202" t="s">
        <v>142</v>
      </c>
      <c r="AU178" s="202" t="s">
        <v>85</v>
      </c>
      <c r="AY178" s="15" t="s">
        <v>140</v>
      </c>
      <c r="BE178" s="121">
        <f>IF(N178="základní",J178,0)</f>
        <v>0</v>
      </c>
      <c r="BF178" s="121">
        <f>IF(N178="snížená",J178,0)</f>
        <v>0</v>
      </c>
      <c r="BG178" s="121">
        <f>IF(N178="zákl. přenesená",J178,0)</f>
        <v>0</v>
      </c>
      <c r="BH178" s="121">
        <f>IF(N178="sníž. přenesená",J178,0)</f>
        <v>0</v>
      </c>
      <c r="BI178" s="121">
        <f>IF(N178="nulová",J178,0)</f>
        <v>0</v>
      </c>
      <c r="BJ178" s="15" t="s">
        <v>83</v>
      </c>
      <c r="BK178" s="121">
        <f>ROUND(I178*H178,2)</f>
        <v>0</v>
      </c>
      <c r="BL178" s="15" t="s">
        <v>146</v>
      </c>
      <c r="BM178" s="202" t="s">
        <v>288</v>
      </c>
    </row>
    <row r="179" s="12" customFormat="1" ht="22.8" customHeight="1">
      <c r="A179" s="12"/>
      <c r="B179" s="177"/>
      <c r="C179" s="12"/>
      <c r="D179" s="178" t="s">
        <v>74</v>
      </c>
      <c r="E179" s="188" t="s">
        <v>176</v>
      </c>
      <c r="F179" s="188" t="s">
        <v>289</v>
      </c>
      <c r="G179" s="12"/>
      <c r="H179" s="12"/>
      <c r="I179" s="180"/>
      <c r="J179" s="189">
        <f>BK179</f>
        <v>0</v>
      </c>
      <c r="K179" s="12"/>
      <c r="L179" s="177"/>
      <c r="M179" s="182"/>
      <c r="N179" s="183"/>
      <c r="O179" s="183"/>
      <c r="P179" s="184">
        <f>SUM(P180:P199)</f>
        <v>0</v>
      </c>
      <c r="Q179" s="183"/>
      <c r="R179" s="184">
        <f>SUM(R180:R199)</f>
        <v>70.89058</v>
      </c>
      <c r="S179" s="183"/>
      <c r="T179" s="185">
        <f>SUM(T180:T199)</f>
        <v>0.0040000000000000001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8" t="s">
        <v>83</v>
      </c>
      <c r="AT179" s="186" t="s">
        <v>74</v>
      </c>
      <c r="AU179" s="186" t="s">
        <v>83</v>
      </c>
      <c r="AY179" s="178" t="s">
        <v>140</v>
      </c>
      <c r="BK179" s="187">
        <f>SUM(BK180:BK199)</f>
        <v>0</v>
      </c>
    </row>
    <row r="180" s="2" customFormat="1" ht="24.15" customHeight="1">
      <c r="A180" s="36"/>
      <c r="B180" s="158"/>
      <c r="C180" s="190" t="s">
        <v>290</v>
      </c>
      <c r="D180" s="190" t="s">
        <v>142</v>
      </c>
      <c r="E180" s="191" t="s">
        <v>291</v>
      </c>
      <c r="F180" s="192" t="s">
        <v>292</v>
      </c>
      <c r="G180" s="193" t="s">
        <v>283</v>
      </c>
      <c r="H180" s="194">
        <v>6</v>
      </c>
      <c r="I180" s="195"/>
      <c r="J180" s="196">
        <f>ROUND(I180*H180,2)</f>
        <v>0</v>
      </c>
      <c r="K180" s="197"/>
      <c r="L180" s="37"/>
      <c r="M180" s="198" t="s">
        <v>1</v>
      </c>
      <c r="N180" s="199" t="s">
        <v>40</v>
      </c>
      <c r="O180" s="75"/>
      <c r="P180" s="200">
        <f>O180*H180</f>
        <v>0</v>
      </c>
      <c r="Q180" s="200">
        <v>0.00069999999999999999</v>
      </c>
      <c r="R180" s="200">
        <f>Q180*H180</f>
        <v>0.0041999999999999997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146</v>
      </c>
      <c r="AT180" s="202" t="s">
        <v>142</v>
      </c>
      <c r="AU180" s="202" t="s">
        <v>85</v>
      </c>
      <c r="AY180" s="15" t="s">
        <v>140</v>
      </c>
      <c r="BE180" s="121">
        <f>IF(N180="základní",J180,0)</f>
        <v>0</v>
      </c>
      <c r="BF180" s="121">
        <f>IF(N180="snížená",J180,0)</f>
        <v>0</v>
      </c>
      <c r="BG180" s="121">
        <f>IF(N180="zákl. přenesená",J180,0)</f>
        <v>0</v>
      </c>
      <c r="BH180" s="121">
        <f>IF(N180="sníž. přenesená",J180,0)</f>
        <v>0</v>
      </c>
      <c r="BI180" s="121">
        <f>IF(N180="nulová",J180,0)</f>
        <v>0</v>
      </c>
      <c r="BJ180" s="15" t="s">
        <v>83</v>
      </c>
      <c r="BK180" s="121">
        <f>ROUND(I180*H180,2)</f>
        <v>0</v>
      </c>
      <c r="BL180" s="15" t="s">
        <v>146</v>
      </c>
      <c r="BM180" s="202" t="s">
        <v>293</v>
      </c>
    </row>
    <row r="181" s="2" customFormat="1" ht="24.15" customHeight="1">
      <c r="A181" s="36"/>
      <c r="B181" s="158"/>
      <c r="C181" s="203" t="s">
        <v>294</v>
      </c>
      <c r="D181" s="203" t="s">
        <v>190</v>
      </c>
      <c r="E181" s="204" t="s">
        <v>295</v>
      </c>
      <c r="F181" s="205" t="s">
        <v>296</v>
      </c>
      <c r="G181" s="206" t="s">
        <v>283</v>
      </c>
      <c r="H181" s="207">
        <v>6</v>
      </c>
      <c r="I181" s="208"/>
      <c r="J181" s="209">
        <f>ROUND(I181*H181,2)</f>
        <v>0</v>
      </c>
      <c r="K181" s="210"/>
      <c r="L181" s="211"/>
      <c r="M181" s="212" t="s">
        <v>1</v>
      </c>
      <c r="N181" s="213" t="s">
        <v>40</v>
      </c>
      <c r="O181" s="75"/>
      <c r="P181" s="200">
        <f>O181*H181</f>
        <v>0</v>
      </c>
      <c r="Q181" s="200">
        <v>0.0040000000000000001</v>
      </c>
      <c r="R181" s="200">
        <f>Q181*H181</f>
        <v>0.024</v>
      </c>
      <c r="S181" s="200">
        <v>0</v>
      </c>
      <c r="T181" s="20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2" t="s">
        <v>172</v>
      </c>
      <c r="AT181" s="202" t="s">
        <v>190</v>
      </c>
      <c r="AU181" s="202" t="s">
        <v>85</v>
      </c>
      <c r="AY181" s="15" t="s">
        <v>140</v>
      </c>
      <c r="BE181" s="121">
        <f>IF(N181="základní",J181,0)</f>
        <v>0</v>
      </c>
      <c r="BF181" s="121">
        <f>IF(N181="snížená",J181,0)</f>
        <v>0</v>
      </c>
      <c r="BG181" s="121">
        <f>IF(N181="zákl. přenesená",J181,0)</f>
        <v>0</v>
      </c>
      <c r="BH181" s="121">
        <f>IF(N181="sníž. přenesená",J181,0)</f>
        <v>0</v>
      </c>
      <c r="BI181" s="121">
        <f>IF(N181="nulová",J181,0)</f>
        <v>0</v>
      </c>
      <c r="BJ181" s="15" t="s">
        <v>83</v>
      </c>
      <c r="BK181" s="121">
        <f>ROUND(I181*H181,2)</f>
        <v>0</v>
      </c>
      <c r="BL181" s="15" t="s">
        <v>146</v>
      </c>
      <c r="BM181" s="202" t="s">
        <v>297</v>
      </c>
    </row>
    <row r="182" s="2" customFormat="1" ht="24.15" customHeight="1">
      <c r="A182" s="36"/>
      <c r="B182" s="158"/>
      <c r="C182" s="190" t="s">
        <v>298</v>
      </c>
      <c r="D182" s="190" t="s">
        <v>142</v>
      </c>
      <c r="E182" s="191" t="s">
        <v>299</v>
      </c>
      <c r="F182" s="192" t="s">
        <v>300</v>
      </c>
      <c r="G182" s="193" t="s">
        <v>283</v>
      </c>
      <c r="H182" s="194">
        <v>3</v>
      </c>
      <c r="I182" s="195"/>
      <c r="J182" s="196">
        <f>ROUND(I182*H182,2)</f>
        <v>0</v>
      </c>
      <c r="K182" s="197"/>
      <c r="L182" s="37"/>
      <c r="M182" s="198" t="s">
        <v>1</v>
      </c>
      <c r="N182" s="199" t="s">
        <v>40</v>
      </c>
      <c r="O182" s="75"/>
      <c r="P182" s="200">
        <f>O182*H182</f>
        <v>0</v>
      </c>
      <c r="Q182" s="200">
        <v>0.10940999999999999</v>
      </c>
      <c r="R182" s="200">
        <f>Q182*H182</f>
        <v>0.32822999999999997</v>
      </c>
      <c r="S182" s="200">
        <v>0</v>
      </c>
      <c r="T182" s="20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2" t="s">
        <v>146</v>
      </c>
      <c r="AT182" s="202" t="s">
        <v>142</v>
      </c>
      <c r="AU182" s="202" t="s">
        <v>85</v>
      </c>
      <c r="AY182" s="15" t="s">
        <v>140</v>
      </c>
      <c r="BE182" s="121">
        <f>IF(N182="základní",J182,0)</f>
        <v>0</v>
      </c>
      <c r="BF182" s="121">
        <f>IF(N182="snížená",J182,0)</f>
        <v>0</v>
      </c>
      <c r="BG182" s="121">
        <f>IF(N182="zákl. přenesená",J182,0)</f>
        <v>0</v>
      </c>
      <c r="BH182" s="121">
        <f>IF(N182="sníž. přenesená",J182,0)</f>
        <v>0</v>
      </c>
      <c r="BI182" s="121">
        <f>IF(N182="nulová",J182,0)</f>
        <v>0</v>
      </c>
      <c r="BJ182" s="15" t="s">
        <v>83</v>
      </c>
      <c r="BK182" s="121">
        <f>ROUND(I182*H182,2)</f>
        <v>0</v>
      </c>
      <c r="BL182" s="15" t="s">
        <v>146</v>
      </c>
      <c r="BM182" s="202" t="s">
        <v>301</v>
      </c>
    </row>
    <row r="183" s="2" customFormat="1" ht="16.5" customHeight="1">
      <c r="A183" s="36"/>
      <c r="B183" s="158"/>
      <c r="C183" s="203" t="s">
        <v>302</v>
      </c>
      <c r="D183" s="203" t="s">
        <v>190</v>
      </c>
      <c r="E183" s="204" t="s">
        <v>303</v>
      </c>
      <c r="F183" s="205" t="s">
        <v>304</v>
      </c>
      <c r="G183" s="206" t="s">
        <v>1</v>
      </c>
      <c r="H183" s="207">
        <v>3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40</v>
      </c>
      <c r="O183" s="75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2" t="s">
        <v>172</v>
      </c>
      <c r="AT183" s="202" t="s">
        <v>190</v>
      </c>
      <c r="AU183" s="202" t="s">
        <v>85</v>
      </c>
      <c r="AY183" s="15" t="s">
        <v>140</v>
      </c>
      <c r="BE183" s="121">
        <f>IF(N183="základní",J183,0)</f>
        <v>0</v>
      </c>
      <c r="BF183" s="121">
        <f>IF(N183="snížená",J183,0)</f>
        <v>0</v>
      </c>
      <c r="BG183" s="121">
        <f>IF(N183="zákl. přenesená",J183,0)</f>
        <v>0</v>
      </c>
      <c r="BH183" s="121">
        <f>IF(N183="sníž. přenesená",J183,0)</f>
        <v>0</v>
      </c>
      <c r="BI183" s="121">
        <f>IF(N183="nulová",J183,0)</f>
        <v>0</v>
      </c>
      <c r="BJ183" s="15" t="s">
        <v>83</v>
      </c>
      <c r="BK183" s="121">
        <f>ROUND(I183*H183,2)</f>
        <v>0</v>
      </c>
      <c r="BL183" s="15" t="s">
        <v>146</v>
      </c>
      <c r="BM183" s="202" t="s">
        <v>305</v>
      </c>
    </row>
    <row r="184" s="2" customFormat="1" ht="24.15" customHeight="1">
      <c r="A184" s="36"/>
      <c r="B184" s="158"/>
      <c r="C184" s="190" t="s">
        <v>306</v>
      </c>
      <c r="D184" s="190" t="s">
        <v>142</v>
      </c>
      <c r="E184" s="191" t="s">
        <v>307</v>
      </c>
      <c r="F184" s="192" t="s">
        <v>308</v>
      </c>
      <c r="G184" s="193" t="s">
        <v>154</v>
      </c>
      <c r="H184" s="194">
        <v>85</v>
      </c>
      <c r="I184" s="195"/>
      <c r="J184" s="196">
        <f>ROUND(I184*H184,2)</f>
        <v>0</v>
      </c>
      <c r="K184" s="197"/>
      <c r="L184" s="37"/>
      <c r="M184" s="198" t="s">
        <v>1</v>
      </c>
      <c r="N184" s="199" t="s">
        <v>40</v>
      </c>
      <c r="O184" s="75"/>
      <c r="P184" s="200">
        <f>O184*H184</f>
        <v>0</v>
      </c>
      <c r="Q184" s="200">
        <v>0.00020000000000000001</v>
      </c>
      <c r="R184" s="200">
        <f>Q184*H184</f>
        <v>0.017000000000000001</v>
      </c>
      <c r="S184" s="200">
        <v>0</v>
      </c>
      <c r="T184" s="20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2" t="s">
        <v>146</v>
      </c>
      <c r="AT184" s="202" t="s">
        <v>142</v>
      </c>
      <c r="AU184" s="202" t="s">
        <v>85</v>
      </c>
      <c r="AY184" s="15" t="s">
        <v>140</v>
      </c>
      <c r="BE184" s="121">
        <f>IF(N184="základní",J184,0)</f>
        <v>0</v>
      </c>
      <c r="BF184" s="121">
        <f>IF(N184="snížená",J184,0)</f>
        <v>0</v>
      </c>
      <c r="BG184" s="121">
        <f>IF(N184="zákl. přenesená",J184,0)</f>
        <v>0</v>
      </c>
      <c r="BH184" s="121">
        <f>IF(N184="sníž. přenesená",J184,0)</f>
        <v>0</v>
      </c>
      <c r="BI184" s="121">
        <f>IF(N184="nulová",J184,0)</f>
        <v>0</v>
      </c>
      <c r="BJ184" s="15" t="s">
        <v>83</v>
      </c>
      <c r="BK184" s="121">
        <f>ROUND(I184*H184,2)</f>
        <v>0</v>
      </c>
      <c r="BL184" s="15" t="s">
        <v>146</v>
      </c>
      <c r="BM184" s="202" t="s">
        <v>309</v>
      </c>
    </row>
    <row r="185" s="2" customFormat="1" ht="24.15" customHeight="1">
      <c r="A185" s="36"/>
      <c r="B185" s="158"/>
      <c r="C185" s="190" t="s">
        <v>310</v>
      </c>
      <c r="D185" s="190" t="s">
        <v>142</v>
      </c>
      <c r="E185" s="191" t="s">
        <v>311</v>
      </c>
      <c r="F185" s="192" t="s">
        <v>312</v>
      </c>
      <c r="G185" s="193" t="s">
        <v>145</v>
      </c>
      <c r="H185" s="194">
        <v>54</v>
      </c>
      <c r="I185" s="195"/>
      <c r="J185" s="196">
        <f>ROUND(I185*H185,2)</f>
        <v>0</v>
      </c>
      <c r="K185" s="197"/>
      <c r="L185" s="37"/>
      <c r="M185" s="198" t="s">
        <v>1</v>
      </c>
      <c r="N185" s="199" t="s">
        <v>40</v>
      </c>
      <c r="O185" s="75"/>
      <c r="P185" s="200">
        <f>O185*H185</f>
        <v>0</v>
      </c>
      <c r="Q185" s="200">
        <v>0.0016000000000000001</v>
      </c>
      <c r="R185" s="200">
        <f>Q185*H185</f>
        <v>0.086400000000000005</v>
      </c>
      <c r="S185" s="200">
        <v>0</v>
      </c>
      <c r="T185" s="20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2" t="s">
        <v>146</v>
      </c>
      <c r="AT185" s="202" t="s">
        <v>142</v>
      </c>
      <c r="AU185" s="202" t="s">
        <v>85</v>
      </c>
      <c r="AY185" s="15" t="s">
        <v>140</v>
      </c>
      <c r="BE185" s="121">
        <f>IF(N185="základní",J185,0)</f>
        <v>0</v>
      </c>
      <c r="BF185" s="121">
        <f>IF(N185="snížená",J185,0)</f>
        <v>0</v>
      </c>
      <c r="BG185" s="121">
        <f>IF(N185="zákl. přenesená",J185,0)</f>
        <v>0</v>
      </c>
      <c r="BH185" s="121">
        <f>IF(N185="sníž. přenesená",J185,0)</f>
        <v>0</v>
      </c>
      <c r="BI185" s="121">
        <f>IF(N185="nulová",J185,0)</f>
        <v>0</v>
      </c>
      <c r="BJ185" s="15" t="s">
        <v>83</v>
      </c>
      <c r="BK185" s="121">
        <f>ROUND(I185*H185,2)</f>
        <v>0</v>
      </c>
      <c r="BL185" s="15" t="s">
        <v>146</v>
      </c>
      <c r="BM185" s="202" t="s">
        <v>313</v>
      </c>
    </row>
    <row r="186" s="2" customFormat="1" ht="33" customHeight="1">
      <c r="A186" s="36"/>
      <c r="B186" s="158"/>
      <c r="C186" s="190" t="s">
        <v>314</v>
      </c>
      <c r="D186" s="190" t="s">
        <v>142</v>
      </c>
      <c r="E186" s="191" t="s">
        <v>315</v>
      </c>
      <c r="F186" s="192" t="s">
        <v>316</v>
      </c>
      <c r="G186" s="193" t="s">
        <v>154</v>
      </c>
      <c r="H186" s="194">
        <v>280.5</v>
      </c>
      <c r="I186" s="195"/>
      <c r="J186" s="196">
        <f>ROUND(I186*H186,2)</f>
        <v>0</v>
      </c>
      <c r="K186" s="197"/>
      <c r="L186" s="37"/>
      <c r="M186" s="198" t="s">
        <v>1</v>
      </c>
      <c r="N186" s="199" t="s">
        <v>40</v>
      </c>
      <c r="O186" s="75"/>
      <c r="P186" s="200">
        <f>O186*H186</f>
        <v>0</v>
      </c>
      <c r="Q186" s="200">
        <v>0.15540000000000001</v>
      </c>
      <c r="R186" s="200">
        <f>Q186*H186</f>
        <v>43.589700000000001</v>
      </c>
      <c r="S186" s="200">
        <v>0</v>
      </c>
      <c r="T186" s="20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2" t="s">
        <v>146</v>
      </c>
      <c r="AT186" s="202" t="s">
        <v>142</v>
      </c>
      <c r="AU186" s="202" t="s">
        <v>85</v>
      </c>
      <c r="AY186" s="15" t="s">
        <v>140</v>
      </c>
      <c r="BE186" s="121">
        <f>IF(N186="základní",J186,0)</f>
        <v>0</v>
      </c>
      <c r="BF186" s="121">
        <f>IF(N186="snížená",J186,0)</f>
        <v>0</v>
      </c>
      <c r="BG186" s="121">
        <f>IF(N186="zákl. přenesená",J186,0)</f>
        <v>0</v>
      </c>
      <c r="BH186" s="121">
        <f>IF(N186="sníž. přenesená",J186,0)</f>
        <v>0</v>
      </c>
      <c r="BI186" s="121">
        <f>IF(N186="nulová",J186,0)</f>
        <v>0</v>
      </c>
      <c r="BJ186" s="15" t="s">
        <v>83</v>
      </c>
      <c r="BK186" s="121">
        <f>ROUND(I186*H186,2)</f>
        <v>0</v>
      </c>
      <c r="BL186" s="15" t="s">
        <v>146</v>
      </c>
      <c r="BM186" s="202" t="s">
        <v>317</v>
      </c>
    </row>
    <row r="187" s="2" customFormat="1" ht="16.5" customHeight="1">
      <c r="A187" s="36"/>
      <c r="B187" s="158"/>
      <c r="C187" s="203" t="s">
        <v>318</v>
      </c>
      <c r="D187" s="203" t="s">
        <v>190</v>
      </c>
      <c r="E187" s="204" t="s">
        <v>319</v>
      </c>
      <c r="F187" s="205" t="s">
        <v>320</v>
      </c>
      <c r="G187" s="206" t="s">
        <v>154</v>
      </c>
      <c r="H187" s="207">
        <v>149</v>
      </c>
      <c r="I187" s="208"/>
      <c r="J187" s="209">
        <f>ROUND(I187*H187,2)</f>
        <v>0</v>
      </c>
      <c r="K187" s="210"/>
      <c r="L187" s="211"/>
      <c r="M187" s="212" t="s">
        <v>1</v>
      </c>
      <c r="N187" s="213" t="s">
        <v>40</v>
      </c>
      <c r="O187" s="75"/>
      <c r="P187" s="200">
        <f>O187*H187</f>
        <v>0</v>
      </c>
      <c r="Q187" s="200">
        <v>0.081000000000000003</v>
      </c>
      <c r="R187" s="200">
        <f>Q187*H187</f>
        <v>12.069000000000001</v>
      </c>
      <c r="S187" s="200">
        <v>0</v>
      </c>
      <c r="T187" s="20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172</v>
      </c>
      <c r="AT187" s="202" t="s">
        <v>190</v>
      </c>
      <c r="AU187" s="202" t="s">
        <v>85</v>
      </c>
      <c r="AY187" s="15" t="s">
        <v>140</v>
      </c>
      <c r="BE187" s="121">
        <f>IF(N187="základní",J187,0)</f>
        <v>0</v>
      </c>
      <c r="BF187" s="121">
        <f>IF(N187="snížená",J187,0)</f>
        <v>0</v>
      </c>
      <c r="BG187" s="121">
        <f>IF(N187="zákl. přenesená",J187,0)</f>
        <v>0</v>
      </c>
      <c r="BH187" s="121">
        <f>IF(N187="sníž. přenesená",J187,0)</f>
        <v>0</v>
      </c>
      <c r="BI187" s="121">
        <f>IF(N187="nulová",J187,0)</f>
        <v>0</v>
      </c>
      <c r="BJ187" s="15" t="s">
        <v>83</v>
      </c>
      <c r="BK187" s="121">
        <f>ROUND(I187*H187,2)</f>
        <v>0</v>
      </c>
      <c r="BL187" s="15" t="s">
        <v>146</v>
      </c>
      <c r="BM187" s="202" t="s">
        <v>321</v>
      </c>
    </row>
    <row r="188" s="2" customFormat="1" ht="16.5" customHeight="1">
      <c r="A188" s="36"/>
      <c r="B188" s="158"/>
      <c r="C188" s="203" t="s">
        <v>322</v>
      </c>
      <c r="D188" s="203" t="s">
        <v>190</v>
      </c>
      <c r="E188" s="204" t="s">
        <v>323</v>
      </c>
      <c r="F188" s="205" t="s">
        <v>324</v>
      </c>
      <c r="G188" s="206" t="s">
        <v>154</v>
      </c>
      <c r="H188" s="207">
        <v>15.5</v>
      </c>
      <c r="I188" s="208"/>
      <c r="J188" s="209">
        <f>ROUND(I188*H188,2)</f>
        <v>0</v>
      </c>
      <c r="K188" s="210"/>
      <c r="L188" s="211"/>
      <c r="M188" s="212" t="s">
        <v>1</v>
      </c>
      <c r="N188" s="213" t="s">
        <v>40</v>
      </c>
      <c r="O188" s="75"/>
      <c r="P188" s="200">
        <f>O188*H188</f>
        <v>0</v>
      </c>
      <c r="Q188" s="200">
        <v>0.055</v>
      </c>
      <c r="R188" s="200">
        <f>Q188*H188</f>
        <v>0.85250000000000004</v>
      </c>
      <c r="S188" s="200">
        <v>0</v>
      </c>
      <c r="T188" s="20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2" t="s">
        <v>172</v>
      </c>
      <c r="AT188" s="202" t="s">
        <v>190</v>
      </c>
      <c r="AU188" s="202" t="s">
        <v>85</v>
      </c>
      <c r="AY188" s="15" t="s">
        <v>140</v>
      </c>
      <c r="BE188" s="121">
        <f>IF(N188="základní",J188,0)</f>
        <v>0</v>
      </c>
      <c r="BF188" s="121">
        <f>IF(N188="snížená",J188,0)</f>
        <v>0</v>
      </c>
      <c r="BG188" s="121">
        <f>IF(N188="zákl. přenesená",J188,0)</f>
        <v>0</v>
      </c>
      <c r="BH188" s="121">
        <f>IF(N188="sníž. přenesená",J188,0)</f>
        <v>0</v>
      </c>
      <c r="BI188" s="121">
        <f>IF(N188="nulová",J188,0)</f>
        <v>0</v>
      </c>
      <c r="BJ188" s="15" t="s">
        <v>83</v>
      </c>
      <c r="BK188" s="121">
        <f>ROUND(I188*H188,2)</f>
        <v>0</v>
      </c>
      <c r="BL188" s="15" t="s">
        <v>146</v>
      </c>
      <c r="BM188" s="202" t="s">
        <v>325</v>
      </c>
    </row>
    <row r="189" s="2" customFormat="1" ht="16.5" customHeight="1">
      <c r="A189" s="36"/>
      <c r="B189" s="158"/>
      <c r="C189" s="203" t="s">
        <v>326</v>
      </c>
      <c r="D189" s="203" t="s">
        <v>190</v>
      </c>
      <c r="E189" s="204" t="s">
        <v>327</v>
      </c>
      <c r="F189" s="205" t="s">
        <v>328</v>
      </c>
      <c r="G189" s="206" t="s">
        <v>154</v>
      </c>
      <c r="H189" s="207">
        <v>75</v>
      </c>
      <c r="I189" s="208"/>
      <c r="J189" s="209">
        <f>ROUND(I189*H189,2)</f>
        <v>0</v>
      </c>
      <c r="K189" s="210"/>
      <c r="L189" s="211"/>
      <c r="M189" s="212" t="s">
        <v>1</v>
      </c>
      <c r="N189" s="213" t="s">
        <v>40</v>
      </c>
      <c r="O189" s="75"/>
      <c r="P189" s="200">
        <f>O189*H189</f>
        <v>0</v>
      </c>
      <c r="Q189" s="200">
        <v>0.044999999999999998</v>
      </c>
      <c r="R189" s="200">
        <f>Q189*H189</f>
        <v>3.375</v>
      </c>
      <c r="S189" s="200">
        <v>0</v>
      </c>
      <c r="T189" s="20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2" t="s">
        <v>172</v>
      </c>
      <c r="AT189" s="202" t="s">
        <v>190</v>
      </c>
      <c r="AU189" s="202" t="s">
        <v>85</v>
      </c>
      <c r="AY189" s="15" t="s">
        <v>140</v>
      </c>
      <c r="BE189" s="121">
        <f>IF(N189="základní",J189,0)</f>
        <v>0</v>
      </c>
      <c r="BF189" s="121">
        <f>IF(N189="snížená",J189,0)</f>
        <v>0</v>
      </c>
      <c r="BG189" s="121">
        <f>IF(N189="zákl. přenesená",J189,0)</f>
        <v>0</v>
      </c>
      <c r="BH189" s="121">
        <f>IF(N189="sníž. přenesená",J189,0)</f>
        <v>0</v>
      </c>
      <c r="BI189" s="121">
        <f>IF(N189="nulová",J189,0)</f>
        <v>0</v>
      </c>
      <c r="BJ189" s="15" t="s">
        <v>83</v>
      </c>
      <c r="BK189" s="121">
        <f>ROUND(I189*H189,2)</f>
        <v>0</v>
      </c>
      <c r="BL189" s="15" t="s">
        <v>146</v>
      </c>
      <c r="BM189" s="202" t="s">
        <v>329</v>
      </c>
    </row>
    <row r="190" s="2" customFormat="1" ht="16.5" customHeight="1">
      <c r="A190" s="36"/>
      <c r="B190" s="158"/>
      <c r="C190" s="203" t="s">
        <v>330</v>
      </c>
      <c r="D190" s="203" t="s">
        <v>190</v>
      </c>
      <c r="E190" s="204" t="s">
        <v>331</v>
      </c>
      <c r="F190" s="205" t="s">
        <v>332</v>
      </c>
      <c r="G190" s="206" t="s">
        <v>154</v>
      </c>
      <c r="H190" s="207">
        <v>35</v>
      </c>
      <c r="I190" s="208"/>
      <c r="J190" s="209">
        <f>ROUND(I190*H190,2)</f>
        <v>0</v>
      </c>
      <c r="K190" s="210"/>
      <c r="L190" s="211"/>
      <c r="M190" s="212" t="s">
        <v>1</v>
      </c>
      <c r="N190" s="213" t="s">
        <v>40</v>
      </c>
      <c r="O190" s="75"/>
      <c r="P190" s="200">
        <f>O190*H190</f>
        <v>0</v>
      </c>
      <c r="Q190" s="200">
        <v>0.058000000000000003</v>
      </c>
      <c r="R190" s="200">
        <f>Q190*H190</f>
        <v>2.0300000000000002</v>
      </c>
      <c r="S190" s="200">
        <v>0</v>
      </c>
      <c r="T190" s="20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2" t="s">
        <v>172</v>
      </c>
      <c r="AT190" s="202" t="s">
        <v>190</v>
      </c>
      <c r="AU190" s="202" t="s">
        <v>85</v>
      </c>
      <c r="AY190" s="15" t="s">
        <v>140</v>
      </c>
      <c r="BE190" s="121">
        <f>IF(N190="základní",J190,0)</f>
        <v>0</v>
      </c>
      <c r="BF190" s="121">
        <f>IF(N190="snížená",J190,0)</f>
        <v>0</v>
      </c>
      <c r="BG190" s="121">
        <f>IF(N190="zákl. přenesená",J190,0)</f>
        <v>0</v>
      </c>
      <c r="BH190" s="121">
        <f>IF(N190="sníž. přenesená",J190,0)</f>
        <v>0</v>
      </c>
      <c r="BI190" s="121">
        <f>IF(N190="nulová",J190,0)</f>
        <v>0</v>
      </c>
      <c r="BJ190" s="15" t="s">
        <v>83</v>
      </c>
      <c r="BK190" s="121">
        <f>ROUND(I190*H190,2)</f>
        <v>0</v>
      </c>
      <c r="BL190" s="15" t="s">
        <v>146</v>
      </c>
      <c r="BM190" s="202" t="s">
        <v>333</v>
      </c>
    </row>
    <row r="191" s="2" customFormat="1" ht="21.75" customHeight="1">
      <c r="A191" s="36"/>
      <c r="B191" s="158"/>
      <c r="C191" s="203" t="s">
        <v>334</v>
      </c>
      <c r="D191" s="203" t="s">
        <v>190</v>
      </c>
      <c r="E191" s="204" t="s">
        <v>335</v>
      </c>
      <c r="F191" s="205" t="s">
        <v>336</v>
      </c>
      <c r="G191" s="206" t="s">
        <v>154</v>
      </c>
      <c r="H191" s="207">
        <v>6</v>
      </c>
      <c r="I191" s="208"/>
      <c r="J191" s="209">
        <f>ROUND(I191*H191,2)</f>
        <v>0</v>
      </c>
      <c r="K191" s="210"/>
      <c r="L191" s="211"/>
      <c r="M191" s="212" t="s">
        <v>1</v>
      </c>
      <c r="N191" s="213" t="s">
        <v>40</v>
      </c>
      <c r="O191" s="75"/>
      <c r="P191" s="200">
        <f>O191*H191</f>
        <v>0</v>
      </c>
      <c r="Q191" s="200">
        <v>0.048399999999999999</v>
      </c>
      <c r="R191" s="200">
        <f>Q191*H191</f>
        <v>0.29039999999999999</v>
      </c>
      <c r="S191" s="200">
        <v>0</v>
      </c>
      <c r="T191" s="20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172</v>
      </c>
      <c r="AT191" s="202" t="s">
        <v>190</v>
      </c>
      <c r="AU191" s="202" t="s">
        <v>85</v>
      </c>
      <c r="AY191" s="15" t="s">
        <v>140</v>
      </c>
      <c r="BE191" s="121">
        <f>IF(N191="základní",J191,0)</f>
        <v>0</v>
      </c>
      <c r="BF191" s="121">
        <f>IF(N191="snížená",J191,0)</f>
        <v>0</v>
      </c>
      <c r="BG191" s="121">
        <f>IF(N191="zákl. přenesená",J191,0)</f>
        <v>0</v>
      </c>
      <c r="BH191" s="121">
        <f>IF(N191="sníž. přenesená",J191,0)</f>
        <v>0</v>
      </c>
      <c r="BI191" s="121">
        <f>IF(N191="nulová",J191,0)</f>
        <v>0</v>
      </c>
      <c r="BJ191" s="15" t="s">
        <v>83</v>
      </c>
      <c r="BK191" s="121">
        <f>ROUND(I191*H191,2)</f>
        <v>0</v>
      </c>
      <c r="BL191" s="15" t="s">
        <v>146</v>
      </c>
      <c r="BM191" s="202" t="s">
        <v>337</v>
      </c>
    </row>
    <row r="192" s="2" customFormat="1" ht="24.15" customHeight="1">
      <c r="A192" s="36"/>
      <c r="B192" s="158"/>
      <c r="C192" s="190" t="s">
        <v>338</v>
      </c>
      <c r="D192" s="190" t="s">
        <v>142</v>
      </c>
      <c r="E192" s="191" t="s">
        <v>339</v>
      </c>
      <c r="F192" s="192" t="s">
        <v>340</v>
      </c>
      <c r="G192" s="193" t="s">
        <v>154</v>
      </c>
      <c r="H192" s="194">
        <v>21</v>
      </c>
      <c r="I192" s="195"/>
      <c r="J192" s="196">
        <f>ROUND(I192*H192,2)</f>
        <v>0</v>
      </c>
      <c r="K192" s="197"/>
      <c r="L192" s="37"/>
      <c r="M192" s="198" t="s">
        <v>1</v>
      </c>
      <c r="N192" s="199" t="s">
        <v>40</v>
      </c>
      <c r="O192" s="75"/>
      <c r="P192" s="200">
        <f>O192*H192</f>
        <v>0</v>
      </c>
      <c r="Q192" s="200">
        <v>0.16849</v>
      </c>
      <c r="R192" s="200">
        <f>Q192*H192</f>
        <v>3.5382899999999999</v>
      </c>
      <c r="S192" s="200">
        <v>0</v>
      </c>
      <c r="T192" s="20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2" t="s">
        <v>146</v>
      </c>
      <c r="AT192" s="202" t="s">
        <v>142</v>
      </c>
      <c r="AU192" s="202" t="s">
        <v>85</v>
      </c>
      <c r="AY192" s="15" t="s">
        <v>140</v>
      </c>
      <c r="BE192" s="121">
        <f>IF(N192="základní",J192,0)</f>
        <v>0</v>
      </c>
      <c r="BF192" s="121">
        <f>IF(N192="snížená",J192,0)</f>
        <v>0</v>
      </c>
      <c r="BG192" s="121">
        <f>IF(N192="zákl. přenesená",J192,0)</f>
        <v>0</v>
      </c>
      <c r="BH192" s="121">
        <f>IF(N192="sníž. přenesená",J192,0)</f>
        <v>0</v>
      </c>
      <c r="BI192" s="121">
        <f>IF(N192="nulová",J192,0)</f>
        <v>0</v>
      </c>
      <c r="BJ192" s="15" t="s">
        <v>83</v>
      </c>
      <c r="BK192" s="121">
        <f>ROUND(I192*H192,2)</f>
        <v>0</v>
      </c>
      <c r="BL192" s="15" t="s">
        <v>146</v>
      </c>
      <c r="BM192" s="202" t="s">
        <v>341</v>
      </c>
    </row>
    <row r="193" s="2" customFormat="1" ht="16.5" customHeight="1">
      <c r="A193" s="36"/>
      <c r="B193" s="158"/>
      <c r="C193" s="203" t="s">
        <v>342</v>
      </c>
      <c r="D193" s="203" t="s">
        <v>190</v>
      </c>
      <c r="E193" s="204" t="s">
        <v>343</v>
      </c>
      <c r="F193" s="205" t="s">
        <v>344</v>
      </c>
      <c r="G193" s="206" t="s">
        <v>154</v>
      </c>
      <c r="H193" s="207">
        <v>14.699999999999999</v>
      </c>
      <c r="I193" s="208"/>
      <c r="J193" s="209">
        <f>ROUND(I193*H193,2)</f>
        <v>0</v>
      </c>
      <c r="K193" s="210"/>
      <c r="L193" s="211"/>
      <c r="M193" s="212" t="s">
        <v>1</v>
      </c>
      <c r="N193" s="213" t="s">
        <v>40</v>
      </c>
      <c r="O193" s="75"/>
      <c r="P193" s="200">
        <f>O193*H193</f>
        <v>0</v>
      </c>
      <c r="Q193" s="200">
        <v>0.105</v>
      </c>
      <c r="R193" s="200">
        <f>Q193*H193</f>
        <v>1.5434999999999999</v>
      </c>
      <c r="S193" s="200">
        <v>0</v>
      </c>
      <c r="T193" s="20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2" t="s">
        <v>172</v>
      </c>
      <c r="AT193" s="202" t="s">
        <v>190</v>
      </c>
      <c r="AU193" s="202" t="s">
        <v>85</v>
      </c>
      <c r="AY193" s="15" t="s">
        <v>140</v>
      </c>
      <c r="BE193" s="121">
        <f>IF(N193="základní",J193,0)</f>
        <v>0</v>
      </c>
      <c r="BF193" s="121">
        <f>IF(N193="snížená",J193,0)</f>
        <v>0</v>
      </c>
      <c r="BG193" s="121">
        <f>IF(N193="zákl. přenesená",J193,0)</f>
        <v>0</v>
      </c>
      <c r="BH193" s="121">
        <f>IF(N193="sníž. přenesená",J193,0)</f>
        <v>0</v>
      </c>
      <c r="BI193" s="121">
        <f>IF(N193="nulová",J193,0)</f>
        <v>0</v>
      </c>
      <c r="BJ193" s="15" t="s">
        <v>83</v>
      </c>
      <c r="BK193" s="121">
        <f>ROUND(I193*H193,2)</f>
        <v>0</v>
      </c>
      <c r="BL193" s="15" t="s">
        <v>146</v>
      </c>
      <c r="BM193" s="202" t="s">
        <v>345</v>
      </c>
    </row>
    <row r="194" s="2" customFormat="1" ht="21.75" customHeight="1">
      <c r="A194" s="36"/>
      <c r="B194" s="158"/>
      <c r="C194" s="203" t="s">
        <v>346</v>
      </c>
      <c r="D194" s="203" t="s">
        <v>190</v>
      </c>
      <c r="E194" s="204" t="s">
        <v>347</v>
      </c>
      <c r="F194" s="205" t="s">
        <v>348</v>
      </c>
      <c r="G194" s="206" t="s">
        <v>154</v>
      </c>
      <c r="H194" s="207">
        <v>6.2999999999999998</v>
      </c>
      <c r="I194" s="208"/>
      <c r="J194" s="209">
        <f>ROUND(I194*H194,2)</f>
        <v>0</v>
      </c>
      <c r="K194" s="210"/>
      <c r="L194" s="211"/>
      <c r="M194" s="212" t="s">
        <v>1</v>
      </c>
      <c r="N194" s="213" t="s">
        <v>40</v>
      </c>
      <c r="O194" s="75"/>
      <c r="P194" s="200">
        <f>O194*H194</f>
        <v>0</v>
      </c>
      <c r="Q194" s="200">
        <v>0.105</v>
      </c>
      <c r="R194" s="200">
        <f>Q194*H194</f>
        <v>0.66149999999999998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172</v>
      </c>
      <c r="AT194" s="202" t="s">
        <v>190</v>
      </c>
      <c r="AU194" s="202" t="s">
        <v>85</v>
      </c>
      <c r="AY194" s="15" t="s">
        <v>140</v>
      </c>
      <c r="BE194" s="121">
        <f>IF(N194="základní",J194,0)</f>
        <v>0</v>
      </c>
      <c r="BF194" s="121">
        <f>IF(N194="snížená",J194,0)</f>
        <v>0</v>
      </c>
      <c r="BG194" s="121">
        <f>IF(N194="zákl. přenesená",J194,0)</f>
        <v>0</v>
      </c>
      <c r="BH194" s="121">
        <f>IF(N194="sníž. přenesená",J194,0)</f>
        <v>0</v>
      </c>
      <c r="BI194" s="121">
        <f>IF(N194="nulová",J194,0)</f>
        <v>0</v>
      </c>
      <c r="BJ194" s="15" t="s">
        <v>83</v>
      </c>
      <c r="BK194" s="121">
        <f>ROUND(I194*H194,2)</f>
        <v>0</v>
      </c>
      <c r="BL194" s="15" t="s">
        <v>146</v>
      </c>
      <c r="BM194" s="202" t="s">
        <v>349</v>
      </c>
    </row>
    <row r="195" s="2" customFormat="1" ht="24.15" customHeight="1">
      <c r="A195" s="36"/>
      <c r="B195" s="158"/>
      <c r="C195" s="190" t="s">
        <v>350</v>
      </c>
      <c r="D195" s="190" t="s">
        <v>142</v>
      </c>
      <c r="E195" s="191" t="s">
        <v>351</v>
      </c>
      <c r="F195" s="192" t="s">
        <v>352</v>
      </c>
      <c r="G195" s="193" t="s">
        <v>154</v>
      </c>
      <c r="H195" s="194">
        <v>335</v>
      </c>
      <c r="I195" s="195"/>
      <c r="J195" s="196">
        <f>ROUND(I195*H195,2)</f>
        <v>0</v>
      </c>
      <c r="K195" s="197"/>
      <c r="L195" s="37"/>
      <c r="M195" s="198" t="s">
        <v>1</v>
      </c>
      <c r="N195" s="199" t="s">
        <v>40</v>
      </c>
      <c r="O195" s="75"/>
      <c r="P195" s="200">
        <f>O195*H195</f>
        <v>0</v>
      </c>
      <c r="Q195" s="200">
        <v>0.00011</v>
      </c>
      <c r="R195" s="200">
        <f>Q195*H195</f>
        <v>0.036850000000000001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146</v>
      </c>
      <c r="AT195" s="202" t="s">
        <v>142</v>
      </c>
      <c r="AU195" s="202" t="s">
        <v>85</v>
      </c>
      <c r="AY195" s="15" t="s">
        <v>140</v>
      </c>
      <c r="BE195" s="121">
        <f>IF(N195="základní",J195,0)</f>
        <v>0</v>
      </c>
      <c r="BF195" s="121">
        <f>IF(N195="snížená",J195,0)</f>
        <v>0</v>
      </c>
      <c r="BG195" s="121">
        <f>IF(N195="zákl. přenesená",J195,0)</f>
        <v>0</v>
      </c>
      <c r="BH195" s="121">
        <f>IF(N195="sníž. přenesená",J195,0)</f>
        <v>0</v>
      </c>
      <c r="BI195" s="121">
        <f>IF(N195="nulová",J195,0)</f>
        <v>0</v>
      </c>
      <c r="BJ195" s="15" t="s">
        <v>83</v>
      </c>
      <c r="BK195" s="121">
        <f>ROUND(I195*H195,2)</f>
        <v>0</v>
      </c>
      <c r="BL195" s="15" t="s">
        <v>146</v>
      </c>
      <c r="BM195" s="202" t="s">
        <v>353</v>
      </c>
    </row>
    <row r="196" s="2" customFormat="1" ht="24.15" customHeight="1">
      <c r="A196" s="36"/>
      <c r="B196" s="158"/>
      <c r="C196" s="190" t="s">
        <v>354</v>
      </c>
      <c r="D196" s="190" t="s">
        <v>142</v>
      </c>
      <c r="E196" s="191" t="s">
        <v>355</v>
      </c>
      <c r="F196" s="192" t="s">
        <v>356</v>
      </c>
      <c r="G196" s="193" t="s">
        <v>154</v>
      </c>
      <c r="H196" s="194">
        <v>165</v>
      </c>
      <c r="I196" s="195"/>
      <c r="J196" s="196">
        <f>ROUND(I196*H196,2)</f>
        <v>0</v>
      </c>
      <c r="K196" s="197"/>
      <c r="L196" s="37"/>
      <c r="M196" s="198" t="s">
        <v>1</v>
      </c>
      <c r="N196" s="199" t="s">
        <v>40</v>
      </c>
      <c r="O196" s="75"/>
      <c r="P196" s="200">
        <f>O196*H196</f>
        <v>0</v>
      </c>
      <c r="Q196" s="200">
        <v>0.00060999999999999997</v>
      </c>
      <c r="R196" s="200">
        <f>Q196*H196</f>
        <v>0.10064999999999999</v>
      </c>
      <c r="S196" s="200">
        <v>0</v>
      </c>
      <c r="T196" s="20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2" t="s">
        <v>146</v>
      </c>
      <c r="AT196" s="202" t="s">
        <v>142</v>
      </c>
      <c r="AU196" s="202" t="s">
        <v>85</v>
      </c>
      <c r="AY196" s="15" t="s">
        <v>140</v>
      </c>
      <c r="BE196" s="121">
        <f>IF(N196="základní",J196,0)</f>
        <v>0</v>
      </c>
      <c r="BF196" s="121">
        <f>IF(N196="snížená",J196,0)</f>
        <v>0</v>
      </c>
      <c r="BG196" s="121">
        <f>IF(N196="zákl. přenesená",J196,0)</f>
        <v>0</v>
      </c>
      <c r="BH196" s="121">
        <f>IF(N196="sníž. přenesená",J196,0)</f>
        <v>0</v>
      </c>
      <c r="BI196" s="121">
        <f>IF(N196="nulová",J196,0)</f>
        <v>0</v>
      </c>
      <c r="BJ196" s="15" t="s">
        <v>83</v>
      </c>
      <c r="BK196" s="121">
        <f>ROUND(I196*H196,2)</f>
        <v>0</v>
      </c>
      <c r="BL196" s="15" t="s">
        <v>146</v>
      </c>
      <c r="BM196" s="202" t="s">
        <v>357</v>
      </c>
    </row>
    <row r="197" s="2" customFormat="1" ht="21.75" customHeight="1">
      <c r="A197" s="36"/>
      <c r="B197" s="158"/>
      <c r="C197" s="190" t="s">
        <v>358</v>
      </c>
      <c r="D197" s="190" t="s">
        <v>142</v>
      </c>
      <c r="E197" s="191" t="s">
        <v>359</v>
      </c>
      <c r="F197" s="192" t="s">
        <v>360</v>
      </c>
      <c r="G197" s="193" t="s">
        <v>154</v>
      </c>
      <c r="H197" s="194">
        <v>165</v>
      </c>
      <c r="I197" s="195"/>
      <c r="J197" s="196">
        <f>ROUND(I197*H197,2)</f>
        <v>0</v>
      </c>
      <c r="K197" s="197"/>
      <c r="L197" s="37"/>
      <c r="M197" s="198" t="s">
        <v>1</v>
      </c>
      <c r="N197" s="199" t="s">
        <v>40</v>
      </c>
      <c r="O197" s="75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2" t="s">
        <v>146</v>
      </c>
      <c r="AT197" s="202" t="s">
        <v>142</v>
      </c>
      <c r="AU197" s="202" t="s">
        <v>85</v>
      </c>
      <c r="AY197" s="15" t="s">
        <v>140</v>
      </c>
      <c r="BE197" s="121">
        <f>IF(N197="základní",J197,0)</f>
        <v>0</v>
      </c>
      <c r="BF197" s="121">
        <f>IF(N197="snížená",J197,0)</f>
        <v>0</v>
      </c>
      <c r="BG197" s="121">
        <f>IF(N197="zákl. přenesená",J197,0)</f>
        <v>0</v>
      </c>
      <c r="BH197" s="121">
        <f>IF(N197="sníž. přenesená",J197,0)</f>
        <v>0</v>
      </c>
      <c r="BI197" s="121">
        <f>IF(N197="nulová",J197,0)</f>
        <v>0</v>
      </c>
      <c r="BJ197" s="15" t="s">
        <v>83</v>
      </c>
      <c r="BK197" s="121">
        <f>ROUND(I197*H197,2)</f>
        <v>0</v>
      </c>
      <c r="BL197" s="15" t="s">
        <v>146</v>
      </c>
      <c r="BM197" s="202" t="s">
        <v>361</v>
      </c>
    </row>
    <row r="198" s="2" customFormat="1" ht="24.15" customHeight="1">
      <c r="A198" s="36"/>
      <c r="B198" s="158"/>
      <c r="C198" s="190" t="s">
        <v>362</v>
      </c>
      <c r="D198" s="190" t="s">
        <v>142</v>
      </c>
      <c r="E198" s="191" t="s">
        <v>363</v>
      </c>
      <c r="F198" s="192" t="s">
        <v>364</v>
      </c>
      <c r="G198" s="193" t="s">
        <v>154</v>
      </c>
      <c r="H198" s="194">
        <v>8</v>
      </c>
      <c r="I198" s="195"/>
      <c r="J198" s="196">
        <f>ROUND(I198*H198,2)</f>
        <v>0</v>
      </c>
      <c r="K198" s="197"/>
      <c r="L198" s="37"/>
      <c r="M198" s="198" t="s">
        <v>1</v>
      </c>
      <c r="N198" s="199" t="s">
        <v>40</v>
      </c>
      <c r="O198" s="75"/>
      <c r="P198" s="200">
        <f>O198*H198</f>
        <v>0</v>
      </c>
      <c r="Q198" s="200">
        <v>0.29292000000000001</v>
      </c>
      <c r="R198" s="200">
        <f>Q198*H198</f>
        <v>2.3433600000000001</v>
      </c>
      <c r="S198" s="200">
        <v>0</v>
      </c>
      <c r="T198" s="20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146</v>
      </c>
      <c r="AT198" s="202" t="s">
        <v>142</v>
      </c>
      <c r="AU198" s="202" t="s">
        <v>85</v>
      </c>
      <c r="AY198" s="15" t="s">
        <v>140</v>
      </c>
      <c r="BE198" s="121">
        <f>IF(N198="základní",J198,0)</f>
        <v>0</v>
      </c>
      <c r="BF198" s="121">
        <f>IF(N198="snížená",J198,0)</f>
        <v>0</v>
      </c>
      <c r="BG198" s="121">
        <f>IF(N198="zákl. přenesená",J198,0)</f>
        <v>0</v>
      </c>
      <c r="BH198" s="121">
        <f>IF(N198="sníž. přenesená",J198,0)</f>
        <v>0</v>
      </c>
      <c r="BI198" s="121">
        <f>IF(N198="nulová",J198,0)</f>
        <v>0</v>
      </c>
      <c r="BJ198" s="15" t="s">
        <v>83</v>
      </c>
      <c r="BK198" s="121">
        <f>ROUND(I198*H198,2)</f>
        <v>0</v>
      </c>
      <c r="BL198" s="15" t="s">
        <v>146</v>
      </c>
      <c r="BM198" s="202" t="s">
        <v>365</v>
      </c>
    </row>
    <row r="199" s="2" customFormat="1" ht="24.15" customHeight="1">
      <c r="A199" s="36"/>
      <c r="B199" s="158"/>
      <c r="C199" s="190" t="s">
        <v>366</v>
      </c>
      <c r="D199" s="190" t="s">
        <v>142</v>
      </c>
      <c r="E199" s="191" t="s">
        <v>367</v>
      </c>
      <c r="F199" s="192" t="s">
        <v>368</v>
      </c>
      <c r="G199" s="193" t="s">
        <v>283</v>
      </c>
      <c r="H199" s="194">
        <v>1</v>
      </c>
      <c r="I199" s="195"/>
      <c r="J199" s="196">
        <f>ROUND(I199*H199,2)</f>
        <v>0</v>
      </c>
      <c r="K199" s="197"/>
      <c r="L199" s="37"/>
      <c r="M199" s="198" t="s">
        <v>1</v>
      </c>
      <c r="N199" s="199" t="s">
        <v>40</v>
      </c>
      <c r="O199" s="75"/>
      <c r="P199" s="200">
        <f>O199*H199</f>
        <v>0</v>
      </c>
      <c r="Q199" s="200">
        <v>0</v>
      </c>
      <c r="R199" s="200">
        <f>Q199*H199</f>
        <v>0</v>
      </c>
      <c r="S199" s="200">
        <v>0.0040000000000000001</v>
      </c>
      <c r="T199" s="201">
        <f>S199*H199</f>
        <v>0.0040000000000000001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146</v>
      </c>
      <c r="AT199" s="202" t="s">
        <v>142</v>
      </c>
      <c r="AU199" s="202" t="s">
        <v>85</v>
      </c>
      <c r="AY199" s="15" t="s">
        <v>140</v>
      </c>
      <c r="BE199" s="121">
        <f>IF(N199="základní",J199,0)</f>
        <v>0</v>
      </c>
      <c r="BF199" s="121">
        <f>IF(N199="snížená",J199,0)</f>
        <v>0</v>
      </c>
      <c r="BG199" s="121">
        <f>IF(N199="zákl. přenesená",J199,0)</f>
        <v>0</v>
      </c>
      <c r="BH199" s="121">
        <f>IF(N199="sníž. přenesená",J199,0)</f>
        <v>0</v>
      </c>
      <c r="BI199" s="121">
        <f>IF(N199="nulová",J199,0)</f>
        <v>0</v>
      </c>
      <c r="BJ199" s="15" t="s">
        <v>83</v>
      </c>
      <c r="BK199" s="121">
        <f>ROUND(I199*H199,2)</f>
        <v>0</v>
      </c>
      <c r="BL199" s="15" t="s">
        <v>146</v>
      </c>
      <c r="BM199" s="202" t="s">
        <v>369</v>
      </c>
    </row>
    <row r="200" s="12" customFormat="1" ht="22.8" customHeight="1">
      <c r="A200" s="12"/>
      <c r="B200" s="177"/>
      <c r="C200" s="12"/>
      <c r="D200" s="178" t="s">
        <v>74</v>
      </c>
      <c r="E200" s="188" t="s">
        <v>370</v>
      </c>
      <c r="F200" s="188" t="s">
        <v>371</v>
      </c>
      <c r="G200" s="12"/>
      <c r="H200" s="12"/>
      <c r="I200" s="180"/>
      <c r="J200" s="189">
        <f>BK200</f>
        <v>0</v>
      </c>
      <c r="K200" s="12"/>
      <c r="L200" s="177"/>
      <c r="M200" s="182"/>
      <c r="N200" s="183"/>
      <c r="O200" s="183"/>
      <c r="P200" s="184">
        <f>SUM(P201:P203)</f>
        <v>0</v>
      </c>
      <c r="Q200" s="183"/>
      <c r="R200" s="184">
        <f>SUM(R201:R203)</f>
        <v>0</v>
      </c>
      <c r="S200" s="183"/>
      <c r="T200" s="185">
        <f>SUM(T201:T203)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8" t="s">
        <v>83</v>
      </c>
      <c r="AT200" s="186" t="s">
        <v>74</v>
      </c>
      <c r="AU200" s="186" t="s">
        <v>83</v>
      </c>
      <c r="AY200" s="178" t="s">
        <v>140</v>
      </c>
      <c r="BK200" s="187">
        <f>SUM(BK201:BK203)</f>
        <v>0</v>
      </c>
    </row>
    <row r="201" s="2" customFormat="1" ht="16.5" customHeight="1">
      <c r="A201" s="36"/>
      <c r="B201" s="158"/>
      <c r="C201" s="190" t="s">
        <v>372</v>
      </c>
      <c r="D201" s="190" t="s">
        <v>142</v>
      </c>
      <c r="E201" s="191" t="s">
        <v>373</v>
      </c>
      <c r="F201" s="192" t="s">
        <v>374</v>
      </c>
      <c r="G201" s="193" t="s">
        <v>179</v>
      </c>
      <c r="H201" s="194">
        <v>353.46699999999998</v>
      </c>
      <c r="I201" s="195"/>
      <c r="J201" s="196">
        <f>ROUND(I201*H201,2)</f>
        <v>0</v>
      </c>
      <c r="K201" s="197"/>
      <c r="L201" s="37"/>
      <c r="M201" s="198" t="s">
        <v>1</v>
      </c>
      <c r="N201" s="199" t="s">
        <v>40</v>
      </c>
      <c r="O201" s="75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146</v>
      </c>
      <c r="AT201" s="202" t="s">
        <v>142</v>
      </c>
      <c r="AU201" s="202" t="s">
        <v>85</v>
      </c>
      <c r="AY201" s="15" t="s">
        <v>140</v>
      </c>
      <c r="BE201" s="121">
        <f>IF(N201="základní",J201,0)</f>
        <v>0</v>
      </c>
      <c r="BF201" s="121">
        <f>IF(N201="snížená",J201,0)</f>
        <v>0</v>
      </c>
      <c r="BG201" s="121">
        <f>IF(N201="zákl. přenesená",J201,0)</f>
        <v>0</v>
      </c>
      <c r="BH201" s="121">
        <f>IF(N201="sníž. přenesená",J201,0)</f>
        <v>0</v>
      </c>
      <c r="BI201" s="121">
        <f>IF(N201="nulová",J201,0)</f>
        <v>0</v>
      </c>
      <c r="BJ201" s="15" t="s">
        <v>83</v>
      </c>
      <c r="BK201" s="121">
        <f>ROUND(I201*H201,2)</f>
        <v>0</v>
      </c>
      <c r="BL201" s="15" t="s">
        <v>146</v>
      </c>
      <c r="BM201" s="202" t="s">
        <v>375</v>
      </c>
    </row>
    <row r="202" s="2" customFormat="1" ht="24.15" customHeight="1">
      <c r="A202" s="36"/>
      <c r="B202" s="158"/>
      <c r="C202" s="190" t="s">
        <v>376</v>
      </c>
      <c r="D202" s="190" t="s">
        <v>142</v>
      </c>
      <c r="E202" s="191" t="s">
        <v>377</v>
      </c>
      <c r="F202" s="192" t="s">
        <v>378</v>
      </c>
      <c r="G202" s="193" t="s">
        <v>179</v>
      </c>
      <c r="H202" s="194">
        <v>1767.335</v>
      </c>
      <c r="I202" s="195"/>
      <c r="J202" s="196">
        <f>ROUND(I202*H202,2)</f>
        <v>0</v>
      </c>
      <c r="K202" s="197"/>
      <c r="L202" s="37"/>
      <c r="M202" s="198" t="s">
        <v>1</v>
      </c>
      <c r="N202" s="199" t="s">
        <v>40</v>
      </c>
      <c r="O202" s="75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2" t="s">
        <v>146</v>
      </c>
      <c r="AT202" s="202" t="s">
        <v>142</v>
      </c>
      <c r="AU202" s="202" t="s">
        <v>85</v>
      </c>
      <c r="AY202" s="15" t="s">
        <v>140</v>
      </c>
      <c r="BE202" s="121">
        <f>IF(N202="základní",J202,0)</f>
        <v>0</v>
      </c>
      <c r="BF202" s="121">
        <f>IF(N202="snížená",J202,0)</f>
        <v>0</v>
      </c>
      <c r="BG202" s="121">
        <f>IF(N202="zákl. přenesená",J202,0)</f>
        <v>0</v>
      </c>
      <c r="BH202" s="121">
        <f>IF(N202="sníž. přenesená",J202,0)</f>
        <v>0</v>
      </c>
      <c r="BI202" s="121">
        <f>IF(N202="nulová",J202,0)</f>
        <v>0</v>
      </c>
      <c r="BJ202" s="15" t="s">
        <v>83</v>
      </c>
      <c r="BK202" s="121">
        <f>ROUND(I202*H202,2)</f>
        <v>0</v>
      </c>
      <c r="BL202" s="15" t="s">
        <v>146</v>
      </c>
      <c r="BM202" s="202" t="s">
        <v>379</v>
      </c>
    </row>
    <row r="203" s="2" customFormat="1" ht="24.15" customHeight="1">
      <c r="A203" s="36"/>
      <c r="B203" s="158"/>
      <c r="C203" s="190" t="s">
        <v>380</v>
      </c>
      <c r="D203" s="190" t="s">
        <v>142</v>
      </c>
      <c r="E203" s="191" t="s">
        <v>381</v>
      </c>
      <c r="F203" s="192" t="s">
        <v>382</v>
      </c>
      <c r="G203" s="193" t="s">
        <v>179</v>
      </c>
      <c r="H203" s="194">
        <v>353.46699999999998</v>
      </c>
      <c r="I203" s="195"/>
      <c r="J203" s="196">
        <f>ROUND(I203*H203,2)</f>
        <v>0</v>
      </c>
      <c r="K203" s="197"/>
      <c r="L203" s="37"/>
      <c r="M203" s="198" t="s">
        <v>1</v>
      </c>
      <c r="N203" s="199" t="s">
        <v>40</v>
      </c>
      <c r="O203" s="75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146</v>
      </c>
      <c r="AT203" s="202" t="s">
        <v>142</v>
      </c>
      <c r="AU203" s="202" t="s">
        <v>85</v>
      </c>
      <c r="AY203" s="15" t="s">
        <v>140</v>
      </c>
      <c r="BE203" s="121">
        <f>IF(N203="základní",J203,0)</f>
        <v>0</v>
      </c>
      <c r="BF203" s="121">
        <f>IF(N203="snížená",J203,0)</f>
        <v>0</v>
      </c>
      <c r="BG203" s="121">
        <f>IF(N203="zákl. přenesená",J203,0)</f>
        <v>0</v>
      </c>
      <c r="BH203" s="121">
        <f>IF(N203="sníž. přenesená",J203,0)</f>
        <v>0</v>
      </c>
      <c r="BI203" s="121">
        <f>IF(N203="nulová",J203,0)</f>
        <v>0</v>
      </c>
      <c r="BJ203" s="15" t="s">
        <v>83</v>
      </c>
      <c r="BK203" s="121">
        <f>ROUND(I203*H203,2)</f>
        <v>0</v>
      </c>
      <c r="BL203" s="15" t="s">
        <v>146</v>
      </c>
      <c r="BM203" s="202" t="s">
        <v>383</v>
      </c>
    </row>
    <row r="204" s="12" customFormat="1" ht="22.8" customHeight="1">
      <c r="A204" s="12"/>
      <c r="B204" s="177"/>
      <c r="C204" s="12"/>
      <c r="D204" s="178" t="s">
        <v>74</v>
      </c>
      <c r="E204" s="188" t="s">
        <v>384</v>
      </c>
      <c r="F204" s="188" t="s">
        <v>385</v>
      </c>
      <c r="G204" s="12"/>
      <c r="H204" s="12"/>
      <c r="I204" s="180"/>
      <c r="J204" s="189">
        <f>BK204</f>
        <v>0</v>
      </c>
      <c r="K204" s="12"/>
      <c r="L204" s="177"/>
      <c r="M204" s="182"/>
      <c r="N204" s="183"/>
      <c r="O204" s="183"/>
      <c r="P204" s="184">
        <f>SUM(P205:P206)</f>
        <v>0</v>
      </c>
      <c r="Q204" s="183"/>
      <c r="R204" s="184">
        <f>SUM(R205:R206)</f>
        <v>0</v>
      </c>
      <c r="S204" s="183"/>
      <c r="T204" s="185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8" t="s">
        <v>83</v>
      </c>
      <c r="AT204" s="186" t="s">
        <v>74</v>
      </c>
      <c r="AU204" s="186" t="s">
        <v>83</v>
      </c>
      <c r="AY204" s="178" t="s">
        <v>140</v>
      </c>
      <c r="BK204" s="187">
        <f>SUM(BK205:BK206)</f>
        <v>0</v>
      </c>
    </row>
    <row r="205" s="2" customFormat="1" ht="33" customHeight="1">
      <c r="A205" s="36"/>
      <c r="B205" s="158"/>
      <c r="C205" s="190" t="s">
        <v>386</v>
      </c>
      <c r="D205" s="190" t="s">
        <v>142</v>
      </c>
      <c r="E205" s="191" t="s">
        <v>387</v>
      </c>
      <c r="F205" s="192" t="s">
        <v>388</v>
      </c>
      <c r="G205" s="193" t="s">
        <v>179</v>
      </c>
      <c r="H205" s="194">
        <v>237.66499999999999</v>
      </c>
      <c r="I205" s="195"/>
      <c r="J205" s="196">
        <f>ROUND(I205*H205,2)</f>
        <v>0</v>
      </c>
      <c r="K205" s="197"/>
      <c r="L205" s="37"/>
      <c r="M205" s="198" t="s">
        <v>1</v>
      </c>
      <c r="N205" s="199" t="s">
        <v>40</v>
      </c>
      <c r="O205" s="75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146</v>
      </c>
      <c r="AT205" s="202" t="s">
        <v>142</v>
      </c>
      <c r="AU205" s="202" t="s">
        <v>85</v>
      </c>
      <c r="AY205" s="15" t="s">
        <v>140</v>
      </c>
      <c r="BE205" s="121">
        <f>IF(N205="základní",J205,0)</f>
        <v>0</v>
      </c>
      <c r="BF205" s="121">
        <f>IF(N205="snížená",J205,0)</f>
        <v>0</v>
      </c>
      <c r="BG205" s="121">
        <f>IF(N205="zákl. přenesená",J205,0)</f>
        <v>0</v>
      </c>
      <c r="BH205" s="121">
        <f>IF(N205="sníž. přenesená",J205,0)</f>
        <v>0</v>
      </c>
      <c r="BI205" s="121">
        <f>IF(N205="nulová",J205,0)</f>
        <v>0</v>
      </c>
      <c r="BJ205" s="15" t="s">
        <v>83</v>
      </c>
      <c r="BK205" s="121">
        <f>ROUND(I205*H205,2)</f>
        <v>0</v>
      </c>
      <c r="BL205" s="15" t="s">
        <v>146</v>
      </c>
      <c r="BM205" s="202" t="s">
        <v>389</v>
      </c>
    </row>
    <row r="206" s="2" customFormat="1" ht="33" customHeight="1">
      <c r="A206" s="36"/>
      <c r="B206" s="158"/>
      <c r="C206" s="190" t="s">
        <v>390</v>
      </c>
      <c r="D206" s="190" t="s">
        <v>142</v>
      </c>
      <c r="E206" s="191" t="s">
        <v>391</v>
      </c>
      <c r="F206" s="192" t="s">
        <v>392</v>
      </c>
      <c r="G206" s="193" t="s">
        <v>179</v>
      </c>
      <c r="H206" s="194">
        <v>37.399999999999999</v>
      </c>
      <c r="I206" s="195"/>
      <c r="J206" s="196">
        <f>ROUND(I206*H206,2)</f>
        <v>0</v>
      </c>
      <c r="K206" s="197"/>
      <c r="L206" s="37"/>
      <c r="M206" s="198" t="s">
        <v>1</v>
      </c>
      <c r="N206" s="199" t="s">
        <v>40</v>
      </c>
      <c r="O206" s="75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146</v>
      </c>
      <c r="AT206" s="202" t="s">
        <v>142</v>
      </c>
      <c r="AU206" s="202" t="s">
        <v>85</v>
      </c>
      <c r="AY206" s="15" t="s">
        <v>140</v>
      </c>
      <c r="BE206" s="121">
        <f>IF(N206="základní",J206,0)</f>
        <v>0</v>
      </c>
      <c r="BF206" s="121">
        <f>IF(N206="snížená",J206,0)</f>
        <v>0</v>
      </c>
      <c r="BG206" s="121">
        <f>IF(N206="zákl. přenesená",J206,0)</f>
        <v>0</v>
      </c>
      <c r="BH206" s="121">
        <f>IF(N206="sníž. přenesená",J206,0)</f>
        <v>0</v>
      </c>
      <c r="BI206" s="121">
        <f>IF(N206="nulová",J206,0)</f>
        <v>0</v>
      </c>
      <c r="BJ206" s="15" t="s">
        <v>83</v>
      </c>
      <c r="BK206" s="121">
        <f>ROUND(I206*H206,2)</f>
        <v>0</v>
      </c>
      <c r="BL206" s="15" t="s">
        <v>146</v>
      </c>
      <c r="BM206" s="202" t="s">
        <v>393</v>
      </c>
    </row>
    <row r="207" s="12" customFormat="1" ht="25.92" customHeight="1">
      <c r="A207" s="12"/>
      <c r="B207" s="177"/>
      <c r="C207" s="12"/>
      <c r="D207" s="178" t="s">
        <v>74</v>
      </c>
      <c r="E207" s="179" t="s">
        <v>118</v>
      </c>
      <c r="F207" s="179" t="s">
        <v>394</v>
      </c>
      <c r="G207" s="12"/>
      <c r="H207" s="12"/>
      <c r="I207" s="180"/>
      <c r="J207" s="181">
        <f>BK207</f>
        <v>0</v>
      </c>
      <c r="K207" s="12"/>
      <c r="L207" s="177"/>
      <c r="M207" s="182"/>
      <c r="N207" s="183"/>
      <c r="O207" s="183"/>
      <c r="P207" s="184">
        <f>P208+P211+P214</f>
        <v>0</v>
      </c>
      <c r="Q207" s="183"/>
      <c r="R207" s="184">
        <f>R208+R211+R214</f>
        <v>0</v>
      </c>
      <c r="S207" s="183"/>
      <c r="T207" s="185">
        <f>T208+T211+T214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8" t="s">
        <v>160</v>
      </c>
      <c r="AT207" s="186" t="s">
        <v>74</v>
      </c>
      <c r="AU207" s="186" t="s">
        <v>75</v>
      </c>
      <c r="AY207" s="178" t="s">
        <v>140</v>
      </c>
      <c r="BK207" s="187">
        <f>BK208+BK211+BK214</f>
        <v>0</v>
      </c>
    </row>
    <row r="208" s="12" customFormat="1" ht="22.8" customHeight="1">
      <c r="A208" s="12"/>
      <c r="B208" s="177"/>
      <c r="C208" s="12"/>
      <c r="D208" s="178" t="s">
        <v>74</v>
      </c>
      <c r="E208" s="188" t="s">
        <v>395</v>
      </c>
      <c r="F208" s="188" t="s">
        <v>396</v>
      </c>
      <c r="G208" s="12"/>
      <c r="H208" s="12"/>
      <c r="I208" s="180"/>
      <c r="J208" s="189">
        <f>BK208</f>
        <v>0</v>
      </c>
      <c r="K208" s="12"/>
      <c r="L208" s="177"/>
      <c r="M208" s="182"/>
      <c r="N208" s="183"/>
      <c r="O208" s="183"/>
      <c r="P208" s="184">
        <f>SUM(P209:P210)</f>
        <v>0</v>
      </c>
      <c r="Q208" s="183"/>
      <c r="R208" s="184">
        <f>SUM(R209:R210)</f>
        <v>0</v>
      </c>
      <c r="S208" s="183"/>
      <c r="T208" s="185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78" t="s">
        <v>160</v>
      </c>
      <c r="AT208" s="186" t="s">
        <v>74</v>
      </c>
      <c r="AU208" s="186" t="s">
        <v>83</v>
      </c>
      <c r="AY208" s="178" t="s">
        <v>140</v>
      </c>
      <c r="BK208" s="187">
        <f>SUM(BK209:BK210)</f>
        <v>0</v>
      </c>
    </row>
    <row r="209" s="2" customFormat="1" ht="16.5" customHeight="1">
      <c r="A209" s="36"/>
      <c r="B209" s="158"/>
      <c r="C209" s="190" t="s">
        <v>397</v>
      </c>
      <c r="D209" s="190" t="s">
        <v>142</v>
      </c>
      <c r="E209" s="191" t="s">
        <v>398</v>
      </c>
      <c r="F209" s="192" t="s">
        <v>399</v>
      </c>
      <c r="G209" s="193" t="s">
        <v>400</v>
      </c>
      <c r="H209" s="194">
        <v>1</v>
      </c>
      <c r="I209" s="195"/>
      <c r="J209" s="196">
        <f>ROUND(I209*H209,2)</f>
        <v>0</v>
      </c>
      <c r="K209" s="197"/>
      <c r="L209" s="37"/>
      <c r="M209" s="198" t="s">
        <v>1</v>
      </c>
      <c r="N209" s="199" t="s">
        <v>40</v>
      </c>
      <c r="O209" s="75"/>
      <c r="P209" s="200">
        <f>O209*H209</f>
        <v>0</v>
      </c>
      <c r="Q209" s="200">
        <v>0</v>
      </c>
      <c r="R209" s="200">
        <f>Q209*H209</f>
        <v>0</v>
      </c>
      <c r="S209" s="200">
        <v>0</v>
      </c>
      <c r="T209" s="20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401</v>
      </c>
      <c r="AT209" s="202" t="s">
        <v>142</v>
      </c>
      <c r="AU209" s="202" t="s">
        <v>85</v>
      </c>
      <c r="AY209" s="15" t="s">
        <v>140</v>
      </c>
      <c r="BE209" s="121">
        <f>IF(N209="základní",J209,0)</f>
        <v>0</v>
      </c>
      <c r="BF209" s="121">
        <f>IF(N209="snížená",J209,0)</f>
        <v>0</v>
      </c>
      <c r="BG209" s="121">
        <f>IF(N209="zákl. přenesená",J209,0)</f>
        <v>0</v>
      </c>
      <c r="BH209" s="121">
        <f>IF(N209="sníž. přenesená",J209,0)</f>
        <v>0</v>
      </c>
      <c r="BI209" s="121">
        <f>IF(N209="nulová",J209,0)</f>
        <v>0</v>
      </c>
      <c r="BJ209" s="15" t="s">
        <v>83</v>
      </c>
      <c r="BK209" s="121">
        <f>ROUND(I209*H209,2)</f>
        <v>0</v>
      </c>
      <c r="BL209" s="15" t="s">
        <v>401</v>
      </c>
      <c r="BM209" s="202" t="s">
        <v>402</v>
      </c>
    </row>
    <row r="210" s="2" customFormat="1" ht="24.15" customHeight="1">
      <c r="A210" s="36"/>
      <c r="B210" s="158"/>
      <c r="C210" s="190" t="s">
        <v>403</v>
      </c>
      <c r="D210" s="190" t="s">
        <v>142</v>
      </c>
      <c r="E210" s="191" t="s">
        <v>404</v>
      </c>
      <c r="F210" s="192" t="s">
        <v>405</v>
      </c>
      <c r="G210" s="193" t="s">
        <v>400</v>
      </c>
      <c r="H210" s="194">
        <v>1</v>
      </c>
      <c r="I210" s="195"/>
      <c r="J210" s="196">
        <f>ROUND(I210*H210,2)</f>
        <v>0</v>
      </c>
      <c r="K210" s="197"/>
      <c r="L210" s="37"/>
      <c r="M210" s="198" t="s">
        <v>1</v>
      </c>
      <c r="N210" s="199" t="s">
        <v>40</v>
      </c>
      <c r="O210" s="75"/>
      <c r="P210" s="200">
        <f>O210*H210</f>
        <v>0</v>
      </c>
      <c r="Q210" s="200">
        <v>0</v>
      </c>
      <c r="R210" s="200">
        <f>Q210*H210</f>
        <v>0</v>
      </c>
      <c r="S210" s="200">
        <v>0</v>
      </c>
      <c r="T210" s="20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401</v>
      </c>
      <c r="AT210" s="202" t="s">
        <v>142</v>
      </c>
      <c r="AU210" s="202" t="s">
        <v>85</v>
      </c>
      <c r="AY210" s="15" t="s">
        <v>140</v>
      </c>
      <c r="BE210" s="121">
        <f>IF(N210="základní",J210,0)</f>
        <v>0</v>
      </c>
      <c r="BF210" s="121">
        <f>IF(N210="snížená",J210,0)</f>
        <v>0</v>
      </c>
      <c r="BG210" s="121">
        <f>IF(N210="zákl. přenesená",J210,0)</f>
        <v>0</v>
      </c>
      <c r="BH210" s="121">
        <f>IF(N210="sníž. přenesená",J210,0)</f>
        <v>0</v>
      </c>
      <c r="BI210" s="121">
        <f>IF(N210="nulová",J210,0)</f>
        <v>0</v>
      </c>
      <c r="BJ210" s="15" t="s">
        <v>83</v>
      </c>
      <c r="BK210" s="121">
        <f>ROUND(I210*H210,2)</f>
        <v>0</v>
      </c>
      <c r="BL210" s="15" t="s">
        <v>401</v>
      </c>
      <c r="BM210" s="202" t="s">
        <v>406</v>
      </c>
    </row>
    <row r="211" s="12" customFormat="1" ht="22.8" customHeight="1">
      <c r="A211" s="12"/>
      <c r="B211" s="177"/>
      <c r="C211" s="12"/>
      <c r="D211" s="178" t="s">
        <v>74</v>
      </c>
      <c r="E211" s="188" t="s">
        <v>407</v>
      </c>
      <c r="F211" s="188" t="s">
        <v>117</v>
      </c>
      <c r="G211" s="12"/>
      <c r="H211" s="12"/>
      <c r="I211" s="180"/>
      <c r="J211" s="189">
        <f>BK211</f>
        <v>0</v>
      </c>
      <c r="K211" s="12"/>
      <c r="L211" s="177"/>
      <c r="M211" s="182"/>
      <c r="N211" s="183"/>
      <c r="O211" s="183"/>
      <c r="P211" s="184">
        <f>SUM(P212:P213)</f>
        <v>0</v>
      </c>
      <c r="Q211" s="183"/>
      <c r="R211" s="184">
        <f>SUM(R212:R213)</f>
        <v>0</v>
      </c>
      <c r="S211" s="183"/>
      <c r="T211" s="185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78" t="s">
        <v>160</v>
      </c>
      <c r="AT211" s="186" t="s">
        <v>74</v>
      </c>
      <c r="AU211" s="186" t="s">
        <v>83</v>
      </c>
      <c r="AY211" s="178" t="s">
        <v>140</v>
      </c>
      <c r="BK211" s="187">
        <f>SUM(BK212:BK213)</f>
        <v>0</v>
      </c>
    </row>
    <row r="212" s="2" customFormat="1" ht="16.5" customHeight="1">
      <c r="A212" s="36"/>
      <c r="B212" s="158"/>
      <c r="C212" s="190" t="s">
        <v>408</v>
      </c>
      <c r="D212" s="190" t="s">
        <v>142</v>
      </c>
      <c r="E212" s="191" t="s">
        <v>409</v>
      </c>
      <c r="F212" s="192" t="s">
        <v>410</v>
      </c>
      <c r="G212" s="193" t="s">
        <v>411</v>
      </c>
      <c r="H212" s="194">
        <v>1</v>
      </c>
      <c r="I212" s="195"/>
      <c r="J212" s="196">
        <f>ROUND(I212*H212,2)</f>
        <v>0</v>
      </c>
      <c r="K212" s="197"/>
      <c r="L212" s="37"/>
      <c r="M212" s="198" t="s">
        <v>1</v>
      </c>
      <c r="N212" s="199" t="s">
        <v>40</v>
      </c>
      <c r="O212" s="75"/>
      <c r="P212" s="200">
        <f>O212*H212</f>
        <v>0</v>
      </c>
      <c r="Q212" s="200">
        <v>0</v>
      </c>
      <c r="R212" s="200">
        <f>Q212*H212</f>
        <v>0</v>
      </c>
      <c r="S212" s="200">
        <v>0</v>
      </c>
      <c r="T212" s="20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401</v>
      </c>
      <c r="AT212" s="202" t="s">
        <v>142</v>
      </c>
      <c r="AU212" s="202" t="s">
        <v>85</v>
      </c>
      <c r="AY212" s="15" t="s">
        <v>140</v>
      </c>
      <c r="BE212" s="121">
        <f>IF(N212="základní",J212,0)</f>
        <v>0</v>
      </c>
      <c r="BF212" s="121">
        <f>IF(N212="snížená",J212,0)</f>
        <v>0</v>
      </c>
      <c r="BG212" s="121">
        <f>IF(N212="zákl. přenesená",J212,0)</f>
        <v>0</v>
      </c>
      <c r="BH212" s="121">
        <f>IF(N212="sníž. přenesená",J212,0)</f>
        <v>0</v>
      </c>
      <c r="BI212" s="121">
        <f>IF(N212="nulová",J212,0)</f>
        <v>0</v>
      </c>
      <c r="BJ212" s="15" t="s">
        <v>83</v>
      </c>
      <c r="BK212" s="121">
        <f>ROUND(I212*H212,2)</f>
        <v>0</v>
      </c>
      <c r="BL212" s="15" t="s">
        <v>401</v>
      </c>
      <c r="BM212" s="202" t="s">
        <v>412</v>
      </c>
    </row>
    <row r="213" s="2" customFormat="1" ht="16.5" customHeight="1">
      <c r="A213" s="36"/>
      <c r="B213" s="158"/>
      <c r="C213" s="190" t="s">
        <v>413</v>
      </c>
      <c r="D213" s="190" t="s">
        <v>142</v>
      </c>
      <c r="E213" s="191" t="s">
        <v>414</v>
      </c>
      <c r="F213" s="192" t="s">
        <v>415</v>
      </c>
      <c r="G213" s="193" t="s">
        <v>400</v>
      </c>
      <c r="H213" s="194">
        <v>1</v>
      </c>
      <c r="I213" s="195"/>
      <c r="J213" s="196">
        <f>ROUND(I213*H213,2)</f>
        <v>0</v>
      </c>
      <c r="K213" s="197"/>
      <c r="L213" s="37"/>
      <c r="M213" s="198" t="s">
        <v>1</v>
      </c>
      <c r="N213" s="199" t="s">
        <v>40</v>
      </c>
      <c r="O213" s="75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401</v>
      </c>
      <c r="AT213" s="202" t="s">
        <v>142</v>
      </c>
      <c r="AU213" s="202" t="s">
        <v>85</v>
      </c>
      <c r="AY213" s="15" t="s">
        <v>140</v>
      </c>
      <c r="BE213" s="121">
        <f>IF(N213="základní",J213,0)</f>
        <v>0</v>
      </c>
      <c r="BF213" s="121">
        <f>IF(N213="snížená",J213,0)</f>
        <v>0</v>
      </c>
      <c r="BG213" s="121">
        <f>IF(N213="zákl. přenesená",J213,0)</f>
        <v>0</v>
      </c>
      <c r="BH213" s="121">
        <f>IF(N213="sníž. přenesená",J213,0)</f>
        <v>0</v>
      </c>
      <c r="BI213" s="121">
        <f>IF(N213="nulová",J213,0)</f>
        <v>0</v>
      </c>
      <c r="BJ213" s="15" t="s">
        <v>83</v>
      </c>
      <c r="BK213" s="121">
        <f>ROUND(I213*H213,2)</f>
        <v>0</v>
      </c>
      <c r="BL213" s="15" t="s">
        <v>401</v>
      </c>
      <c r="BM213" s="202" t="s">
        <v>416</v>
      </c>
    </row>
    <row r="214" s="12" customFormat="1" ht="22.8" customHeight="1">
      <c r="A214" s="12"/>
      <c r="B214" s="177"/>
      <c r="C214" s="12"/>
      <c r="D214" s="178" t="s">
        <v>74</v>
      </c>
      <c r="E214" s="188" t="s">
        <v>417</v>
      </c>
      <c r="F214" s="188" t="s">
        <v>418</v>
      </c>
      <c r="G214" s="12"/>
      <c r="H214" s="12"/>
      <c r="I214" s="180"/>
      <c r="J214" s="189">
        <f>BK214</f>
        <v>0</v>
      </c>
      <c r="K214" s="12"/>
      <c r="L214" s="177"/>
      <c r="M214" s="182"/>
      <c r="N214" s="183"/>
      <c r="O214" s="183"/>
      <c r="P214" s="184">
        <f>P215</f>
        <v>0</v>
      </c>
      <c r="Q214" s="183"/>
      <c r="R214" s="184">
        <f>R215</f>
        <v>0</v>
      </c>
      <c r="S214" s="183"/>
      <c r="T214" s="185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8" t="s">
        <v>160</v>
      </c>
      <c r="AT214" s="186" t="s">
        <v>74</v>
      </c>
      <c r="AU214" s="186" t="s">
        <v>83</v>
      </c>
      <c r="AY214" s="178" t="s">
        <v>140</v>
      </c>
      <c r="BK214" s="187">
        <f>BK215</f>
        <v>0</v>
      </c>
    </row>
    <row r="215" s="2" customFormat="1" ht="16.5" customHeight="1">
      <c r="A215" s="36"/>
      <c r="B215" s="158"/>
      <c r="C215" s="190" t="s">
        <v>419</v>
      </c>
      <c r="D215" s="190" t="s">
        <v>142</v>
      </c>
      <c r="E215" s="191" t="s">
        <v>420</v>
      </c>
      <c r="F215" s="192" t="s">
        <v>421</v>
      </c>
      <c r="G215" s="193" t="s">
        <v>422</v>
      </c>
      <c r="H215" s="194">
        <v>2</v>
      </c>
      <c r="I215" s="195"/>
      <c r="J215" s="196">
        <f>ROUND(I215*H215,2)</f>
        <v>0</v>
      </c>
      <c r="K215" s="197"/>
      <c r="L215" s="37"/>
      <c r="M215" s="214" t="s">
        <v>1</v>
      </c>
      <c r="N215" s="215" t="s">
        <v>40</v>
      </c>
      <c r="O215" s="216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401</v>
      </c>
      <c r="AT215" s="202" t="s">
        <v>142</v>
      </c>
      <c r="AU215" s="202" t="s">
        <v>85</v>
      </c>
      <c r="AY215" s="15" t="s">
        <v>140</v>
      </c>
      <c r="BE215" s="121">
        <f>IF(N215="základní",J215,0)</f>
        <v>0</v>
      </c>
      <c r="BF215" s="121">
        <f>IF(N215="snížená",J215,0)</f>
        <v>0</v>
      </c>
      <c r="BG215" s="121">
        <f>IF(N215="zákl. přenesená",J215,0)</f>
        <v>0</v>
      </c>
      <c r="BH215" s="121">
        <f>IF(N215="sníž. přenesená",J215,0)</f>
        <v>0</v>
      </c>
      <c r="BI215" s="121">
        <f>IF(N215="nulová",J215,0)</f>
        <v>0</v>
      </c>
      <c r="BJ215" s="15" t="s">
        <v>83</v>
      </c>
      <c r="BK215" s="121">
        <f>ROUND(I215*H215,2)</f>
        <v>0</v>
      </c>
      <c r="BL215" s="15" t="s">
        <v>401</v>
      </c>
      <c r="BM215" s="202" t="s">
        <v>423</v>
      </c>
    </row>
    <row r="216" s="2" customFormat="1" ht="6.96" customHeight="1">
      <c r="A216" s="36"/>
      <c r="B216" s="58"/>
      <c r="C216" s="59"/>
      <c r="D216" s="59"/>
      <c r="E216" s="59"/>
      <c r="F216" s="59"/>
      <c r="G216" s="59"/>
      <c r="H216" s="59"/>
      <c r="I216" s="59"/>
      <c r="J216" s="59"/>
      <c r="K216" s="59"/>
      <c r="L216" s="37"/>
      <c r="M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</sheetData>
  <autoFilter ref="C137:K215"/>
  <mergeCells count="14">
    <mergeCell ref="E7:H7"/>
    <mergeCell ref="E9:H9"/>
    <mergeCell ref="E18:H18"/>
    <mergeCell ref="E27:H27"/>
    <mergeCell ref="E85:H85"/>
    <mergeCell ref="E87:H87"/>
    <mergeCell ref="D112:F112"/>
    <mergeCell ref="D113:F113"/>
    <mergeCell ref="D114:F114"/>
    <mergeCell ref="D115:F115"/>
    <mergeCell ref="D116:F11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DESKTOP-9F8OPBB\MSI</dc:creator>
  <cp:lastModifiedBy>DESKTOP-9F8OPBB\MSI</cp:lastModifiedBy>
  <dcterms:created xsi:type="dcterms:W3CDTF">2023-03-15T10:14:56Z</dcterms:created>
  <dcterms:modified xsi:type="dcterms:W3CDTF">2023-03-15T10:15:00Z</dcterms:modified>
</cp:coreProperties>
</file>